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Users\Anurag\Downloads\"/>
    </mc:Choice>
  </mc:AlternateContent>
  <xr:revisionPtr revIDLastSave="0" documentId="13_ncr:1_{7BF1E7E5-EDC7-4572-B384-19AB61325A7D}" xr6:coauthVersionLast="47" xr6:coauthVersionMax="47" xr10:uidLastSave="{00000000-0000-0000-0000-000000000000}"/>
  <bookViews>
    <workbookView xWindow="-98" yWindow="-98" windowWidth="21795" windowHeight="12975" tabRatio="500" xr2:uid="{00000000-000D-0000-FFFF-FFFF00000000}"/>
  </bookViews>
  <sheets>
    <sheet name="Dashboard" sheetId="1" r:id="rId1"/>
    <sheet name="Today's Interviews" sheetId="6" r:id="rId2"/>
    <sheet name="Requisitions" sheetId="3" r:id="rId3"/>
    <sheet name="Candidate Pipeline" sheetId="4" r:id="rId4"/>
    <sheet name="Reference Data (2)" sheetId="7" state="hidden" r:id="rId5"/>
    <sheet name="Recommendations (2)" sheetId="8" state="hidden" r:id="rId6"/>
    <sheet name="Reference Data" sheetId="2" r:id="rId7"/>
    <sheet name="Recommendations" sheetId="5" r:id="rId8"/>
  </sheets>
  <externalReferences>
    <externalReference r:id="rId9"/>
  </externalReferences>
  <definedNames>
    <definedName name="_xlnm._FilterDatabase" localSheetId="3" hidden="1">'Candidate Pipeline'!$C$4:$AI$58</definedName>
    <definedName name="_xlnm._FilterDatabase" localSheetId="2" hidden="1">'Requisitions'!$B$2:$G$2</definedName>
    <definedName name="HROptions">'Reference Data'!$G$2:$G$4</definedName>
    <definedName name="JoiningOptions">'Reference Data'!$H$2:$H$3</definedName>
    <definedName name="OfferStatusOptions">'Reference Data'!$I$2:$I$3</definedName>
    <definedName name="_xlnm.Print_Area" localSheetId="0">Dashboard!$A$1:$L$47</definedName>
    <definedName name="RoundOptions">'Reference Data'!$F$2:$F$4</definedName>
    <definedName name="ScreeningOptions">'Reference Data'!$J$2:$J$5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L84" i="4" l="1"/>
  <c r="AK84" i="4"/>
  <c r="V84" i="4" s="1" a="1"/>
  <c r="V84" i="4" s="1"/>
  <c r="Q84" i="4"/>
  <c r="AL83" i="4"/>
  <c r="AK83" i="4"/>
  <c r="V83" i="4" s="1" a="1"/>
  <c r="V83" i="4" s="1"/>
  <c r="Q83" i="4"/>
  <c r="AL82" i="4"/>
  <c r="AK82" i="4"/>
  <c r="V82" i="4" s="1" a="1"/>
  <c r="V82" i="4" s="1"/>
  <c r="Q82" i="4"/>
  <c r="AL81" i="4"/>
  <c r="AK81" i="4"/>
  <c r="V81" i="4" a="1"/>
  <c r="V81" i="4" s="1"/>
  <c r="Q81" i="4"/>
  <c r="AL80" i="4"/>
  <c r="AK80" i="4"/>
  <c r="V80" i="4" a="1"/>
  <c r="V80" i="4" s="1"/>
  <c r="Q80" i="4"/>
  <c r="AL79" i="4"/>
  <c r="AK79" i="4"/>
  <c r="V79" i="4" a="1"/>
  <c r="V79" i="4" s="1"/>
  <c r="Q79" i="4"/>
  <c r="AL78" i="4"/>
  <c r="AK78" i="4"/>
  <c r="V78" i="4" a="1"/>
  <c r="V78" i="4" s="1"/>
  <c r="Q78" i="4"/>
  <c r="AL77" i="4"/>
  <c r="AK77" i="4"/>
  <c r="V77" i="4" s="1" a="1"/>
  <c r="V77" i="4" s="1"/>
  <c r="Q77" i="4"/>
  <c r="AL76" i="4"/>
  <c r="AK76" i="4"/>
  <c r="V76" i="4" s="1" a="1"/>
  <c r="V76" i="4" s="1"/>
  <c r="Q76" i="4"/>
  <c r="AL75" i="4"/>
  <c r="AK75" i="4"/>
  <c r="V75" i="4" s="1" a="1"/>
  <c r="V75" i="4" s="1"/>
  <c r="Q75" i="4"/>
  <c r="AL74" i="4"/>
  <c r="AK74" i="4"/>
  <c r="V74" i="4" a="1"/>
  <c r="V74" i="4" s="1"/>
  <c r="Q74" i="4"/>
  <c r="AL73" i="4"/>
  <c r="AK73" i="4"/>
  <c r="V73" i="4" a="1"/>
  <c r="V73" i="4" s="1"/>
  <c r="Q73" i="4"/>
  <c r="AL72" i="4"/>
  <c r="AK72" i="4"/>
  <c r="V72" i="4" s="1" a="1"/>
  <c r="V72" i="4" s="1"/>
  <c r="Q72" i="4"/>
  <c r="AL71" i="4"/>
  <c r="AK71" i="4"/>
  <c r="V71" i="4" s="1" a="1"/>
  <c r="V71" i="4" s="1"/>
  <c r="Q71" i="4"/>
  <c r="AL70" i="4"/>
  <c r="AK70" i="4"/>
  <c r="V70" i="4" s="1" a="1"/>
  <c r="V70" i="4" s="1"/>
  <c r="Q70" i="4"/>
  <c r="AL69" i="4"/>
  <c r="AK69" i="4"/>
  <c r="V69" i="4" a="1"/>
  <c r="V69" i="4" s="1"/>
  <c r="Q69" i="4"/>
  <c r="AL68" i="4"/>
  <c r="AK68" i="4"/>
  <c r="V68" i="4" a="1"/>
  <c r="V68" i="4" s="1"/>
  <c r="Q68" i="4"/>
  <c r="AL67" i="4"/>
  <c r="AK67" i="4"/>
  <c r="V67" i="4" a="1"/>
  <c r="V67" i="4" s="1"/>
  <c r="Q67" i="4"/>
  <c r="AL66" i="4"/>
  <c r="AK66" i="4"/>
  <c r="V66" i="4" a="1"/>
  <c r="V66" i="4" s="1"/>
  <c r="Q66" i="4"/>
  <c r="AL65" i="4"/>
  <c r="AK65" i="4"/>
  <c r="V65" i="4" s="1" a="1"/>
  <c r="V65" i="4" s="1"/>
  <c r="Q65" i="4"/>
  <c r="AL64" i="4"/>
  <c r="AK64" i="4"/>
  <c r="V64" i="4" s="1" a="1"/>
  <c r="V64" i="4" s="1"/>
  <c r="Q64" i="4"/>
  <c r="AL63" i="4"/>
  <c r="AK63" i="4"/>
  <c r="V63" i="4" s="1" a="1"/>
  <c r="V63" i="4" s="1"/>
  <c r="Q63" i="4"/>
  <c r="AL62" i="4"/>
  <c r="AK62" i="4"/>
  <c r="V62" i="4" a="1"/>
  <c r="V62" i="4" s="1"/>
  <c r="Q62" i="4"/>
  <c r="AL61" i="4"/>
  <c r="AK61" i="4"/>
  <c r="V61" i="4" a="1"/>
  <c r="V61" i="4" s="1"/>
  <c r="Q61" i="4"/>
  <c r="AL60" i="4"/>
  <c r="AK60" i="4"/>
  <c r="V60" i="4" s="1" a="1"/>
  <c r="V60" i="4" s="1"/>
  <c r="Q60" i="4"/>
  <c r="AL59" i="4"/>
  <c r="AK59" i="4"/>
  <c r="V59" i="4" s="1" a="1"/>
  <c r="V59" i="4" s="1"/>
  <c r="Q59" i="4"/>
  <c r="AL58" i="4"/>
  <c r="AK58" i="4"/>
  <c r="V58" i="4" s="1" a="1"/>
  <c r="V58" i="4" s="1"/>
  <c r="Q58" i="4"/>
  <c r="AL57" i="4"/>
  <c r="AK57" i="4"/>
  <c r="V57" i="4" a="1"/>
  <c r="V57" i="4" s="1"/>
  <c r="Q57" i="4"/>
  <c r="AL56" i="4"/>
  <c r="AK56" i="4"/>
  <c r="V56" i="4" s="1" a="1"/>
  <c r="V56" i="4" s="1"/>
  <c r="Q56" i="4"/>
  <c r="AL55" i="4"/>
  <c r="AK55" i="4"/>
  <c r="V55" i="4" a="1"/>
  <c r="V55" i="4" s="1"/>
  <c r="Q55" i="4"/>
  <c r="AL54" i="4"/>
  <c r="AK54" i="4"/>
  <c r="V54" i="4" a="1"/>
  <c r="V54" i="4" s="1"/>
  <c r="Q54" i="4"/>
  <c r="AL53" i="4"/>
  <c r="AK53" i="4"/>
  <c r="V53" i="4" s="1" a="1"/>
  <c r="V53" i="4" s="1"/>
  <c r="Q53" i="4"/>
  <c r="AL52" i="4"/>
  <c r="AK52" i="4"/>
  <c r="V52" i="4" s="1" a="1"/>
  <c r="V52" i="4" s="1"/>
  <c r="Q52" i="4"/>
  <c r="AL51" i="4"/>
  <c r="AK51" i="4"/>
  <c r="V51" i="4" s="1" a="1"/>
  <c r="V51" i="4" s="1"/>
  <c r="Q51" i="4"/>
  <c r="AL50" i="4"/>
  <c r="AK50" i="4"/>
  <c r="V50" i="4" a="1"/>
  <c r="V50" i="4" s="1"/>
  <c r="Q50" i="4"/>
  <c r="AL49" i="4"/>
  <c r="AK49" i="4"/>
  <c r="V49" i="4" a="1"/>
  <c r="V49" i="4" s="1"/>
  <c r="Q49" i="4"/>
  <c r="AL48" i="4"/>
  <c r="AK48" i="4"/>
  <c r="V48" i="4" s="1" a="1"/>
  <c r="V48" i="4" s="1"/>
  <c r="Q48" i="4"/>
  <c r="AL47" i="4"/>
  <c r="AK47" i="4"/>
  <c r="V47" i="4" s="1" a="1"/>
  <c r="V47" i="4" s="1"/>
  <c r="Q47" i="4"/>
  <c r="AL46" i="4"/>
  <c r="AK46" i="4"/>
  <c r="V46" i="4" s="1" a="1"/>
  <c r="V46" i="4" s="1"/>
  <c r="Q46" i="4"/>
  <c r="AL45" i="4"/>
  <c r="AK45" i="4"/>
  <c r="V45" i="4" a="1"/>
  <c r="V45" i="4" s="1"/>
  <c r="Q45" i="4"/>
  <c r="AL44" i="4"/>
  <c r="AK44" i="4"/>
  <c r="V44" i="4" s="1" a="1"/>
  <c r="V44" i="4" s="1"/>
  <c r="Q44" i="4"/>
  <c r="AL43" i="4"/>
  <c r="AK43" i="4"/>
  <c r="V43" i="4" a="1"/>
  <c r="V43" i="4" s="1"/>
  <c r="Q43" i="4"/>
  <c r="AL42" i="4"/>
  <c r="AK42" i="4"/>
  <c r="V42" i="4" a="1"/>
  <c r="V42" i="4" s="1"/>
  <c r="Q42" i="4"/>
  <c r="AL41" i="4"/>
  <c r="AK41" i="4"/>
  <c r="V41" i="4" s="1" a="1"/>
  <c r="V41" i="4" s="1"/>
  <c r="Q41" i="4"/>
  <c r="AL40" i="4"/>
  <c r="AK40" i="4"/>
  <c r="V40" i="4" a="1"/>
  <c r="V40" i="4" s="1"/>
  <c r="Q40" i="4"/>
  <c r="AL39" i="4"/>
  <c r="AK39" i="4"/>
  <c r="V39" i="4" s="1" a="1"/>
  <c r="V39" i="4" s="1"/>
  <c r="Q39" i="4"/>
  <c r="AL38" i="4"/>
  <c r="AK38" i="4"/>
  <c r="V38" i="4" a="1"/>
  <c r="V38" i="4" s="1"/>
  <c r="Q38" i="4"/>
  <c r="AL37" i="4"/>
  <c r="AK37" i="4"/>
  <c r="V37" i="4" a="1"/>
  <c r="V37" i="4" s="1"/>
  <c r="Q37" i="4"/>
  <c r="AL36" i="4"/>
  <c r="AK36" i="4"/>
  <c r="V36" i="4" s="1" a="1"/>
  <c r="V36" i="4" s="1"/>
  <c r="Q36" i="4"/>
  <c r="AL35" i="4"/>
  <c r="AK35" i="4"/>
  <c r="V35" i="4" s="1" a="1"/>
  <c r="V35" i="4" s="1"/>
  <c r="Q35" i="4"/>
  <c r="AL34" i="4"/>
  <c r="AK34" i="4"/>
  <c r="V34" i="4" s="1" a="1"/>
  <c r="V34" i="4" s="1"/>
  <c r="Q34" i="4"/>
  <c r="AL33" i="4"/>
  <c r="AK33" i="4"/>
  <c r="V33" i="4" a="1"/>
  <c r="V33" i="4" s="1"/>
  <c r="Q33" i="4"/>
  <c r="AL32" i="4"/>
  <c r="AK32" i="4"/>
  <c r="V32" i="4" a="1"/>
  <c r="V32" i="4" s="1"/>
  <c r="Q32" i="4"/>
  <c r="AL31" i="4"/>
  <c r="AK31" i="4"/>
  <c r="V31" i="4" a="1"/>
  <c r="V31" i="4" s="1"/>
  <c r="Q31" i="4"/>
  <c r="AL30" i="4"/>
  <c r="AK30" i="4"/>
  <c r="V30" i="4" a="1"/>
  <c r="V30" i="4" s="1"/>
  <c r="Q30" i="4"/>
  <c r="AL29" i="4"/>
  <c r="AK29" i="4"/>
  <c r="V29" i="4" s="1" a="1"/>
  <c r="V29" i="4" s="1"/>
  <c r="Q29" i="4"/>
  <c r="AL28" i="4"/>
  <c r="AK28" i="4"/>
  <c r="V28" i="4" a="1"/>
  <c r="V28" i="4" s="1"/>
  <c r="Q28" i="4"/>
  <c r="AL27" i="4"/>
  <c r="AK27" i="4"/>
  <c r="V27" i="4" s="1" a="1"/>
  <c r="V27" i="4" s="1"/>
  <c r="Q27" i="4"/>
  <c r="AL26" i="4"/>
  <c r="AK26" i="4"/>
  <c r="V26" i="4" a="1"/>
  <c r="V26" i="4" s="1"/>
  <c r="Q26" i="4"/>
  <c r="AL25" i="4"/>
  <c r="AK25" i="4"/>
  <c r="V25" i="4" a="1"/>
  <c r="V25" i="4" s="1"/>
  <c r="Q25" i="4"/>
  <c r="AL24" i="4"/>
  <c r="AK24" i="4"/>
  <c r="V24" i="4" s="1" a="1"/>
  <c r="V24" i="4" s="1"/>
  <c r="Q24" i="4"/>
  <c r="AL23" i="4"/>
  <c r="AK23" i="4"/>
  <c r="V23" i="4" s="1" a="1"/>
  <c r="V23" i="4" s="1"/>
  <c r="Q23" i="4"/>
  <c r="AL22" i="4"/>
  <c r="AK22" i="4"/>
  <c r="V22" i="4" s="1" a="1"/>
  <c r="V22" i="4" s="1"/>
  <c r="Q22" i="4"/>
  <c r="AL21" i="4"/>
  <c r="AK21" i="4"/>
  <c r="V21" i="4" a="1"/>
  <c r="V21" i="4" s="1"/>
  <c r="Q21" i="4"/>
  <c r="AL20" i="4"/>
  <c r="AK20" i="4"/>
  <c r="V20" i="4" a="1"/>
  <c r="V20" i="4" s="1"/>
  <c r="Q20" i="4"/>
  <c r="AL19" i="4"/>
  <c r="AK19" i="4"/>
  <c r="V19" i="4" a="1"/>
  <c r="V19" i="4" s="1"/>
  <c r="Q19" i="4"/>
  <c r="AL18" i="4"/>
  <c r="AK18" i="4"/>
  <c r="V18" i="4" a="1"/>
  <c r="V18" i="4" s="1"/>
  <c r="Q18" i="4"/>
  <c r="AL17" i="4"/>
  <c r="AK17" i="4"/>
  <c r="V17" i="4" s="1" a="1"/>
  <c r="V17" i="4" s="1"/>
  <c r="Q17" i="4"/>
  <c r="AL16" i="4"/>
  <c r="AK16" i="4"/>
  <c r="V16" i="4" a="1"/>
  <c r="V16" i="4" s="1"/>
  <c r="Q16" i="4"/>
  <c r="AL15" i="4"/>
  <c r="AK15" i="4"/>
  <c r="V15" i="4" s="1" a="1"/>
  <c r="V15" i="4" s="1"/>
  <c r="Q15" i="4"/>
  <c r="AL14" i="4"/>
  <c r="AK14" i="4"/>
  <c r="V14" i="4" a="1"/>
  <c r="V14" i="4" s="1"/>
  <c r="Q14" i="4"/>
  <c r="AL13" i="4"/>
  <c r="AK13" i="4"/>
  <c r="V13" i="4" a="1"/>
  <c r="V13" i="4" s="1"/>
  <c r="Q13" i="4"/>
  <c r="AL12" i="4"/>
  <c r="AK12" i="4"/>
  <c r="V12" i="4" s="1" a="1"/>
  <c r="V12" i="4" s="1"/>
  <c r="Q12" i="4"/>
  <c r="AL11" i="4"/>
  <c r="AK11" i="4"/>
  <c r="V11" i="4" s="1" a="1"/>
  <c r="V11" i="4" s="1"/>
  <c r="Q11" i="4"/>
  <c r="AL10" i="4"/>
  <c r="AK10" i="4"/>
  <c r="V10" i="4" s="1" a="1"/>
  <c r="V10" i="4" s="1"/>
  <c r="Q10" i="4"/>
  <c r="AL9" i="4"/>
  <c r="AK9" i="4"/>
  <c r="V9" i="4" a="1"/>
  <c r="V9" i="4" s="1"/>
  <c r="Q9" i="4"/>
  <c r="AL8" i="4"/>
  <c r="AK8" i="4"/>
  <c r="V8" i="4" a="1"/>
  <c r="V8" i="4" s="1"/>
  <c r="Q8" i="4"/>
  <c r="AL7" i="4"/>
  <c r="AK7" i="4"/>
  <c r="V7" i="4" a="1"/>
  <c r="V7" i="4" s="1"/>
  <c r="Q7" i="4"/>
  <c r="AL6" i="4"/>
  <c r="AK6" i="4"/>
  <c r="V6" i="4" a="1"/>
  <c r="V6" i="4" s="1"/>
  <c r="Q6" i="4"/>
  <c r="AL5" i="4"/>
  <c r="V5" i="4" a="1"/>
  <c r="V5" i="4" s="1"/>
  <c r="AA29" i="3"/>
  <c r="Y29" i="3"/>
  <c r="Z29" i="3" s="1"/>
  <c r="X29" i="3"/>
  <c r="W29" i="3" a="1"/>
  <c r="W29" i="3" s="1"/>
  <c r="V29" i="3" a="1"/>
  <c r="V29" i="3" s="1"/>
  <c r="U29" i="3" a="1"/>
  <c r="U29" i="3" s="1"/>
  <c r="T29" i="3" a="1"/>
  <c r="T29" i="3" s="1"/>
  <c r="S29" i="3" a="1"/>
  <c r="S29" i="3" s="1"/>
  <c r="R29" i="3" a="1"/>
  <c r="R29" i="3" s="1"/>
  <c r="P29" i="3"/>
  <c r="AA28" i="3"/>
  <c r="Y28" i="3"/>
  <c r="Z28" i="3" s="1"/>
  <c r="X28" i="3"/>
  <c r="W28" i="3" a="1"/>
  <c r="W28" i="3" s="1"/>
  <c r="V28" i="3" a="1"/>
  <c r="V28" i="3" s="1"/>
  <c r="U28" i="3" a="1"/>
  <c r="U28" i="3" s="1"/>
  <c r="T28" i="3" a="1"/>
  <c r="T28" i="3" s="1"/>
  <c r="S28" i="3" a="1"/>
  <c r="S28" i="3" s="1"/>
  <c r="R28" i="3" a="1"/>
  <c r="R28" i="3" s="1"/>
  <c r="P28" i="3"/>
  <c r="AA27" i="3"/>
  <c r="Y27" i="3"/>
  <c r="Z27" i="3" s="1"/>
  <c r="X27" i="3"/>
  <c r="W27" i="3" a="1"/>
  <c r="W27" i="3" s="1"/>
  <c r="V27" i="3" a="1"/>
  <c r="V27" i="3" s="1"/>
  <c r="U27" i="3" a="1"/>
  <c r="U27" i="3" s="1"/>
  <c r="T27" i="3" a="1"/>
  <c r="T27" i="3" s="1"/>
  <c r="S27" i="3" a="1"/>
  <c r="S27" i="3" s="1"/>
  <c r="R27" i="3" a="1"/>
  <c r="R27" i="3" s="1"/>
  <c r="P27" i="3"/>
  <c r="AA26" i="3"/>
  <c r="Y26" i="3"/>
  <c r="Z26" i="3" s="1"/>
  <c r="X26" i="3"/>
  <c r="W26" i="3" a="1"/>
  <c r="W26" i="3" s="1"/>
  <c r="V26" i="3" a="1"/>
  <c r="V26" i="3" s="1"/>
  <c r="U26" i="3" a="1"/>
  <c r="U26" i="3" s="1"/>
  <c r="T26" i="3" a="1"/>
  <c r="T26" i="3" s="1"/>
  <c r="S26" i="3" a="1"/>
  <c r="S26" i="3" s="1"/>
  <c r="R26" i="3" a="1"/>
  <c r="R26" i="3" s="1"/>
  <c r="P26" i="3"/>
  <c r="AA25" i="3"/>
  <c r="Y25" i="3"/>
  <c r="Z25" i="3" s="1"/>
  <c r="X25" i="3"/>
  <c r="W25" i="3" a="1"/>
  <c r="W25" i="3" s="1"/>
  <c r="V25" i="3" a="1"/>
  <c r="V25" i="3" s="1"/>
  <c r="U25" i="3" a="1"/>
  <c r="U25" i="3" s="1"/>
  <c r="T25" i="3" a="1"/>
  <c r="T25" i="3" s="1"/>
  <c r="S25" i="3" a="1"/>
  <c r="S25" i="3" s="1"/>
  <c r="R25" i="3" a="1"/>
  <c r="R25" i="3" s="1"/>
  <c r="P25" i="3"/>
  <c r="AA24" i="3"/>
  <c r="Y24" i="3"/>
  <c r="Z24" i="3" s="1"/>
  <c r="X24" i="3"/>
  <c r="W24" i="3" a="1"/>
  <c r="W24" i="3" s="1"/>
  <c r="V24" i="3" a="1"/>
  <c r="V24" i="3" s="1"/>
  <c r="U24" i="3" a="1"/>
  <c r="U24" i="3" s="1"/>
  <c r="T24" i="3" a="1"/>
  <c r="T24" i="3" s="1"/>
  <c r="S24" i="3" a="1"/>
  <c r="S24" i="3" s="1"/>
  <c r="R24" i="3" a="1"/>
  <c r="R24" i="3" s="1"/>
  <c r="P24" i="3"/>
  <c r="AA23" i="3"/>
  <c r="Y23" i="3"/>
  <c r="Z23" i="3" s="1"/>
  <c r="X23" i="3"/>
  <c r="W23" i="3" a="1"/>
  <c r="W23" i="3" s="1"/>
  <c r="V23" i="3" a="1"/>
  <c r="V23" i="3" s="1"/>
  <c r="U23" i="3" a="1"/>
  <c r="U23" i="3" s="1"/>
  <c r="T23" i="3" a="1"/>
  <c r="T23" i="3" s="1"/>
  <c r="S23" i="3" a="1"/>
  <c r="S23" i="3" s="1"/>
  <c r="R23" i="3" a="1"/>
  <c r="R23" i="3" s="1"/>
  <c r="P23" i="3"/>
  <c r="AA22" i="3"/>
  <c r="Y22" i="3"/>
  <c r="Z22" i="3" s="1"/>
  <c r="X22" i="3"/>
  <c r="W22" i="3" a="1"/>
  <c r="W22" i="3" s="1"/>
  <c r="V22" i="3" a="1"/>
  <c r="V22" i="3" s="1"/>
  <c r="U22" i="3" a="1"/>
  <c r="U22" i="3" s="1"/>
  <c r="T22" i="3" a="1"/>
  <c r="T22" i="3" s="1"/>
  <c r="S22" i="3" a="1"/>
  <c r="S22" i="3" s="1"/>
  <c r="R22" i="3" a="1"/>
  <c r="R22" i="3" s="1"/>
  <c r="P22" i="3"/>
  <c r="AA21" i="3"/>
  <c r="Y21" i="3"/>
  <c r="Z21" i="3" s="1"/>
  <c r="X21" i="3"/>
  <c r="W21" i="3" a="1"/>
  <c r="W21" i="3" s="1"/>
  <c r="V21" i="3" a="1"/>
  <c r="V21" i="3" s="1"/>
  <c r="U21" i="3" a="1"/>
  <c r="U21" i="3" s="1"/>
  <c r="T21" i="3" a="1"/>
  <c r="T21" i="3" s="1"/>
  <c r="S21" i="3" a="1"/>
  <c r="S21" i="3" s="1"/>
  <c r="R21" i="3" a="1"/>
  <c r="R21" i="3" s="1"/>
  <c r="P21" i="3"/>
  <c r="AA20" i="3"/>
  <c r="Y20" i="3"/>
  <c r="Z20" i="3" s="1"/>
  <c r="X20" i="3"/>
  <c r="W20" i="3" a="1"/>
  <c r="W20" i="3" s="1"/>
  <c r="V20" i="3" a="1"/>
  <c r="V20" i="3" s="1"/>
  <c r="U20" i="3" a="1"/>
  <c r="U20" i="3" s="1"/>
  <c r="T20" i="3" a="1"/>
  <c r="T20" i="3" s="1"/>
  <c r="S20" i="3" a="1"/>
  <c r="S20" i="3" s="1"/>
  <c r="R20" i="3" a="1"/>
  <c r="R20" i="3" s="1"/>
  <c r="P20" i="3"/>
  <c r="AA19" i="3"/>
  <c r="Y19" i="3"/>
  <c r="Z19" i="3" s="1"/>
  <c r="X19" i="3"/>
  <c r="W19" i="3" a="1"/>
  <c r="W19" i="3" s="1"/>
  <c r="V19" i="3" a="1"/>
  <c r="V19" i="3" s="1"/>
  <c r="U19" i="3" a="1"/>
  <c r="U19" i="3" s="1"/>
  <c r="T19" i="3" a="1"/>
  <c r="T19" i="3" s="1"/>
  <c r="S19" i="3" a="1"/>
  <c r="S19" i="3" s="1"/>
  <c r="R19" i="3" a="1"/>
  <c r="R19" i="3" s="1"/>
  <c r="P19" i="3"/>
  <c r="AA18" i="3"/>
  <c r="Y18" i="3"/>
  <c r="Z18" i="3" s="1"/>
  <c r="X18" i="3"/>
  <c r="W18" i="3" a="1"/>
  <c r="W18" i="3" s="1"/>
  <c r="V18" i="3" a="1"/>
  <c r="V18" i="3" s="1"/>
  <c r="U18" i="3" a="1"/>
  <c r="U18" i="3" s="1"/>
  <c r="T18" i="3" a="1"/>
  <c r="T18" i="3" s="1"/>
  <c r="S18" i="3" a="1"/>
  <c r="S18" i="3" s="1"/>
  <c r="R18" i="3" a="1"/>
  <c r="R18" i="3" s="1"/>
  <c r="P18" i="3"/>
  <c r="AA17" i="3"/>
  <c r="Y17" i="3"/>
  <c r="Z17" i="3" s="1"/>
  <c r="X17" i="3"/>
  <c r="W17" i="3" a="1"/>
  <c r="W17" i="3" s="1"/>
  <c r="V17" i="3" a="1"/>
  <c r="V17" i="3" s="1"/>
  <c r="U17" i="3" a="1"/>
  <c r="U17" i="3" s="1"/>
  <c r="T17" i="3" a="1"/>
  <c r="T17" i="3" s="1"/>
  <c r="S17" i="3" a="1"/>
  <c r="S17" i="3" s="1"/>
  <c r="R17" i="3" a="1"/>
  <c r="R17" i="3" s="1"/>
  <c r="P17" i="3"/>
  <c r="AA16" i="3"/>
  <c r="Y16" i="3"/>
  <c r="Z16" i="3" s="1"/>
  <c r="X16" i="3"/>
  <c r="W16" i="3" a="1"/>
  <c r="W16" i="3" s="1"/>
  <c r="V16" i="3" a="1"/>
  <c r="V16" i="3" s="1"/>
  <c r="U16" i="3" a="1"/>
  <c r="U16" i="3" s="1"/>
  <c r="T16" i="3" a="1"/>
  <c r="T16" i="3" s="1"/>
  <c r="S16" i="3" a="1"/>
  <c r="S16" i="3" s="1"/>
  <c r="R16" i="3" a="1"/>
  <c r="R16" i="3" s="1"/>
  <c r="P16" i="3"/>
  <c r="AA15" i="3"/>
  <c r="Y15" i="3"/>
  <c r="Z15" i="3" s="1"/>
  <c r="X15" i="3"/>
  <c r="W15" i="3" a="1"/>
  <c r="W15" i="3" s="1"/>
  <c r="V15" i="3" a="1"/>
  <c r="V15" i="3" s="1"/>
  <c r="U15" i="3" a="1"/>
  <c r="U15" i="3" s="1"/>
  <c r="T15" i="3" a="1"/>
  <c r="T15" i="3" s="1"/>
  <c r="S15" i="3" a="1"/>
  <c r="S15" i="3" s="1"/>
  <c r="R15" i="3" a="1"/>
  <c r="R15" i="3" s="1"/>
  <c r="P15" i="3"/>
  <c r="AA14" i="3"/>
  <c r="Y14" i="3"/>
  <c r="Z14" i="3" s="1"/>
  <c r="X14" i="3"/>
  <c r="W14" i="3" a="1"/>
  <c r="W14" i="3" s="1"/>
  <c r="V14" i="3" a="1"/>
  <c r="V14" i="3" s="1"/>
  <c r="U14" i="3" a="1"/>
  <c r="U14" i="3" s="1"/>
  <c r="T14" i="3" a="1"/>
  <c r="T14" i="3" s="1"/>
  <c r="S14" i="3" a="1"/>
  <c r="S14" i="3" s="1"/>
  <c r="R14" i="3" a="1"/>
  <c r="R14" i="3" s="1"/>
  <c r="P14" i="3"/>
  <c r="AA13" i="3"/>
  <c r="Y13" i="3"/>
  <c r="Z13" i="3" s="1"/>
  <c r="X13" i="3"/>
  <c r="W13" i="3" a="1"/>
  <c r="W13" i="3" s="1"/>
  <c r="V13" i="3" a="1"/>
  <c r="V13" i="3" s="1"/>
  <c r="U13" i="3" a="1"/>
  <c r="U13" i="3" s="1"/>
  <c r="T13" i="3" a="1"/>
  <c r="T13" i="3" s="1"/>
  <c r="S13" i="3" a="1"/>
  <c r="S13" i="3" s="1"/>
  <c r="R13" i="3" a="1"/>
  <c r="R13" i="3" s="1"/>
  <c r="P13" i="3"/>
  <c r="AA12" i="3"/>
  <c r="Y12" i="3"/>
  <c r="Z12" i="3" s="1"/>
  <c r="X12" i="3"/>
  <c r="W12" i="3" a="1"/>
  <c r="W12" i="3" s="1"/>
  <c r="V12" i="3" a="1"/>
  <c r="V12" i="3" s="1"/>
  <c r="U12" i="3" a="1"/>
  <c r="U12" i="3" s="1"/>
  <c r="T12" i="3" a="1"/>
  <c r="T12" i="3" s="1"/>
  <c r="S12" i="3" a="1"/>
  <c r="S12" i="3" s="1"/>
  <c r="R12" i="3" a="1"/>
  <c r="R12" i="3" s="1"/>
  <c r="P12" i="3"/>
  <c r="AA11" i="3"/>
  <c r="Y11" i="3"/>
  <c r="Z11" i="3" s="1"/>
  <c r="X11" i="3"/>
  <c r="W11" i="3" a="1"/>
  <c r="W11" i="3" s="1"/>
  <c r="V11" i="3" a="1"/>
  <c r="V11" i="3" s="1"/>
  <c r="U11" i="3" a="1"/>
  <c r="U11" i="3" s="1"/>
  <c r="T11" i="3" a="1"/>
  <c r="T11" i="3" s="1"/>
  <c r="S11" i="3" a="1"/>
  <c r="S11" i="3" s="1"/>
  <c r="R11" i="3" a="1"/>
  <c r="R11" i="3" s="1"/>
  <c r="P11" i="3"/>
  <c r="AA10" i="3"/>
  <c r="Y10" i="3"/>
  <c r="Z10" i="3" s="1"/>
  <c r="X10" i="3"/>
  <c r="W10" i="3" a="1"/>
  <c r="W10" i="3" s="1"/>
  <c r="V10" i="3" a="1"/>
  <c r="V10" i="3" s="1"/>
  <c r="U10" i="3" a="1"/>
  <c r="U10" i="3" s="1"/>
  <c r="T10" i="3" a="1"/>
  <c r="T10" i="3" s="1"/>
  <c r="S10" i="3" a="1"/>
  <c r="S10" i="3" s="1"/>
  <c r="R10" i="3" a="1"/>
  <c r="R10" i="3" s="1"/>
  <c r="P10" i="3"/>
  <c r="AA9" i="3"/>
  <c r="Y9" i="3"/>
  <c r="Z9" i="3" s="1"/>
  <c r="X9" i="3"/>
  <c r="W9" i="3" a="1"/>
  <c r="W9" i="3" s="1"/>
  <c r="V9" i="3" a="1"/>
  <c r="V9" i="3" s="1"/>
  <c r="U9" i="3" a="1"/>
  <c r="U9" i="3" s="1"/>
  <c r="T9" i="3" a="1"/>
  <c r="T9" i="3" s="1"/>
  <c r="S9" i="3" a="1"/>
  <c r="S9" i="3" s="1"/>
  <c r="R9" i="3" a="1"/>
  <c r="R9" i="3" s="1"/>
  <c r="P9" i="3"/>
  <c r="AA8" i="3"/>
  <c r="Y8" i="3"/>
  <c r="Z8" i="3" s="1"/>
  <c r="X8" i="3"/>
  <c r="W8" i="3" a="1"/>
  <c r="W8" i="3" s="1"/>
  <c r="V8" i="3" a="1"/>
  <c r="V8" i="3" s="1"/>
  <c r="U8" i="3" a="1"/>
  <c r="U8" i="3" s="1"/>
  <c r="T8" i="3" a="1"/>
  <c r="T8" i="3" s="1"/>
  <c r="S8" i="3" a="1"/>
  <c r="S8" i="3" s="1"/>
  <c r="R8" i="3" a="1"/>
  <c r="R8" i="3" s="1"/>
  <c r="P8" i="3"/>
  <c r="AA7" i="3"/>
  <c r="Y7" i="3"/>
  <c r="Z7" i="3" s="1"/>
  <c r="X7" i="3"/>
  <c r="W7" i="3" a="1"/>
  <c r="W7" i="3" s="1"/>
  <c r="V7" i="3" a="1"/>
  <c r="V7" i="3" s="1"/>
  <c r="U7" i="3" a="1"/>
  <c r="U7" i="3" s="1"/>
  <c r="T7" i="3" a="1"/>
  <c r="T7" i="3" s="1"/>
  <c r="S7" i="3" a="1"/>
  <c r="S7" i="3" s="1"/>
  <c r="R7" i="3" a="1"/>
  <c r="R7" i="3" s="1"/>
  <c r="P7" i="3"/>
  <c r="AA6" i="3"/>
  <c r="Y6" i="3"/>
  <c r="Z6" i="3" s="1"/>
  <c r="X6" i="3"/>
  <c r="W6" i="3" a="1"/>
  <c r="W6" i="3" s="1"/>
  <c r="V6" i="3" a="1"/>
  <c r="V6" i="3" s="1"/>
  <c r="U6" i="3" a="1"/>
  <c r="U6" i="3" s="1"/>
  <c r="T6" i="3" a="1"/>
  <c r="T6" i="3" s="1"/>
  <c r="S6" i="3" a="1"/>
  <c r="S6" i="3" s="1"/>
  <c r="R6" i="3" a="1"/>
  <c r="R6" i="3" s="1"/>
  <c r="P6" i="3"/>
  <c r="AA5" i="3"/>
  <c r="Y5" i="3"/>
  <c r="Z5" i="3" s="1"/>
  <c r="X5" i="3"/>
  <c r="W5" i="3" a="1"/>
  <c r="W5" i="3" s="1"/>
  <c r="V5" i="3" a="1"/>
  <c r="V5" i="3" s="1"/>
  <c r="U5" i="3" a="1"/>
  <c r="U5" i="3" s="1"/>
  <c r="T5" i="3" a="1"/>
  <c r="T5" i="3" s="1"/>
  <c r="S5" i="3" a="1"/>
  <c r="S5" i="3" s="1"/>
  <c r="R5" i="3" a="1"/>
  <c r="R5" i="3" s="1"/>
  <c r="P5" i="3"/>
  <c r="D16" i="1" a="1"/>
  <c r="D16" i="1" s="1"/>
  <c r="B3" i="6"/>
  <c r="AK96" i="4"/>
  <c r="AK105" i="4"/>
  <c r="V105" i="4" s="1" a="1"/>
  <c r="V105" i="4" s="1"/>
  <c r="AK119" i="4"/>
  <c r="V119" i="4" s="1" a="1"/>
  <c r="V119" i="4" s="1"/>
  <c r="AK147" i="4"/>
  <c r="AK167" i="4"/>
  <c r="AK195" i="4"/>
  <c r="V195" i="4" s="1" a="1"/>
  <c r="V195" i="4" s="1"/>
  <c r="AK197" i="4"/>
  <c r="V197" i="4" s="1" a="1"/>
  <c r="V197" i="4" s="1"/>
  <c r="AK225" i="4"/>
  <c r="AK264" i="4"/>
  <c r="AK265" i="4"/>
  <c r="V265" i="4" s="1" a="1"/>
  <c r="V265" i="4" s="1"/>
  <c r="AK266" i="4"/>
  <c r="V266" i="4" s="1" a="1"/>
  <c r="V266" i="4" s="1"/>
  <c r="AK267" i="4"/>
  <c r="V267" i="4" s="1" a="1"/>
  <c r="V267" i="4" s="1"/>
  <c r="AK268" i="4"/>
  <c r="V268" i="4" s="1" a="1"/>
  <c r="V268" i="4" s="1"/>
  <c r="AK269" i="4"/>
  <c r="V269" i="4" s="1" a="1"/>
  <c r="V269" i="4" s="1"/>
  <c r="AK270" i="4"/>
  <c r="V270" i="4" s="1" a="1"/>
  <c r="V270" i="4" s="1"/>
  <c r="AK271" i="4"/>
  <c r="V271" i="4" s="1" a="1"/>
  <c r="V271" i="4" s="1"/>
  <c r="AK272" i="4"/>
  <c r="AK273" i="4"/>
  <c r="V273" i="4" s="1" a="1"/>
  <c r="V273" i="4" s="1"/>
  <c r="AK274" i="4"/>
  <c r="AK275" i="4"/>
  <c r="V275" i="4" s="1" a="1"/>
  <c r="V275" i="4" s="1"/>
  <c r="AK276" i="4"/>
  <c r="V276" i="4" s="1" a="1"/>
  <c r="V276" i="4" s="1"/>
  <c r="AK277" i="4"/>
  <c r="V277" i="4" s="1" a="1"/>
  <c r="V277" i="4" s="1"/>
  <c r="AK278" i="4"/>
  <c r="V278" i="4" s="1" a="1"/>
  <c r="V278" i="4" s="1"/>
  <c r="AK279" i="4"/>
  <c r="V279" i="4" s="1" a="1"/>
  <c r="V279" i="4" s="1"/>
  <c r="AK309" i="4"/>
  <c r="AK310" i="4"/>
  <c r="AK311" i="4"/>
  <c r="AK312" i="4"/>
  <c r="AK313" i="4"/>
  <c r="AK314" i="4"/>
  <c r="AK315" i="4"/>
  <c r="AK316" i="4"/>
  <c r="AK317" i="4"/>
  <c r="AK318" i="4"/>
  <c r="AK319" i="4"/>
  <c r="AK320" i="4"/>
  <c r="AK321" i="4"/>
  <c r="AK322" i="4"/>
  <c r="AK323" i="4"/>
  <c r="AK324" i="4"/>
  <c r="AK325" i="4"/>
  <c r="AK326" i="4"/>
  <c r="AK327" i="4"/>
  <c r="AK328" i="4"/>
  <c r="AK329" i="4"/>
  <c r="AK330" i="4"/>
  <c r="AK331" i="4"/>
  <c r="AK332" i="4"/>
  <c r="AK333" i="4"/>
  <c r="AK334" i="4"/>
  <c r="AK335" i="4"/>
  <c r="AK336" i="4"/>
  <c r="AK337" i="4"/>
  <c r="AK338" i="4"/>
  <c r="AK339" i="4"/>
  <c r="AK340" i="4"/>
  <c r="AK341" i="4"/>
  <c r="AK342" i="4"/>
  <c r="AK343" i="4"/>
  <c r="AK344" i="4"/>
  <c r="AK345" i="4"/>
  <c r="AK346" i="4"/>
  <c r="AK347" i="4"/>
  <c r="AK348" i="4"/>
  <c r="AK349" i="4"/>
  <c r="AK350" i="4"/>
  <c r="AK351" i="4"/>
  <c r="AK352" i="4"/>
  <c r="AK353" i="4"/>
  <c r="AK354" i="4"/>
  <c r="AK355" i="4"/>
  <c r="AK356" i="4"/>
  <c r="AK357" i="4"/>
  <c r="AK358" i="4"/>
  <c r="AK359" i="4"/>
  <c r="AK360" i="4"/>
  <c r="AK361" i="4"/>
  <c r="AK362" i="4"/>
  <c r="AK363" i="4"/>
  <c r="AK364" i="4"/>
  <c r="AK365" i="4"/>
  <c r="AK366" i="4"/>
  <c r="AK367" i="4"/>
  <c r="AK368" i="4"/>
  <c r="AK369" i="4"/>
  <c r="AK370" i="4"/>
  <c r="AK371" i="4"/>
  <c r="AK372" i="4"/>
  <c r="AK373" i="4"/>
  <c r="AK374" i="4"/>
  <c r="AK375" i="4"/>
  <c r="AK376" i="4"/>
  <c r="AK377" i="4"/>
  <c r="AK378" i="4"/>
  <c r="AK379" i="4"/>
  <c r="AK380" i="4"/>
  <c r="AK381" i="4"/>
  <c r="AK382" i="4"/>
  <c r="AK383" i="4"/>
  <c r="AK384" i="4"/>
  <c r="AK385" i="4"/>
  <c r="AK386" i="4"/>
  <c r="AK387" i="4"/>
  <c r="AK388" i="4"/>
  <c r="AK389" i="4"/>
  <c r="AK390" i="4"/>
  <c r="AK391" i="4"/>
  <c r="AK392" i="4"/>
  <c r="AK393" i="4"/>
  <c r="AK394" i="4"/>
  <c r="AK395" i="4"/>
  <c r="AK396" i="4"/>
  <c r="AK397" i="4"/>
  <c r="AK398" i="4"/>
  <c r="AK399" i="4"/>
  <c r="AK400" i="4"/>
  <c r="AK401" i="4"/>
  <c r="AK402" i="4"/>
  <c r="AK403" i="4"/>
  <c r="AK404" i="4"/>
  <c r="AK405" i="4"/>
  <c r="AK406" i="4"/>
  <c r="AK407" i="4"/>
  <c r="AK408" i="4"/>
  <c r="AK409" i="4"/>
  <c r="AK410" i="4"/>
  <c r="AK411" i="4"/>
  <c r="AK412" i="4"/>
  <c r="AK413" i="4"/>
  <c r="AK414" i="4"/>
  <c r="AK415" i="4"/>
  <c r="AK416" i="4"/>
  <c r="AK417" i="4"/>
  <c r="AK418" i="4"/>
  <c r="AK419" i="4"/>
  <c r="AK420" i="4"/>
  <c r="AK421" i="4"/>
  <c r="AK422" i="4"/>
  <c r="AK423" i="4"/>
  <c r="AK424" i="4"/>
  <c r="AK425" i="4"/>
  <c r="AK426" i="4"/>
  <c r="AK427" i="4"/>
  <c r="AK428" i="4"/>
  <c r="AK429" i="4"/>
  <c r="AK430" i="4"/>
  <c r="AK431" i="4"/>
  <c r="AK432" i="4"/>
  <c r="AK433" i="4"/>
  <c r="AK434" i="4"/>
  <c r="AK435" i="4"/>
  <c r="AK436" i="4"/>
  <c r="AK437" i="4"/>
  <c r="AK438" i="4"/>
  <c r="AK439" i="4"/>
  <c r="AK440" i="4"/>
  <c r="AK441" i="4"/>
  <c r="AK442" i="4"/>
  <c r="AK443" i="4"/>
  <c r="AK444" i="4"/>
  <c r="AK445" i="4"/>
  <c r="AK446" i="4"/>
  <c r="AK447" i="4"/>
  <c r="AK448" i="4"/>
  <c r="AK449" i="4"/>
  <c r="AK450" i="4"/>
  <c r="AK451" i="4"/>
  <c r="AK452" i="4"/>
  <c r="AK453" i="4"/>
  <c r="AK454" i="4"/>
  <c r="AK455" i="4"/>
  <c r="AK456" i="4"/>
  <c r="AK457" i="4"/>
  <c r="AK458" i="4"/>
  <c r="AK459" i="4"/>
  <c r="AK460" i="4"/>
  <c r="AK461" i="4"/>
  <c r="AK462" i="4"/>
  <c r="AK463" i="4"/>
  <c r="AK464" i="4"/>
  <c r="AK465" i="4"/>
  <c r="AK466" i="4"/>
  <c r="AK467" i="4"/>
  <c r="AK468" i="4"/>
  <c r="AK469" i="4"/>
  <c r="AK470" i="4"/>
  <c r="AK471" i="4"/>
  <c r="AK472" i="4"/>
  <c r="AK473" i="4"/>
  <c r="AK474" i="4"/>
  <c r="AK475" i="4"/>
  <c r="AK476" i="4"/>
  <c r="AK477" i="4"/>
  <c r="AK478" i="4"/>
  <c r="AK479" i="4"/>
  <c r="AK480" i="4"/>
  <c r="AK481" i="4"/>
  <c r="AK482" i="4"/>
  <c r="AK483" i="4"/>
  <c r="AK484" i="4"/>
  <c r="AK485" i="4"/>
  <c r="AK486" i="4"/>
  <c r="AK487" i="4"/>
  <c r="AK488" i="4"/>
  <c r="AK489" i="4"/>
  <c r="AK490" i="4"/>
  <c r="AK491" i="4"/>
  <c r="AK492" i="4"/>
  <c r="AK493" i="4"/>
  <c r="AK494" i="4"/>
  <c r="AK495" i="4"/>
  <c r="AK496" i="4"/>
  <c r="AK497" i="4"/>
  <c r="AK498" i="4"/>
  <c r="AK499" i="4"/>
  <c r="AK500" i="4"/>
  <c r="AK501" i="4"/>
  <c r="AK502" i="4"/>
  <c r="AK503" i="4"/>
  <c r="AK504" i="4"/>
  <c r="AK505" i="4"/>
  <c r="AK506" i="4"/>
  <c r="AK507" i="4"/>
  <c r="AK508" i="4"/>
  <c r="AK509" i="4"/>
  <c r="AK510" i="4"/>
  <c r="AK511" i="4"/>
  <c r="AK512" i="4"/>
  <c r="AK513" i="4"/>
  <c r="AK514" i="4"/>
  <c r="AK515" i="4"/>
  <c r="AK516" i="4"/>
  <c r="AK517" i="4"/>
  <c r="AK518" i="4"/>
  <c r="AK519" i="4"/>
  <c r="AK520" i="4"/>
  <c r="AK521" i="4"/>
  <c r="AK522" i="4"/>
  <c r="AK523" i="4"/>
  <c r="AK524" i="4"/>
  <c r="AK525" i="4"/>
  <c r="AK526" i="4"/>
  <c r="AK527" i="4"/>
  <c r="AK528" i="4"/>
  <c r="AK529" i="4"/>
  <c r="AK530" i="4"/>
  <c r="AK531" i="4"/>
  <c r="AK532" i="4"/>
  <c r="AK533" i="4"/>
  <c r="AK534" i="4"/>
  <c r="AK535" i="4"/>
  <c r="AK536" i="4"/>
  <c r="AK537" i="4"/>
  <c r="AK538" i="4"/>
  <c r="AK539" i="4"/>
  <c r="AK540" i="4"/>
  <c r="AK541" i="4"/>
  <c r="AK542" i="4"/>
  <c r="AK543" i="4"/>
  <c r="AK544" i="4"/>
  <c r="AK545" i="4"/>
  <c r="AK546" i="4"/>
  <c r="AK547" i="4"/>
  <c r="AK548" i="4"/>
  <c r="AK549" i="4"/>
  <c r="AK550" i="4"/>
  <c r="AK551" i="4"/>
  <c r="AK552" i="4"/>
  <c r="AK553" i="4"/>
  <c r="AK554" i="4"/>
  <c r="AK555" i="4"/>
  <c r="AK556" i="4"/>
  <c r="AK557" i="4"/>
  <c r="AK558" i="4"/>
  <c r="AK559" i="4"/>
  <c r="AK560" i="4"/>
  <c r="AK561" i="4"/>
  <c r="AK562" i="4"/>
  <c r="AK563" i="4"/>
  <c r="AK564" i="4"/>
  <c r="AK565" i="4"/>
  <c r="AK566" i="4"/>
  <c r="AK567" i="4"/>
  <c r="AK568" i="4"/>
  <c r="AK569" i="4"/>
  <c r="AK570" i="4"/>
  <c r="AK571" i="4"/>
  <c r="AK572" i="4"/>
  <c r="AK573" i="4"/>
  <c r="AK574" i="4"/>
  <c r="AK575" i="4"/>
  <c r="AK576" i="4"/>
  <c r="AK577" i="4"/>
  <c r="AK578" i="4"/>
  <c r="AK579" i="4"/>
  <c r="AK580" i="4"/>
  <c r="AK581" i="4"/>
  <c r="AK582" i="4"/>
  <c r="AK583" i="4"/>
  <c r="AK584" i="4"/>
  <c r="AK585" i="4"/>
  <c r="AK586" i="4"/>
  <c r="AK587" i="4"/>
  <c r="AK588" i="4"/>
  <c r="AK589" i="4"/>
  <c r="AK590" i="4"/>
  <c r="AK591" i="4"/>
  <c r="AK592" i="4"/>
  <c r="AK593" i="4"/>
  <c r="AK594" i="4"/>
  <c r="AK595" i="4"/>
  <c r="AK596" i="4"/>
  <c r="AK597" i="4"/>
  <c r="AK598" i="4"/>
  <c r="AK599" i="4"/>
  <c r="AK600" i="4"/>
  <c r="AK601" i="4"/>
  <c r="AK602" i="4"/>
  <c r="AK603" i="4"/>
  <c r="AK604" i="4"/>
  <c r="AK605" i="4"/>
  <c r="AK606" i="4"/>
  <c r="AK607" i="4"/>
  <c r="AK608" i="4"/>
  <c r="AK609" i="4"/>
  <c r="AK610" i="4"/>
  <c r="AK611" i="4"/>
  <c r="AK612" i="4"/>
  <c r="AK613" i="4"/>
  <c r="AK614" i="4"/>
  <c r="AK615" i="4"/>
  <c r="AK616" i="4"/>
  <c r="AK617" i="4"/>
  <c r="AK618" i="4"/>
  <c r="AK619" i="4"/>
  <c r="AK620" i="4"/>
  <c r="AK621" i="4"/>
  <c r="AK622" i="4"/>
  <c r="AK623" i="4"/>
  <c r="AK624" i="4"/>
  <c r="AK625" i="4"/>
  <c r="AK626" i="4"/>
  <c r="AK627" i="4"/>
  <c r="AK628" i="4"/>
  <c r="AK629" i="4"/>
  <c r="AK630" i="4"/>
  <c r="AK631" i="4"/>
  <c r="AK632" i="4"/>
  <c r="AK633" i="4"/>
  <c r="AK634" i="4"/>
  <c r="AK635" i="4"/>
  <c r="AK636" i="4"/>
  <c r="AK637" i="4"/>
  <c r="AK638" i="4"/>
  <c r="AK639" i="4"/>
  <c r="AK640" i="4"/>
  <c r="AK641" i="4"/>
  <c r="AK642" i="4"/>
  <c r="AK643" i="4"/>
  <c r="AK644" i="4"/>
  <c r="AK645" i="4"/>
  <c r="AK646" i="4"/>
  <c r="AK647" i="4"/>
  <c r="AK648" i="4"/>
  <c r="AK649" i="4"/>
  <c r="AK650" i="4"/>
  <c r="AK651" i="4"/>
  <c r="AK652" i="4"/>
  <c r="AK653" i="4"/>
  <c r="AK654" i="4"/>
  <c r="AK655" i="4"/>
  <c r="AK656" i="4"/>
  <c r="AK657" i="4"/>
  <c r="AK658" i="4"/>
  <c r="AK659" i="4"/>
  <c r="AK660" i="4"/>
  <c r="AK661" i="4"/>
  <c r="AK662" i="4"/>
  <c r="AK663" i="4"/>
  <c r="AK664" i="4"/>
  <c r="AK665" i="4"/>
  <c r="AK666" i="4"/>
  <c r="AK667" i="4"/>
  <c r="AK668" i="4"/>
  <c r="AK669" i="4"/>
  <c r="AK670" i="4"/>
  <c r="AK671" i="4"/>
  <c r="AK672" i="4"/>
  <c r="AK673" i="4"/>
  <c r="AK674" i="4"/>
  <c r="AK675" i="4"/>
  <c r="AK676" i="4"/>
  <c r="AK677" i="4"/>
  <c r="AK678" i="4"/>
  <c r="AK679" i="4"/>
  <c r="AK680" i="4"/>
  <c r="AK681" i="4"/>
  <c r="AK682" i="4"/>
  <c r="AK683" i="4"/>
  <c r="AK684" i="4"/>
  <c r="AK685" i="4"/>
  <c r="AK686" i="4"/>
  <c r="AK687" i="4"/>
  <c r="AK688" i="4"/>
  <c r="AK689" i="4"/>
  <c r="AK690" i="4"/>
  <c r="AK691" i="4"/>
  <c r="AK692" i="4"/>
  <c r="AK693" i="4"/>
  <c r="AK694" i="4"/>
  <c r="AK695" i="4"/>
  <c r="AK696" i="4"/>
  <c r="AK697" i="4"/>
  <c r="AK698" i="4"/>
  <c r="AK699" i="4"/>
  <c r="AK700" i="4"/>
  <c r="AK701" i="4"/>
  <c r="AK702" i="4"/>
  <c r="AK703" i="4"/>
  <c r="AK704" i="4"/>
  <c r="AK705" i="4"/>
  <c r="AK706" i="4"/>
  <c r="AK707" i="4"/>
  <c r="AK708" i="4"/>
  <c r="AK709" i="4"/>
  <c r="AK710" i="4"/>
  <c r="AK711" i="4"/>
  <c r="AK712" i="4"/>
  <c r="AK713" i="4"/>
  <c r="AK714" i="4"/>
  <c r="AK715" i="4"/>
  <c r="AK716" i="4"/>
  <c r="AK717" i="4"/>
  <c r="AK718" i="4"/>
  <c r="AK719" i="4"/>
  <c r="AK720" i="4"/>
  <c r="AK721" i="4"/>
  <c r="AK722" i="4"/>
  <c r="AK723" i="4"/>
  <c r="AK724" i="4"/>
  <c r="AK725" i="4"/>
  <c r="AK726" i="4"/>
  <c r="AK727" i="4"/>
  <c r="AK728" i="4"/>
  <c r="AK729" i="4"/>
  <c r="AK730" i="4"/>
  <c r="AK731" i="4"/>
  <c r="AK732" i="4"/>
  <c r="AK733" i="4"/>
  <c r="AK734" i="4"/>
  <c r="AK735" i="4"/>
  <c r="AK736" i="4"/>
  <c r="AK737" i="4"/>
  <c r="AK738" i="4"/>
  <c r="AK739" i="4"/>
  <c r="AK740" i="4"/>
  <c r="AK741" i="4"/>
  <c r="AK742" i="4"/>
  <c r="AK743" i="4"/>
  <c r="AK744" i="4"/>
  <c r="AK745" i="4"/>
  <c r="AK746" i="4"/>
  <c r="AK747" i="4"/>
  <c r="AK748" i="4"/>
  <c r="AK749" i="4"/>
  <c r="AK750" i="4"/>
  <c r="AK751" i="4"/>
  <c r="AK752" i="4"/>
  <c r="AK753" i="4"/>
  <c r="AK754" i="4"/>
  <c r="AK755" i="4"/>
  <c r="AK756" i="4"/>
  <c r="AK757" i="4"/>
  <c r="AK758" i="4"/>
  <c r="AK759" i="4"/>
  <c r="AK760" i="4"/>
  <c r="AK761" i="4"/>
  <c r="AK762" i="4"/>
  <c r="AK763" i="4"/>
  <c r="AK764" i="4"/>
  <c r="AK765" i="4"/>
  <c r="AK766" i="4"/>
  <c r="AK767" i="4"/>
  <c r="AK768" i="4"/>
  <c r="AK769" i="4"/>
  <c r="AK770" i="4"/>
  <c r="AK771" i="4"/>
  <c r="AK772" i="4"/>
  <c r="AK773" i="4"/>
  <c r="AK774" i="4"/>
  <c r="AK775" i="4"/>
  <c r="AK776" i="4"/>
  <c r="AK777" i="4"/>
  <c r="AK778" i="4"/>
  <c r="AK779" i="4"/>
  <c r="AK780" i="4"/>
  <c r="AK781" i="4"/>
  <c r="AK782" i="4"/>
  <c r="AK783" i="4"/>
  <c r="AK784" i="4"/>
  <c r="AK785" i="4"/>
  <c r="AK786" i="4"/>
  <c r="AK787" i="4"/>
  <c r="AK788" i="4"/>
  <c r="AK789" i="4"/>
  <c r="AK790" i="4"/>
  <c r="AK791" i="4"/>
  <c r="AK792" i="4"/>
  <c r="AK793" i="4"/>
  <c r="AK794" i="4"/>
  <c r="AK795" i="4"/>
  <c r="AK796" i="4"/>
  <c r="AK797" i="4"/>
  <c r="AK798" i="4"/>
  <c r="AK799" i="4"/>
  <c r="AK800" i="4"/>
  <c r="AK801" i="4"/>
  <c r="AK802" i="4"/>
  <c r="AK803" i="4"/>
  <c r="AK804" i="4"/>
  <c r="AK805" i="4"/>
  <c r="AK806" i="4"/>
  <c r="AK807" i="4"/>
  <c r="AK808" i="4"/>
  <c r="V309" i="4" a="1"/>
  <c r="V309" i="4" s="1"/>
  <c r="V310" i="4" a="1"/>
  <c r="V310" i="4" s="1"/>
  <c r="V311" i="4" a="1"/>
  <c r="V311" i="4" s="1"/>
  <c r="V312" i="4" a="1"/>
  <c r="V312" i="4" s="1"/>
  <c r="V313" i="4" a="1"/>
  <c r="V313" i="4" s="1"/>
  <c r="V314" i="4" a="1"/>
  <c r="V314" i="4" s="1"/>
  <c r="V315" i="4" a="1"/>
  <c r="V315" i="4" s="1"/>
  <c r="V316" i="4" a="1"/>
  <c r="V316" i="4" s="1"/>
  <c r="V317" i="4" a="1"/>
  <c r="V317" i="4" s="1"/>
  <c r="V318" i="4" a="1"/>
  <c r="V318" i="4" s="1"/>
  <c r="V319" i="4" a="1"/>
  <c r="V319" i="4" s="1"/>
  <c r="V320" i="4" a="1"/>
  <c r="V320" i="4" s="1"/>
  <c r="V321" i="4" a="1"/>
  <c r="V321" i="4" s="1"/>
  <c r="V322" i="4" a="1"/>
  <c r="V322" i="4" s="1"/>
  <c r="V323" i="4" a="1"/>
  <c r="V323" i="4" s="1"/>
  <c r="V324" i="4" a="1"/>
  <c r="V324" i="4" s="1"/>
  <c r="V325" i="4" a="1"/>
  <c r="V325" i="4" s="1"/>
  <c r="V326" i="4" a="1"/>
  <c r="V326" i="4" s="1"/>
  <c r="V327" i="4" a="1"/>
  <c r="V327" i="4" s="1"/>
  <c r="V328" i="4" a="1"/>
  <c r="V328" i="4" s="1"/>
  <c r="V329" i="4" a="1"/>
  <c r="V329" i="4" s="1"/>
  <c r="V330" i="4" a="1"/>
  <c r="V330" i="4" s="1"/>
  <c r="V331" i="4" a="1"/>
  <c r="V331" i="4" s="1"/>
  <c r="V332" i="4" a="1"/>
  <c r="V332" i="4" s="1"/>
  <c r="V333" i="4" a="1"/>
  <c r="V333" i="4" s="1"/>
  <c r="V334" i="4" a="1"/>
  <c r="V334" i="4" s="1"/>
  <c r="V335" i="4" a="1"/>
  <c r="V335" i="4" s="1"/>
  <c r="V336" i="4" a="1"/>
  <c r="V336" i="4" s="1"/>
  <c r="V337" i="4" a="1"/>
  <c r="V337" i="4" s="1"/>
  <c r="V338" i="4" a="1"/>
  <c r="V338" i="4" s="1"/>
  <c r="V339" i="4" a="1"/>
  <c r="V339" i="4" s="1"/>
  <c r="V340" i="4" a="1"/>
  <c r="V340" i="4" s="1"/>
  <c r="V341" i="4" a="1"/>
  <c r="V341" i="4" s="1"/>
  <c r="V342" i="4" a="1"/>
  <c r="V342" i="4" s="1"/>
  <c r="V343" i="4" a="1"/>
  <c r="V343" i="4" s="1"/>
  <c r="V344" i="4" a="1"/>
  <c r="V344" i="4" s="1"/>
  <c r="V345" i="4" a="1"/>
  <c r="V345" i="4" s="1"/>
  <c r="V346" i="4" a="1"/>
  <c r="V346" i="4" s="1"/>
  <c r="V347" i="4" a="1"/>
  <c r="V347" i="4" s="1"/>
  <c r="V348" i="4" a="1"/>
  <c r="V348" i="4" s="1"/>
  <c r="V349" i="4" a="1"/>
  <c r="V349" i="4" s="1"/>
  <c r="V350" i="4" a="1"/>
  <c r="V350" i="4" s="1"/>
  <c r="V351" i="4" a="1"/>
  <c r="V351" i="4" s="1"/>
  <c r="V352" i="4" a="1"/>
  <c r="V352" i="4" s="1"/>
  <c r="V353" i="4" a="1"/>
  <c r="V353" i="4" s="1"/>
  <c r="V354" i="4" a="1"/>
  <c r="V354" i="4" s="1"/>
  <c r="V355" i="4" a="1"/>
  <c r="V355" i="4" s="1"/>
  <c r="V356" i="4" a="1"/>
  <c r="V356" i="4" s="1"/>
  <c r="V357" i="4" a="1"/>
  <c r="V357" i="4" s="1"/>
  <c r="V358" i="4" a="1"/>
  <c r="V358" i="4" s="1"/>
  <c r="V359" i="4" a="1"/>
  <c r="V359" i="4" s="1"/>
  <c r="V360" i="4" a="1"/>
  <c r="V360" i="4" s="1"/>
  <c r="V361" i="4" a="1"/>
  <c r="V361" i="4" s="1"/>
  <c r="V362" i="4" a="1"/>
  <c r="V362" i="4" s="1"/>
  <c r="V363" i="4" a="1"/>
  <c r="V363" i="4" s="1"/>
  <c r="V364" i="4" a="1"/>
  <c r="V364" i="4" s="1"/>
  <c r="V365" i="4" a="1"/>
  <c r="V365" i="4" s="1"/>
  <c r="V366" i="4" a="1"/>
  <c r="V366" i="4" s="1"/>
  <c r="V367" i="4" a="1"/>
  <c r="V367" i="4" s="1"/>
  <c r="V368" i="4" a="1"/>
  <c r="V368" i="4" s="1"/>
  <c r="V369" i="4" a="1"/>
  <c r="V369" i="4" s="1"/>
  <c r="V370" i="4" a="1"/>
  <c r="V370" i="4" s="1"/>
  <c r="V371" i="4" a="1"/>
  <c r="V371" i="4" s="1"/>
  <c r="V372" i="4" a="1"/>
  <c r="V372" i="4" s="1"/>
  <c r="V373" i="4" a="1"/>
  <c r="V373" i="4" s="1"/>
  <c r="V374" i="4" a="1"/>
  <c r="V374" i="4" s="1"/>
  <c r="V375" i="4" a="1"/>
  <c r="V375" i="4" s="1"/>
  <c r="V376" i="4" a="1"/>
  <c r="V376" i="4" s="1"/>
  <c r="V377" i="4" a="1"/>
  <c r="V377" i="4" s="1"/>
  <c r="V378" i="4" a="1"/>
  <c r="V378" i="4" s="1"/>
  <c r="V379" i="4" a="1"/>
  <c r="V379" i="4" s="1"/>
  <c r="V380" i="4" a="1"/>
  <c r="V380" i="4" s="1"/>
  <c r="V381" i="4" a="1"/>
  <c r="V381" i="4" s="1"/>
  <c r="V382" i="4" a="1"/>
  <c r="V382" i="4" s="1"/>
  <c r="V383" i="4" a="1"/>
  <c r="V383" i="4" s="1"/>
  <c r="V384" i="4" a="1"/>
  <c r="V384" i="4" s="1"/>
  <c r="V385" i="4" a="1"/>
  <c r="V385" i="4" s="1"/>
  <c r="V386" i="4" a="1"/>
  <c r="V386" i="4" s="1"/>
  <c r="V387" i="4" a="1"/>
  <c r="V387" i="4" s="1"/>
  <c r="V388" i="4" a="1"/>
  <c r="V388" i="4" s="1"/>
  <c r="V389" i="4" a="1"/>
  <c r="V389" i="4" s="1"/>
  <c r="V390" i="4" a="1"/>
  <c r="V390" i="4" s="1"/>
  <c r="V391" i="4" a="1"/>
  <c r="V391" i="4" s="1"/>
  <c r="V392" i="4" a="1"/>
  <c r="V392" i="4" s="1"/>
  <c r="V393" i="4" a="1"/>
  <c r="V393" i="4" s="1"/>
  <c r="V394" i="4" a="1"/>
  <c r="V394" i="4" s="1"/>
  <c r="V395" i="4" a="1"/>
  <c r="V395" i="4" s="1"/>
  <c r="V396" i="4" a="1"/>
  <c r="V396" i="4" s="1"/>
  <c r="V397" i="4" a="1"/>
  <c r="V397" i="4" s="1"/>
  <c r="V398" i="4" a="1"/>
  <c r="V398" i="4" s="1"/>
  <c r="V399" i="4" a="1"/>
  <c r="V399" i="4" s="1"/>
  <c r="V400" i="4" a="1"/>
  <c r="V400" i="4" s="1"/>
  <c r="V401" i="4" a="1"/>
  <c r="V401" i="4" s="1"/>
  <c r="V402" i="4" a="1"/>
  <c r="V402" i="4" s="1"/>
  <c r="V403" i="4" a="1"/>
  <c r="V403" i="4" s="1"/>
  <c r="V404" i="4" a="1"/>
  <c r="V404" i="4" s="1"/>
  <c r="V405" i="4" a="1"/>
  <c r="V405" i="4" s="1"/>
  <c r="V406" i="4" a="1"/>
  <c r="V406" i="4" s="1"/>
  <c r="V407" i="4" a="1"/>
  <c r="V407" i="4" s="1"/>
  <c r="V408" i="4" a="1"/>
  <c r="V408" i="4" s="1"/>
  <c r="V409" i="4" a="1"/>
  <c r="V409" i="4" s="1"/>
  <c r="V410" i="4" a="1"/>
  <c r="V410" i="4" s="1"/>
  <c r="V411" i="4" a="1"/>
  <c r="V411" i="4" s="1"/>
  <c r="V412" i="4" a="1"/>
  <c r="V412" i="4" s="1"/>
  <c r="V413" i="4" a="1"/>
  <c r="V413" i="4" s="1"/>
  <c r="V414" i="4" a="1"/>
  <c r="V414" i="4" s="1"/>
  <c r="V415" i="4" a="1"/>
  <c r="V415" i="4" s="1"/>
  <c r="V416" i="4" a="1"/>
  <c r="V416" i="4" s="1"/>
  <c r="V417" i="4" a="1"/>
  <c r="V417" i="4" s="1"/>
  <c r="V418" i="4" a="1"/>
  <c r="V418" i="4" s="1"/>
  <c r="V419" i="4" a="1"/>
  <c r="V419" i="4" s="1"/>
  <c r="V420" i="4" a="1"/>
  <c r="V420" i="4" s="1"/>
  <c r="V421" i="4" a="1"/>
  <c r="V421" i="4" s="1"/>
  <c r="V422" i="4" a="1"/>
  <c r="V422" i="4" s="1"/>
  <c r="V423" i="4" a="1"/>
  <c r="V423" i="4" s="1"/>
  <c r="V424" i="4" a="1"/>
  <c r="V424" i="4" s="1"/>
  <c r="V425" i="4" a="1"/>
  <c r="V425" i="4" s="1"/>
  <c r="V426" i="4" a="1"/>
  <c r="V426" i="4" s="1"/>
  <c r="V427" i="4" a="1"/>
  <c r="V427" i="4" s="1"/>
  <c r="V428" i="4" a="1"/>
  <c r="V428" i="4" s="1"/>
  <c r="V429" i="4" a="1"/>
  <c r="V429" i="4" s="1"/>
  <c r="V430" i="4" a="1"/>
  <c r="V430" i="4" s="1"/>
  <c r="V431" i="4" a="1"/>
  <c r="V431" i="4" s="1"/>
  <c r="V432" i="4" a="1"/>
  <c r="V432" i="4" s="1"/>
  <c r="V433" i="4" a="1"/>
  <c r="V433" i="4" s="1"/>
  <c r="V434" i="4" a="1"/>
  <c r="V434" i="4" s="1"/>
  <c r="V435" i="4" a="1"/>
  <c r="V435" i="4" s="1"/>
  <c r="V436" i="4" a="1"/>
  <c r="V436" i="4" s="1"/>
  <c r="V437" i="4" a="1"/>
  <c r="V437" i="4" s="1"/>
  <c r="V438" i="4" a="1"/>
  <c r="V438" i="4" s="1"/>
  <c r="V439" i="4" a="1"/>
  <c r="V439" i="4" s="1"/>
  <c r="V440" i="4" a="1"/>
  <c r="V440" i="4" s="1"/>
  <c r="V441" i="4" a="1"/>
  <c r="V441" i="4" s="1"/>
  <c r="V442" i="4" a="1"/>
  <c r="V442" i="4" s="1"/>
  <c r="V443" i="4" a="1"/>
  <c r="V443" i="4" s="1"/>
  <c r="V444" i="4" a="1"/>
  <c r="V444" i="4" s="1"/>
  <c r="V445" i="4" a="1"/>
  <c r="V445" i="4" s="1"/>
  <c r="V446" i="4" a="1"/>
  <c r="V446" i="4" s="1"/>
  <c r="V447" i="4" a="1"/>
  <c r="V447" i="4" s="1"/>
  <c r="V448" i="4" a="1"/>
  <c r="V448" i="4" s="1"/>
  <c r="V449" i="4" a="1"/>
  <c r="V449" i="4" s="1"/>
  <c r="V450" i="4" a="1"/>
  <c r="V450" i="4" s="1"/>
  <c r="V451" i="4" a="1"/>
  <c r="V451" i="4" s="1"/>
  <c r="V452" i="4" a="1"/>
  <c r="V452" i="4" s="1"/>
  <c r="V453" i="4" a="1"/>
  <c r="V453" i="4" s="1"/>
  <c r="V454" i="4" a="1"/>
  <c r="V454" i="4" s="1"/>
  <c r="V455" i="4" a="1"/>
  <c r="V455" i="4" s="1"/>
  <c r="V456" i="4" a="1"/>
  <c r="V456" i="4" s="1"/>
  <c r="V457" i="4" a="1"/>
  <c r="V457" i="4" s="1"/>
  <c r="V458" i="4" a="1"/>
  <c r="V458" i="4" s="1"/>
  <c r="V459" i="4" a="1"/>
  <c r="V459" i="4" s="1"/>
  <c r="V460" i="4" a="1"/>
  <c r="V460" i="4" s="1"/>
  <c r="V461" i="4" a="1"/>
  <c r="V461" i="4" s="1"/>
  <c r="V462" i="4" a="1"/>
  <c r="V462" i="4" s="1"/>
  <c r="V463" i="4" a="1"/>
  <c r="V463" i="4" s="1"/>
  <c r="V464" i="4" a="1"/>
  <c r="V464" i="4" s="1"/>
  <c r="V465" i="4" a="1"/>
  <c r="V465" i="4" s="1"/>
  <c r="V466" i="4" a="1"/>
  <c r="V466" i="4" s="1"/>
  <c r="V467" i="4" a="1"/>
  <c r="V467" i="4" s="1"/>
  <c r="V468" i="4" a="1"/>
  <c r="V468" i="4" s="1"/>
  <c r="V469" i="4" a="1"/>
  <c r="V469" i="4" s="1"/>
  <c r="V470" i="4" a="1"/>
  <c r="V470" i="4" s="1"/>
  <c r="V471" i="4" a="1"/>
  <c r="V471" i="4" s="1"/>
  <c r="V472" i="4" a="1"/>
  <c r="V472" i="4" s="1"/>
  <c r="V473" i="4" a="1"/>
  <c r="V473" i="4" s="1"/>
  <c r="V474" i="4" a="1"/>
  <c r="V474" i="4" s="1"/>
  <c r="V475" i="4" a="1"/>
  <c r="V475" i="4" s="1"/>
  <c r="V476" i="4" a="1"/>
  <c r="V476" i="4" s="1"/>
  <c r="V477" i="4" a="1"/>
  <c r="V477" i="4" s="1"/>
  <c r="V478" i="4" a="1"/>
  <c r="V478" i="4" s="1"/>
  <c r="V479" i="4" a="1"/>
  <c r="V479" i="4" s="1"/>
  <c r="V480" i="4" a="1"/>
  <c r="V480" i="4" s="1"/>
  <c r="V481" i="4" a="1"/>
  <c r="V481" i="4" s="1"/>
  <c r="V482" i="4" a="1"/>
  <c r="V482" i="4" s="1"/>
  <c r="V483" i="4" a="1"/>
  <c r="V483" i="4" s="1"/>
  <c r="V484" i="4" a="1"/>
  <c r="V484" i="4" s="1"/>
  <c r="V485" i="4" a="1"/>
  <c r="V485" i="4" s="1"/>
  <c r="V486" i="4" a="1"/>
  <c r="V486" i="4" s="1"/>
  <c r="V487" i="4" a="1"/>
  <c r="V487" i="4" s="1"/>
  <c r="V488" i="4" a="1"/>
  <c r="V488" i="4" s="1"/>
  <c r="V489" i="4" a="1"/>
  <c r="V489" i="4" s="1"/>
  <c r="V490" i="4" a="1"/>
  <c r="V490" i="4" s="1"/>
  <c r="V491" i="4" a="1"/>
  <c r="V491" i="4" s="1"/>
  <c r="V492" i="4" a="1"/>
  <c r="V492" i="4" s="1"/>
  <c r="V493" i="4" a="1"/>
  <c r="V493" i="4" s="1"/>
  <c r="V494" i="4" a="1"/>
  <c r="V494" i="4" s="1"/>
  <c r="V495" i="4" a="1"/>
  <c r="V495" i="4" s="1"/>
  <c r="V496" i="4" a="1"/>
  <c r="V496" i="4" s="1"/>
  <c r="V497" i="4" a="1"/>
  <c r="V497" i="4" s="1"/>
  <c r="V498" i="4" a="1"/>
  <c r="V498" i="4" s="1"/>
  <c r="V499" i="4" a="1"/>
  <c r="V499" i="4" s="1"/>
  <c r="V500" i="4" a="1"/>
  <c r="V500" i="4" s="1"/>
  <c r="V501" i="4" a="1"/>
  <c r="V501" i="4" s="1"/>
  <c r="V502" i="4" a="1"/>
  <c r="V502" i="4" s="1"/>
  <c r="V503" i="4" a="1"/>
  <c r="V503" i="4" s="1"/>
  <c r="V504" i="4" a="1"/>
  <c r="V504" i="4" s="1"/>
  <c r="V505" i="4" a="1"/>
  <c r="V505" i="4" s="1"/>
  <c r="V506" i="4" a="1"/>
  <c r="V506" i="4" s="1"/>
  <c r="V507" i="4" a="1"/>
  <c r="V507" i="4" s="1"/>
  <c r="V508" i="4" a="1"/>
  <c r="V508" i="4" s="1"/>
  <c r="V509" i="4" a="1"/>
  <c r="V509" i="4" s="1"/>
  <c r="V510" i="4" a="1"/>
  <c r="V510" i="4" s="1"/>
  <c r="V511" i="4" a="1"/>
  <c r="V511" i="4" s="1"/>
  <c r="V512" i="4" a="1"/>
  <c r="V512" i="4" s="1"/>
  <c r="V513" i="4" a="1"/>
  <c r="V513" i="4" s="1"/>
  <c r="V514" i="4" a="1"/>
  <c r="V514" i="4" s="1"/>
  <c r="V515" i="4" a="1"/>
  <c r="V515" i="4" s="1"/>
  <c r="V516" i="4" a="1"/>
  <c r="V516" i="4" s="1"/>
  <c r="V517" i="4" a="1"/>
  <c r="V517" i="4" s="1"/>
  <c r="V518" i="4" a="1"/>
  <c r="V518" i="4" s="1"/>
  <c r="V519" i="4" a="1"/>
  <c r="V519" i="4" s="1"/>
  <c r="V520" i="4" a="1"/>
  <c r="V520" i="4" s="1"/>
  <c r="V521" i="4" a="1"/>
  <c r="V521" i="4" s="1"/>
  <c r="V522" i="4" a="1"/>
  <c r="V522" i="4" s="1"/>
  <c r="V523" i="4" a="1"/>
  <c r="V523" i="4" s="1"/>
  <c r="V524" i="4" a="1"/>
  <c r="V524" i="4" s="1"/>
  <c r="V525" i="4" a="1"/>
  <c r="V525" i="4" s="1"/>
  <c r="V526" i="4" a="1"/>
  <c r="V526" i="4" s="1"/>
  <c r="V527" i="4" a="1"/>
  <c r="V527" i="4" s="1"/>
  <c r="V528" i="4" a="1"/>
  <c r="V528" i="4" s="1"/>
  <c r="V529" i="4" a="1"/>
  <c r="V529" i="4" s="1"/>
  <c r="V530" i="4" a="1"/>
  <c r="V530" i="4" s="1"/>
  <c r="V531" i="4" a="1"/>
  <c r="V531" i="4" s="1"/>
  <c r="V532" i="4" a="1"/>
  <c r="V532" i="4" s="1"/>
  <c r="V533" i="4" a="1"/>
  <c r="V533" i="4" s="1"/>
  <c r="V534" i="4" a="1"/>
  <c r="V534" i="4" s="1"/>
  <c r="V535" i="4" a="1"/>
  <c r="V535" i="4" s="1"/>
  <c r="V536" i="4" a="1"/>
  <c r="V536" i="4" s="1"/>
  <c r="V537" i="4" a="1"/>
  <c r="V537" i="4" s="1"/>
  <c r="V538" i="4" a="1"/>
  <c r="V538" i="4" s="1"/>
  <c r="V539" i="4" a="1"/>
  <c r="V539" i="4" s="1"/>
  <c r="V540" i="4" a="1"/>
  <c r="V540" i="4" s="1"/>
  <c r="V541" i="4" a="1"/>
  <c r="V541" i="4" s="1"/>
  <c r="V542" i="4" a="1"/>
  <c r="V542" i="4" s="1"/>
  <c r="V543" i="4" a="1"/>
  <c r="V543" i="4" s="1"/>
  <c r="V544" i="4" a="1"/>
  <c r="V544" i="4" s="1"/>
  <c r="V545" i="4" a="1"/>
  <c r="V545" i="4" s="1"/>
  <c r="V546" i="4" a="1"/>
  <c r="V546" i="4" s="1"/>
  <c r="V547" i="4" a="1"/>
  <c r="V547" i="4" s="1"/>
  <c r="V548" i="4" a="1"/>
  <c r="V548" i="4" s="1"/>
  <c r="V549" i="4" a="1"/>
  <c r="V549" i="4" s="1"/>
  <c r="V550" i="4" a="1"/>
  <c r="V550" i="4" s="1"/>
  <c r="V551" i="4" a="1"/>
  <c r="V551" i="4" s="1"/>
  <c r="V552" i="4" a="1"/>
  <c r="V552" i="4" s="1"/>
  <c r="V553" i="4" a="1"/>
  <c r="V553" i="4" s="1"/>
  <c r="V554" i="4" a="1"/>
  <c r="V554" i="4" s="1"/>
  <c r="V555" i="4" a="1"/>
  <c r="V555" i="4" s="1"/>
  <c r="V556" i="4" a="1"/>
  <c r="V556" i="4" s="1"/>
  <c r="V557" i="4" a="1"/>
  <c r="V557" i="4" s="1"/>
  <c r="V558" i="4" a="1"/>
  <c r="V558" i="4" s="1"/>
  <c r="V559" i="4" a="1"/>
  <c r="V559" i="4" s="1"/>
  <c r="V560" i="4" a="1"/>
  <c r="V560" i="4" s="1"/>
  <c r="V561" i="4" a="1"/>
  <c r="V561" i="4" s="1"/>
  <c r="V562" i="4" a="1"/>
  <c r="V562" i="4" s="1"/>
  <c r="V563" i="4" a="1"/>
  <c r="V563" i="4" s="1"/>
  <c r="V564" i="4" a="1"/>
  <c r="V564" i="4" s="1"/>
  <c r="V565" i="4" a="1"/>
  <c r="V565" i="4" s="1"/>
  <c r="V566" i="4" a="1"/>
  <c r="V566" i="4" s="1"/>
  <c r="V567" i="4" a="1"/>
  <c r="V567" i="4" s="1"/>
  <c r="V568" i="4" a="1"/>
  <c r="V568" i="4" s="1"/>
  <c r="V569" i="4" a="1"/>
  <c r="V569" i="4" s="1"/>
  <c r="V570" i="4" a="1"/>
  <c r="V570" i="4" s="1"/>
  <c r="V571" i="4" a="1"/>
  <c r="V571" i="4" s="1"/>
  <c r="V572" i="4" a="1"/>
  <c r="V572" i="4" s="1"/>
  <c r="V573" i="4" a="1"/>
  <c r="V573" i="4" s="1"/>
  <c r="V574" i="4" a="1"/>
  <c r="V574" i="4" s="1"/>
  <c r="V575" i="4" a="1"/>
  <c r="V575" i="4" s="1"/>
  <c r="V576" i="4" a="1"/>
  <c r="V576" i="4" s="1"/>
  <c r="V577" i="4" a="1"/>
  <c r="V577" i="4" s="1"/>
  <c r="V578" i="4" a="1"/>
  <c r="V578" i="4" s="1"/>
  <c r="V579" i="4" a="1"/>
  <c r="V579" i="4" s="1"/>
  <c r="V580" i="4" a="1"/>
  <c r="V580" i="4" s="1"/>
  <c r="V581" i="4" a="1"/>
  <c r="V581" i="4" s="1"/>
  <c r="V582" i="4" a="1"/>
  <c r="V582" i="4" s="1"/>
  <c r="V583" i="4" a="1"/>
  <c r="V583" i="4" s="1"/>
  <c r="V584" i="4" a="1"/>
  <c r="V584" i="4" s="1"/>
  <c r="V585" i="4" a="1"/>
  <c r="V585" i="4" s="1"/>
  <c r="V586" i="4" a="1"/>
  <c r="V586" i="4" s="1"/>
  <c r="V587" i="4" a="1"/>
  <c r="V587" i="4" s="1"/>
  <c r="V588" i="4" a="1"/>
  <c r="V588" i="4" s="1"/>
  <c r="V589" i="4" a="1"/>
  <c r="V589" i="4" s="1"/>
  <c r="V590" i="4" a="1"/>
  <c r="V590" i="4" s="1"/>
  <c r="V591" i="4" a="1"/>
  <c r="V591" i="4" s="1"/>
  <c r="V592" i="4" a="1"/>
  <c r="V592" i="4" s="1"/>
  <c r="V593" i="4" a="1"/>
  <c r="V593" i="4" s="1"/>
  <c r="V594" i="4" a="1"/>
  <c r="V594" i="4" s="1"/>
  <c r="V595" i="4" a="1"/>
  <c r="V595" i="4" s="1"/>
  <c r="V596" i="4" a="1"/>
  <c r="V596" i="4" s="1"/>
  <c r="V597" i="4" a="1"/>
  <c r="V597" i="4" s="1"/>
  <c r="V598" i="4" a="1"/>
  <c r="V598" i="4" s="1"/>
  <c r="V599" i="4" a="1"/>
  <c r="V599" i="4" s="1"/>
  <c r="V600" i="4" a="1"/>
  <c r="V600" i="4" s="1"/>
  <c r="V601" i="4" a="1"/>
  <c r="V601" i="4" s="1"/>
  <c r="V602" i="4" a="1"/>
  <c r="V602" i="4" s="1"/>
  <c r="V603" i="4" a="1"/>
  <c r="V603" i="4" s="1"/>
  <c r="V604" i="4" a="1"/>
  <c r="V604" i="4" s="1"/>
  <c r="V605" i="4" a="1"/>
  <c r="V605" i="4" s="1"/>
  <c r="V606" i="4" a="1"/>
  <c r="V606" i="4" s="1"/>
  <c r="V607" i="4" a="1"/>
  <c r="V607" i="4" s="1"/>
  <c r="V608" i="4" a="1"/>
  <c r="V608" i="4" s="1"/>
  <c r="V609" i="4" a="1"/>
  <c r="V609" i="4" s="1"/>
  <c r="V610" i="4" a="1"/>
  <c r="V610" i="4" s="1"/>
  <c r="V611" i="4" a="1"/>
  <c r="V611" i="4" s="1"/>
  <c r="V612" i="4" a="1"/>
  <c r="V612" i="4" s="1"/>
  <c r="V613" i="4" a="1"/>
  <c r="V613" i="4" s="1"/>
  <c r="V614" i="4" a="1"/>
  <c r="V614" i="4" s="1"/>
  <c r="V615" i="4" a="1"/>
  <c r="V615" i="4" s="1"/>
  <c r="V616" i="4" a="1"/>
  <c r="V616" i="4" s="1"/>
  <c r="V617" i="4" a="1"/>
  <c r="V617" i="4" s="1"/>
  <c r="V618" i="4" a="1"/>
  <c r="V618" i="4" s="1"/>
  <c r="V619" i="4" a="1"/>
  <c r="V619" i="4" s="1"/>
  <c r="V620" i="4" a="1"/>
  <c r="V620" i="4" s="1"/>
  <c r="V621" i="4" a="1"/>
  <c r="V621" i="4" s="1"/>
  <c r="V622" i="4" a="1"/>
  <c r="V622" i="4" s="1"/>
  <c r="V623" i="4" a="1"/>
  <c r="V623" i="4" s="1"/>
  <c r="V624" i="4" a="1"/>
  <c r="V624" i="4" s="1"/>
  <c r="V625" i="4" a="1"/>
  <c r="V625" i="4" s="1"/>
  <c r="V626" i="4" a="1"/>
  <c r="V626" i="4" s="1"/>
  <c r="V627" i="4" a="1"/>
  <c r="V627" i="4" s="1"/>
  <c r="V628" i="4" a="1"/>
  <c r="V628" i="4" s="1"/>
  <c r="V629" i="4" a="1"/>
  <c r="V629" i="4" s="1"/>
  <c r="V630" i="4" a="1"/>
  <c r="V630" i="4" s="1"/>
  <c r="V631" i="4" a="1"/>
  <c r="V631" i="4" s="1"/>
  <c r="V632" i="4" a="1"/>
  <c r="V632" i="4" s="1"/>
  <c r="V633" i="4" a="1"/>
  <c r="V633" i="4" s="1"/>
  <c r="V634" i="4" a="1"/>
  <c r="V634" i="4" s="1"/>
  <c r="V635" i="4" a="1"/>
  <c r="V635" i="4" s="1"/>
  <c r="V636" i="4" a="1"/>
  <c r="V636" i="4" s="1"/>
  <c r="V637" i="4" a="1"/>
  <c r="V637" i="4" s="1"/>
  <c r="V638" i="4" a="1"/>
  <c r="V638" i="4" s="1"/>
  <c r="V639" i="4" a="1"/>
  <c r="V639" i="4" s="1"/>
  <c r="V640" i="4" a="1"/>
  <c r="V640" i="4" s="1"/>
  <c r="V641" i="4" a="1"/>
  <c r="V641" i="4" s="1"/>
  <c r="V642" i="4" a="1"/>
  <c r="V642" i="4" s="1"/>
  <c r="V643" i="4" a="1"/>
  <c r="V643" i="4" s="1"/>
  <c r="V644" i="4" a="1"/>
  <c r="V644" i="4" s="1"/>
  <c r="V645" i="4" a="1"/>
  <c r="V645" i="4" s="1"/>
  <c r="V646" i="4" a="1"/>
  <c r="V646" i="4" s="1"/>
  <c r="V647" i="4" a="1"/>
  <c r="V647" i="4" s="1"/>
  <c r="V648" i="4" a="1"/>
  <c r="V648" i="4" s="1"/>
  <c r="V649" i="4" a="1"/>
  <c r="V649" i="4" s="1"/>
  <c r="V650" i="4" a="1"/>
  <c r="V650" i="4" s="1"/>
  <c r="V651" i="4" a="1"/>
  <c r="V651" i="4" s="1"/>
  <c r="V652" i="4" a="1"/>
  <c r="V652" i="4" s="1"/>
  <c r="V653" i="4" a="1"/>
  <c r="V653" i="4" s="1"/>
  <c r="V654" i="4" a="1"/>
  <c r="V654" i="4" s="1"/>
  <c r="V655" i="4" a="1"/>
  <c r="V655" i="4" s="1"/>
  <c r="V656" i="4" a="1"/>
  <c r="V656" i="4" s="1"/>
  <c r="V657" i="4" a="1"/>
  <c r="V657" i="4" s="1"/>
  <c r="V658" i="4" a="1"/>
  <c r="V658" i="4" s="1"/>
  <c r="V659" i="4" a="1"/>
  <c r="V659" i="4" s="1"/>
  <c r="V660" i="4" a="1"/>
  <c r="V660" i="4" s="1"/>
  <c r="V661" i="4" a="1"/>
  <c r="V661" i="4" s="1"/>
  <c r="V662" i="4" a="1"/>
  <c r="V662" i="4" s="1"/>
  <c r="V663" i="4" a="1"/>
  <c r="V663" i="4" s="1"/>
  <c r="V664" i="4" a="1"/>
  <c r="V664" i="4" s="1"/>
  <c r="V665" i="4" a="1"/>
  <c r="V665" i="4" s="1"/>
  <c r="V666" i="4" a="1"/>
  <c r="V666" i="4" s="1"/>
  <c r="V667" i="4" a="1"/>
  <c r="V667" i="4" s="1"/>
  <c r="V668" i="4" a="1"/>
  <c r="V668" i="4" s="1"/>
  <c r="V669" i="4" a="1"/>
  <c r="V669" i="4" s="1"/>
  <c r="V670" i="4" a="1"/>
  <c r="V670" i="4" s="1"/>
  <c r="V671" i="4" a="1"/>
  <c r="V671" i="4" s="1"/>
  <c r="V672" i="4" a="1"/>
  <c r="V672" i="4" s="1"/>
  <c r="V673" i="4" a="1"/>
  <c r="V673" i="4" s="1"/>
  <c r="V674" i="4" a="1"/>
  <c r="V674" i="4" s="1"/>
  <c r="V675" i="4" a="1"/>
  <c r="V675" i="4" s="1"/>
  <c r="V676" i="4" a="1"/>
  <c r="V676" i="4" s="1"/>
  <c r="V677" i="4" a="1"/>
  <c r="V677" i="4" s="1"/>
  <c r="V678" i="4" a="1"/>
  <c r="V678" i="4" s="1"/>
  <c r="V679" i="4" a="1"/>
  <c r="V679" i="4" s="1"/>
  <c r="V680" i="4" a="1"/>
  <c r="V680" i="4" s="1"/>
  <c r="V681" i="4" a="1"/>
  <c r="V681" i="4" s="1"/>
  <c r="V682" i="4" a="1"/>
  <c r="V682" i="4" s="1"/>
  <c r="V683" i="4" a="1"/>
  <c r="V683" i="4" s="1"/>
  <c r="V684" i="4" a="1"/>
  <c r="V684" i="4" s="1"/>
  <c r="V685" i="4" a="1"/>
  <c r="V685" i="4" s="1"/>
  <c r="V686" i="4" a="1"/>
  <c r="V686" i="4" s="1"/>
  <c r="V687" i="4" a="1"/>
  <c r="V687" i="4" s="1"/>
  <c r="V688" i="4" a="1"/>
  <c r="V688" i="4" s="1"/>
  <c r="V689" i="4" a="1"/>
  <c r="V689" i="4" s="1"/>
  <c r="V690" i="4" a="1"/>
  <c r="V690" i="4" s="1"/>
  <c r="V691" i="4" a="1"/>
  <c r="V691" i="4" s="1"/>
  <c r="V692" i="4" a="1"/>
  <c r="V692" i="4" s="1"/>
  <c r="V693" i="4" a="1"/>
  <c r="V693" i="4" s="1"/>
  <c r="V694" i="4" a="1"/>
  <c r="V694" i="4" s="1"/>
  <c r="V695" i="4" a="1"/>
  <c r="V695" i="4" s="1"/>
  <c r="V696" i="4" a="1"/>
  <c r="V696" i="4" s="1"/>
  <c r="V697" i="4" a="1"/>
  <c r="V697" i="4" s="1"/>
  <c r="V698" i="4" a="1"/>
  <c r="V698" i="4" s="1"/>
  <c r="V699" i="4" a="1"/>
  <c r="V699" i="4" s="1"/>
  <c r="V700" i="4" a="1"/>
  <c r="V700" i="4" s="1"/>
  <c r="V701" i="4" a="1"/>
  <c r="V701" i="4" s="1"/>
  <c r="V702" i="4" a="1"/>
  <c r="V702" i="4" s="1"/>
  <c r="V703" i="4" a="1"/>
  <c r="V703" i="4" s="1"/>
  <c r="V704" i="4" a="1"/>
  <c r="V704" i="4" s="1"/>
  <c r="V705" i="4" a="1"/>
  <c r="V705" i="4" s="1"/>
  <c r="V706" i="4" a="1"/>
  <c r="V706" i="4" s="1"/>
  <c r="V707" i="4" a="1"/>
  <c r="V707" i="4" s="1"/>
  <c r="V708" i="4" a="1"/>
  <c r="V708" i="4" s="1"/>
  <c r="V709" i="4" a="1"/>
  <c r="V709" i="4" s="1"/>
  <c r="V710" i="4" a="1"/>
  <c r="V710" i="4" s="1"/>
  <c r="V711" i="4" a="1"/>
  <c r="V711" i="4" s="1"/>
  <c r="V712" i="4" a="1"/>
  <c r="V712" i="4" s="1"/>
  <c r="V713" i="4" a="1"/>
  <c r="V713" i="4" s="1"/>
  <c r="V714" i="4" a="1"/>
  <c r="V714" i="4" s="1"/>
  <c r="V715" i="4" a="1"/>
  <c r="V715" i="4" s="1"/>
  <c r="V716" i="4" a="1"/>
  <c r="V716" i="4" s="1"/>
  <c r="V717" i="4" a="1"/>
  <c r="V717" i="4" s="1"/>
  <c r="V718" i="4" a="1"/>
  <c r="V718" i="4" s="1"/>
  <c r="V719" i="4" a="1"/>
  <c r="V719" i="4" s="1"/>
  <c r="V720" i="4" a="1"/>
  <c r="V720" i="4" s="1"/>
  <c r="V721" i="4" a="1"/>
  <c r="V721" i="4" s="1"/>
  <c r="V722" i="4" a="1"/>
  <c r="V722" i="4" s="1"/>
  <c r="V723" i="4" a="1"/>
  <c r="V723" i="4" s="1"/>
  <c r="V724" i="4" a="1"/>
  <c r="V724" i="4" s="1"/>
  <c r="V725" i="4" a="1"/>
  <c r="V725" i="4" s="1"/>
  <c r="V726" i="4" a="1"/>
  <c r="V726" i="4" s="1"/>
  <c r="V727" i="4" a="1"/>
  <c r="V727" i="4" s="1"/>
  <c r="V728" i="4" a="1"/>
  <c r="V728" i="4" s="1"/>
  <c r="V729" i="4" a="1"/>
  <c r="V729" i="4" s="1"/>
  <c r="V730" i="4" a="1"/>
  <c r="V730" i="4" s="1"/>
  <c r="V731" i="4" a="1"/>
  <c r="V731" i="4" s="1"/>
  <c r="V732" i="4" a="1"/>
  <c r="V732" i="4" s="1"/>
  <c r="V733" i="4" a="1"/>
  <c r="V733" i="4" s="1"/>
  <c r="V734" i="4" a="1"/>
  <c r="V734" i="4" s="1"/>
  <c r="V735" i="4" a="1"/>
  <c r="V735" i="4" s="1"/>
  <c r="V736" i="4" a="1"/>
  <c r="V736" i="4" s="1"/>
  <c r="V737" i="4" a="1"/>
  <c r="V737" i="4" s="1"/>
  <c r="V738" i="4" a="1"/>
  <c r="V738" i="4" s="1"/>
  <c r="V739" i="4" a="1"/>
  <c r="V739" i="4" s="1"/>
  <c r="V740" i="4" a="1"/>
  <c r="V740" i="4" s="1"/>
  <c r="V741" i="4" a="1"/>
  <c r="V741" i="4" s="1"/>
  <c r="V742" i="4" a="1"/>
  <c r="V742" i="4" s="1"/>
  <c r="V743" i="4" a="1"/>
  <c r="V743" i="4" s="1"/>
  <c r="V744" i="4" a="1"/>
  <c r="V744" i="4" s="1"/>
  <c r="V745" i="4" a="1"/>
  <c r="V745" i="4" s="1"/>
  <c r="V746" i="4" a="1"/>
  <c r="V746" i="4" s="1"/>
  <c r="V747" i="4" a="1"/>
  <c r="V747" i="4" s="1"/>
  <c r="V748" i="4" a="1"/>
  <c r="V748" i="4" s="1"/>
  <c r="V749" i="4" a="1"/>
  <c r="V749" i="4" s="1"/>
  <c r="V750" i="4" a="1"/>
  <c r="V750" i="4" s="1"/>
  <c r="V751" i="4" a="1"/>
  <c r="V751" i="4" s="1"/>
  <c r="V752" i="4" a="1"/>
  <c r="V752" i="4" s="1"/>
  <c r="V753" i="4" a="1"/>
  <c r="V753" i="4" s="1"/>
  <c r="V754" i="4" a="1"/>
  <c r="V754" i="4" s="1"/>
  <c r="V755" i="4" a="1"/>
  <c r="V755" i="4" s="1"/>
  <c r="V756" i="4" a="1"/>
  <c r="V756" i="4" s="1"/>
  <c r="V757" i="4" a="1"/>
  <c r="V757" i="4" s="1"/>
  <c r="V758" i="4" a="1"/>
  <c r="V758" i="4" s="1"/>
  <c r="V759" i="4" a="1"/>
  <c r="V759" i="4" s="1"/>
  <c r="V760" i="4" a="1"/>
  <c r="V760" i="4" s="1"/>
  <c r="V761" i="4" a="1"/>
  <c r="V761" i="4" s="1"/>
  <c r="V762" i="4" a="1"/>
  <c r="V762" i="4" s="1"/>
  <c r="V763" i="4" a="1"/>
  <c r="V763" i="4" s="1"/>
  <c r="V764" i="4" a="1"/>
  <c r="V764" i="4" s="1"/>
  <c r="V765" i="4" a="1"/>
  <c r="V765" i="4" s="1"/>
  <c r="V766" i="4" a="1"/>
  <c r="V766" i="4" s="1"/>
  <c r="V767" i="4" a="1"/>
  <c r="V767" i="4" s="1"/>
  <c r="V768" i="4" a="1"/>
  <c r="V768" i="4" s="1"/>
  <c r="V769" i="4" a="1"/>
  <c r="V769" i="4" s="1"/>
  <c r="V770" i="4" a="1"/>
  <c r="V770" i="4" s="1"/>
  <c r="V771" i="4" a="1"/>
  <c r="V771" i="4" s="1"/>
  <c r="V772" i="4" a="1"/>
  <c r="V772" i="4" s="1"/>
  <c r="V773" i="4" a="1"/>
  <c r="V773" i="4" s="1"/>
  <c r="V774" i="4" a="1"/>
  <c r="V774" i="4" s="1"/>
  <c r="V775" i="4" a="1"/>
  <c r="V775" i="4" s="1"/>
  <c r="V776" i="4" a="1"/>
  <c r="V776" i="4" s="1"/>
  <c r="V777" i="4" a="1"/>
  <c r="V777" i="4" s="1"/>
  <c r="V778" i="4" a="1"/>
  <c r="V778" i="4" s="1"/>
  <c r="V779" i="4" a="1"/>
  <c r="V779" i="4" s="1"/>
  <c r="V780" i="4" a="1"/>
  <c r="V780" i="4" s="1"/>
  <c r="V781" i="4" a="1"/>
  <c r="V781" i="4" s="1"/>
  <c r="V782" i="4" a="1"/>
  <c r="V782" i="4" s="1"/>
  <c r="V783" i="4" a="1"/>
  <c r="V783" i="4" s="1"/>
  <c r="V784" i="4" a="1"/>
  <c r="V784" i="4" s="1"/>
  <c r="V785" i="4" a="1"/>
  <c r="V785" i="4" s="1"/>
  <c r="V786" i="4" a="1"/>
  <c r="V786" i="4" s="1"/>
  <c r="V787" i="4" a="1"/>
  <c r="V787" i="4" s="1"/>
  <c r="V788" i="4" a="1"/>
  <c r="V788" i="4" s="1"/>
  <c r="V789" i="4" a="1"/>
  <c r="V789" i="4" s="1"/>
  <c r="V790" i="4" a="1"/>
  <c r="V790" i="4" s="1"/>
  <c r="V791" i="4" a="1"/>
  <c r="V791" i="4" s="1"/>
  <c r="V792" i="4" a="1"/>
  <c r="V792" i="4" s="1"/>
  <c r="V793" i="4" a="1"/>
  <c r="V793" i="4" s="1"/>
  <c r="V794" i="4" a="1"/>
  <c r="V794" i="4" s="1"/>
  <c r="V795" i="4" a="1"/>
  <c r="V795" i="4" s="1"/>
  <c r="V796" i="4" a="1"/>
  <c r="V796" i="4" s="1"/>
  <c r="V797" i="4" a="1"/>
  <c r="V797" i="4" s="1"/>
  <c r="V798" i="4" a="1"/>
  <c r="V798" i="4" s="1"/>
  <c r="V799" i="4" a="1"/>
  <c r="V799" i="4" s="1"/>
  <c r="V800" i="4" a="1"/>
  <c r="V800" i="4" s="1"/>
  <c r="V801" i="4" a="1"/>
  <c r="V801" i="4" s="1"/>
  <c r="V802" i="4" a="1"/>
  <c r="V802" i="4" s="1"/>
  <c r="V803" i="4" a="1"/>
  <c r="V803" i="4" s="1"/>
  <c r="V804" i="4" a="1"/>
  <c r="V804" i="4" s="1"/>
  <c r="V805" i="4" a="1"/>
  <c r="V805" i="4" s="1"/>
  <c r="V806" i="4" a="1"/>
  <c r="V806" i="4" s="1"/>
  <c r="V807" i="4" a="1"/>
  <c r="V807" i="4" s="1"/>
  <c r="V808" i="4" a="1"/>
  <c r="V808" i="4" s="1"/>
  <c r="B9" i="6"/>
  <c r="B10" i="6"/>
  <c r="B11" i="6"/>
  <c r="B12" i="6"/>
  <c r="B13" i="6"/>
  <c r="B14" i="6"/>
  <c r="B15" i="6"/>
  <c r="B16" i="6"/>
  <c r="B17" i="6"/>
  <c r="B18" i="6"/>
  <c r="B19" i="6"/>
  <c r="B20" i="6"/>
  <c r="B21" i="6"/>
  <c r="B22" i="6"/>
  <c r="B23" i="6"/>
  <c r="B24" i="6"/>
  <c r="B25" i="6"/>
  <c r="B26" i="6"/>
  <c r="B27" i="6"/>
  <c r="B28" i="6"/>
  <c r="B29" i="6"/>
  <c r="B30" i="6"/>
  <c r="B31" i="6"/>
  <c r="B32" i="6"/>
  <c r="B33" i="6"/>
  <c r="B34" i="6"/>
  <c r="B35" i="6"/>
  <c r="B36" i="6"/>
  <c r="B37" i="6"/>
  <c r="B38" i="6"/>
  <c r="B39" i="6"/>
  <c r="B40" i="6"/>
  <c r="B41" i="6"/>
  <c r="B42" i="6"/>
  <c r="B43" i="6"/>
  <c r="B44" i="6"/>
  <c r="B45" i="6"/>
  <c r="B46" i="6"/>
  <c r="B47" i="6"/>
  <c r="B48" i="6"/>
  <c r="B49" i="6"/>
  <c r="B50" i="6"/>
  <c r="B51" i="6"/>
  <c r="B52" i="6"/>
  <c r="B53" i="6"/>
  <c r="B54" i="6"/>
  <c r="B55" i="6"/>
  <c r="B56" i="6"/>
  <c r="Q7" i="6" a="1"/>
  <c r="Q7" i="6" s="1"/>
  <c r="B7" i="6" s="1"/>
  <c r="V274" i="4" a="1"/>
  <c r="V274" i="4" s="1"/>
  <c r="V272" i="4" a="1"/>
  <c r="V272" i="4" s="1"/>
  <c r="V264" i="4" a="1"/>
  <c r="V264" i="4" s="1"/>
  <c r="V96" i="4" a="1"/>
  <c r="V96" i="4" s="1"/>
  <c r="P56" i="6"/>
  <c r="O56" i="6" a="1"/>
  <c r="O56" i="6" s="1"/>
  <c r="P55" i="6"/>
  <c r="O55" i="6" a="1"/>
  <c r="O55" i="6" s="1"/>
  <c r="P54" i="6"/>
  <c r="O54" i="6" a="1"/>
  <c r="O54" i="6" s="1"/>
  <c r="P53" i="6"/>
  <c r="O53" i="6" a="1"/>
  <c r="O53" i="6" s="1"/>
  <c r="P52" i="6"/>
  <c r="O52" i="6" a="1"/>
  <c r="O52" i="6" s="1"/>
  <c r="P51" i="6"/>
  <c r="O51" i="6" a="1"/>
  <c r="O51" i="6" s="1"/>
  <c r="P50" i="6"/>
  <c r="O50" i="6" a="1"/>
  <c r="O50" i="6" s="1"/>
  <c r="P49" i="6"/>
  <c r="O49" i="6" a="1"/>
  <c r="O49" i="6" s="1"/>
  <c r="P48" i="6"/>
  <c r="O48" i="6" a="1"/>
  <c r="O48" i="6" s="1"/>
  <c r="P47" i="6"/>
  <c r="O47" i="6" a="1"/>
  <c r="O47" i="6" s="1"/>
  <c r="P46" i="6"/>
  <c r="O46" i="6" a="1"/>
  <c r="O46" i="6" s="1"/>
  <c r="P45" i="6"/>
  <c r="O45" i="6" a="1"/>
  <c r="O45" i="6" s="1"/>
  <c r="P44" i="6"/>
  <c r="O44" i="6" a="1"/>
  <c r="O44" i="6" s="1"/>
  <c r="P43" i="6"/>
  <c r="O43" i="6" a="1"/>
  <c r="O43" i="6" s="1"/>
  <c r="P42" i="6"/>
  <c r="O42" i="6" a="1"/>
  <c r="O42" i="6" s="1"/>
  <c r="P41" i="6"/>
  <c r="O41" i="6" a="1"/>
  <c r="O41" i="6" s="1"/>
  <c r="P40" i="6"/>
  <c r="O40" i="6" a="1"/>
  <c r="O40" i="6" s="1"/>
  <c r="P39" i="6"/>
  <c r="O39" i="6" a="1"/>
  <c r="O39" i="6" s="1"/>
  <c r="P38" i="6"/>
  <c r="O38" i="6" a="1"/>
  <c r="O38" i="6" s="1"/>
  <c r="P37" i="6"/>
  <c r="O37" i="6" a="1"/>
  <c r="O37" i="6" s="1"/>
  <c r="P36" i="6"/>
  <c r="O36" i="6" a="1"/>
  <c r="O36" i="6" s="1"/>
  <c r="P35" i="6"/>
  <c r="O35" i="6" a="1"/>
  <c r="O35" i="6" s="1"/>
  <c r="P34" i="6"/>
  <c r="O34" i="6" a="1"/>
  <c r="O34" i="6" s="1"/>
  <c r="P33" i="6"/>
  <c r="O33" i="6" a="1"/>
  <c r="O33" i="6" s="1"/>
  <c r="P32" i="6"/>
  <c r="O32" i="6" a="1"/>
  <c r="O32" i="6" s="1"/>
  <c r="P31" i="6"/>
  <c r="O31" i="6" a="1"/>
  <c r="O31" i="6" s="1"/>
  <c r="P30" i="6"/>
  <c r="O30" i="6" a="1"/>
  <c r="O30" i="6" s="1"/>
  <c r="P29" i="6"/>
  <c r="O29" i="6" a="1"/>
  <c r="O29" i="6" s="1"/>
  <c r="P28" i="6"/>
  <c r="O28" i="6" a="1"/>
  <c r="O28" i="6" s="1"/>
  <c r="P27" i="6"/>
  <c r="O27" i="6" a="1"/>
  <c r="O27" i="6" s="1"/>
  <c r="P26" i="6"/>
  <c r="O26" i="6" a="1"/>
  <c r="O26" i="6" s="1"/>
  <c r="P25" i="6"/>
  <c r="O25" i="6" a="1"/>
  <c r="O25" i="6" s="1"/>
  <c r="P24" i="6"/>
  <c r="O24" i="6" a="1"/>
  <c r="O24" i="6" s="1"/>
  <c r="P23" i="6"/>
  <c r="O23" i="6" a="1"/>
  <c r="O23" i="6" s="1"/>
  <c r="P22" i="6"/>
  <c r="O22" i="6" a="1"/>
  <c r="O22" i="6" s="1"/>
  <c r="P21" i="6"/>
  <c r="O21" i="6" a="1"/>
  <c r="O21" i="6" s="1"/>
  <c r="P20" i="6"/>
  <c r="O20" i="6" a="1"/>
  <c r="O20" i="6" s="1"/>
  <c r="P19" i="6"/>
  <c r="O19" i="6" a="1"/>
  <c r="O19" i="6" s="1"/>
  <c r="P18" i="6"/>
  <c r="O18" i="6" a="1"/>
  <c r="O18" i="6" s="1"/>
  <c r="P17" i="6"/>
  <c r="O17" i="6" a="1"/>
  <c r="O17" i="6" s="1"/>
  <c r="P16" i="6"/>
  <c r="O16" i="6" a="1"/>
  <c r="O16" i="6" s="1"/>
  <c r="P15" i="6"/>
  <c r="O15" i="6" a="1"/>
  <c r="O15" i="6" s="1"/>
  <c r="P14" i="6"/>
  <c r="O14" i="6" a="1"/>
  <c r="O14" i="6" s="1"/>
  <c r="P13" i="6"/>
  <c r="O13" i="6" a="1"/>
  <c r="O13" i="6" s="1"/>
  <c r="N56" i="6" a="1"/>
  <c r="N56" i="6" s="1"/>
  <c r="M56" i="6" a="1"/>
  <c r="M56" i="6" s="1"/>
  <c r="L56" i="6" a="1"/>
  <c r="L56" i="6" s="1"/>
  <c r="K56" i="6" a="1"/>
  <c r="K56" i="6" s="1"/>
  <c r="J56" i="6" a="1"/>
  <c r="J56" i="6" s="1"/>
  <c r="I56" i="6"/>
  <c r="H56" i="6"/>
  <c r="G56" i="6"/>
  <c r="F56" i="6" a="1"/>
  <c r="F56" i="6" s="1"/>
  <c r="E56" i="6" a="1"/>
  <c r="E56" i="6" s="1"/>
  <c r="D56" i="6" a="1"/>
  <c r="D56" i="6" s="1"/>
  <c r="C56" i="6" a="1"/>
  <c r="C56" i="6" s="1"/>
  <c r="N55" i="6" a="1"/>
  <c r="N55" i="6" s="1"/>
  <c r="M55" i="6" a="1"/>
  <c r="M55" i="6" s="1"/>
  <c r="L55" i="6" a="1"/>
  <c r="L55" i="6" s="1"/>
  <c r="K55" i="6" a="1"/>
  <c r="K55" i="6" s="1"/>
  <c r="J55" i="6" a="1"/>
  <c r="J55" i="6" s="1"/>
  <c r="I55" i="6"/>
  <c r="H55" i="6"/>
  <c r="G55" i="6"/>
  <c r="F55" i="6" a="1"/>
  <c r="F55" i="6" s="1"/>
  <c r="E55" i="6" a="1"/>
  <c r="E55" i="6" s="1"/>
  <c r="D55" i="6" a="1"/>
  <c r="D55" i="6" s="1"/>
  <c r="C55" i="6" a="1"/>
  <c r="C55" i="6" s="1"/>
  <c r="N54" i="6" a="1"/>
  <c r="N54" i="6" s="1"/>
  <c r="M54" i="6" a="1"/>
  <c r="M54" i="6" s="1"/>
  <c r="L54" i="6" a="1"/>
  <c r="L54" i="6" s="1"/>
  <c r="K54" i="6" a="1"/>
  <c r="K54" i="6" s="1"/>
  <c r="J54" i="6" a="1"/>
  <c r="J54" i="6" s="1"/>
  <c r="I54" i="6"/>
  <c r="H54" i="6"/>
  <c r="G54" i="6"/>
  <c r="F54" i="6" a="1"/>
  <c r="F54" i="6" s="1"/>
  <c r="E54" i="6" a="1"/>
  <c r="E54" i="6" s="1"/>
  <c r="D54" i="6" a="1"/>
  <c r="D54" i="6" s="1"/>
  <c r="C54" i="6" a="1"/>
  <c r="C54" i="6" s="1"/>
  <c r="N53" i="6" a="1"/>
  <c r="N53" i="6" s="1"/>
  <c r="M53" i="6" a="1"/>
  <c r="M53" i="6" s="1"/>
  <c r="L53" i="6" a="1"/>
  <c r="L53" i="6" s="1"/>
  <c r="K53" i="6" a="1"/>
  <c r="K53" i="6" s="1"/>
  <c r="J53" i="6" a="1"/>
  <c r="J53" i="6" s="1"/>
  <c r="I53" i="6"/>
  <c r="H53" i="6"/>
  <c r="G53" i="6"/>
  <c r="F53" i="6" a="1"/>
  <c r="F53" i="6" s="1"/>
  <c r="E53" i="6" a="1"/>
  <c r="E53" i="6" s="1"/>
  <c r="D53" i="6" a="1"/>
  <c r="D53" i="6" s="1"/>
  <c r="C53" i="6" a="1"/>
  <c r="C53" i="6" s="1"/>
  <c r="N52" i="6" a="1"/>
  <c r="N52" i="6" s="1"/>
  <c r="M52" i="6" a="1"/>
  <c r="M52" i="6" s="1"/>
  <c r="L52" i="6" a="1"/>
  <c r="L52" i="6" s="1"/>
  <c r="K52" i="6" a="1"/>
  <c r="K52" i="6" s="1"/>
  <c r="J52" i="6" a="1"/>
  <c r="J52" i="6" s="1"/>
  <c r="I52" i="6"/>
  <c r="H52" i="6"/>
  <c r="G52" i="6"/>
  <c r="F52" i="6" a="1"/>
  <c r="F52" i="6" s="1"/>
  <c r="E52" i="6" a="1"/>
  <c r="E52" i="6" s="1"/>
  <c r="D52" i="6" a="1"/>
  <c r="D52" i="6" s="1"/>
  <c r="C52" i="6" a="1"/>
  <c r="C52" i="6" s="1"/>
  <c r="N51" i="6" a="1"/>
  <c r="N51" i="6" s="1"/>
  <c r="M51" i="6" a="1"/>
  <c r="M51" i="6" s="1"/>
  <c r="L51" i="6" a="1"/>
  <c r="L51" i="6" s="1"/>
  <c r="K51" i="6" a="1"/>
  <c r="K51" i="6" s="1"/>
  <c r="J51" i="6" a="1"/>
  <c r="J51" i="6" s="1"/>
  <c r="I51" i="6"/>
  <c r="H51" i="6"/>
  <c r="G51" i="6"/>
  <c r="F51" i="6" a="1"/>
  <c r="F51" i="6" s="1"/>
  <c r="E51" i="6" a="1"/>
  <c r="E51" i="6" s="1"/>
  <c r="D51" i="6" a="1"/>
  <c r="D51" i="6" s="1"/>
  <c r="C51" i="6" a="1"/>
  <c r="C51" i="6" s="1"/>
  <c r="N50" i="6" a="1"/>
  <c r="N50" i="6" s="1"/>
  <c r="M50" i="6" a="1"/>
  <c r="M50" i="6" s="1"/>
  <c r="L50" i="6" a="1"/>
  <c r="L50" i="6" s="1"/>
  <c r="K50" i="6" a="1"/>
  <c r="K50" i="6" s="1"/>
  <c r="J50" i="6" a="1"/>
  <c r="J50" i="6" s="1"/>
  <c r="I50" i="6"/>
  <c r="H50" i="6"/>
  <c r="G50" i="6"/>
  <c r="F50" i="6" a="1"/>
  <c r="F50" i="6" s="1"/>
  <c r="E50" i="6" a="1"/>
  <c r="E50" i="6" s="1"/>
  <c r="D50" i="6" a="1"/>
  <c r="D50" i="6" s="1"/>
  <c r="C50" i="6" a="1"/>
  <c r="C50" i="6" s="1"/>
  <c r="N49" i="6" a="1"/>
  <c r="N49" i="6" s="1"/>
  <c r="M49" i="6" a="1"/>
  <c r="M49" i="6" s="1"/>
  <c r="L49" i="6" a="1"/>
  <c r="L49" i="6" s="1"/>
  <c r="K49" i="6" a="1"/>
  <c r="K49" i="6" s="1"/>
  <c r="J49" i="6" a="1"/>
  <c r="J49" i="6" s="1"/>
  <c r="I49" i="6"/>
  <c r="H49" i="6"/>
  <c r="G49" i="6"/>
  <c r="F49" i="6" a="1"/>
  <c r="F49" i="6" s="1"/>
  <c r="E49" i="6" a="1"/>
  <c r="E49" i="6" s="1"/>
  <c r="D49" i="6" a="1"/>
  <c r="D49" i="6" s="1"/>
  <c r="C49" i="6" a="1"/>
  <c r="C49" i="6" s="1"/>
  <c r="N48" i="6" a="1"/>
  <c r="N48" i="6" s="1"/>
  <c r="M48" i="6" a="1"/>
  <c r="M48" i="6" s="1"/>
  <c r="L48" i="6" a="1"/>
  <c r="L48" i="6" s="1"/>
  <c r="K48" i="6" a="1"/>
  <c r="K48" i="6" s="1"/>
  <c r="J48" i="6" a="1"/>
  <c r="J48" i="6" s="1"/>
  <c r="I48" i="6"/>
  <c r="H48" i="6"/>
  <c r="G48" i="6"/>
  <c r="F48" i="6" a="1"/>
  <c r="F48" i="6" s="1"/>
  <c r="E48" i="6" a="1"/>
  <c r="E48" i="6" s="1"/>
  <c r="D48" i="6" a="1"/>
  <c r="D48" i="6" s="1"/>
  <c r="C48" i="6" a="1"/>
  <c r="C48" i="6" s="1"/>
  <c r="N47" i="6" a="1"/>
  <c r="N47" i="6" s="1"/>
  <c r="M47" i="6" a="1"/>
  <c r="M47" i="6" s="1"/>
  <c r="L47" i="6" a="1"/>
  <c r="L47" i="6" s="1"/>
  <c r="K47" i="6" a="1"/>
  <c r="K47" i="6" s="1"/>
  <c r="J47" i="6" a="1"/>
  <c r="J47" i="6" s="1"/>
  <c r="I47" i="6"/>
  <c r="H47" i="6"/>
  <c r="G47" i="6"/>
  <c r="F47" i="6" a="1"/>
  <c r="F47" i="6" s="1"/>
  <c r="E47" i="6" a="1"/>
  <c r="E47" i="6" s="1"/>
  <c r="D47" i="6" a="1"/>
  <c r="D47" i="6" s="1"/>
  <c r="C47" i="6" a="1"/>
  <c r="C47" i="6" s="1"/>
  <c r="N46" i="6" a="1"/>
  <c r="N46" i="6" s="1"/>
  <c r="M46" i="6" a="1"/>
  <c r="M46" i="6" s="1"/>
  <c r="L46" i="6" a="1"/>
  <c r="L46" i="6" s="1"/>
  <c r="K46" i="6" a="1"/>
  <c r="K46" i="6" s="1"/>
  <c r="J46" i="6" a="1"/>
  <c r="J46" i="6" s="1"/>
  <c r="I46" i="6"/>
  <c r="H46" i="6"/>
  <c r="G46" i="6"/>
  <c r="F46" i="6" a="1"/>
  <c r="F46" i="6" s="1"/>
  <c r="E46" i="6" a="1"/>
  <c r="E46" i="6" s="1"/>
  <c r="D46" i="6" a="1"/>
  <c r="D46" i="6" s="1"/>
  <c r="C46" i="6" a="1"/>
  <c r="C46" i="6" s="1"/>
  <c r="N45" i="6" a="1"/>
  <c r="N45" i="6" s="1"/>
  <c r="M45" i="6" a="1"/>
  <c r="M45" i="6" s="1"/>
  <c r="L45" i="6" a="1"/>
  <c r="L45" i="6" s="1"/>
  <c r="K45" i="6" a="1"/>
  <c r="K45" i="6" s="1"/>
  <c r="J45" i="6" a="1"/>
  <c r="J45" i="6" s="1"/>
  <c r="I45" i="6"/>
  <c r="H45" i="6"/>
  <c r="G45" i="6"/>
  <c r="F45" i="6" a="1"/>
  <c r="F45" i="6" s="1"/>
  <c r="E45" i="6" a="1"/>
  <c r="E45" i="6" s="1"/>
  <c r="D45" i="6" a="1"/>
  <c r="D45" i="6" s="1"/>
  <c r="C45" i="6" a="1"/>
  <c r="C45" i="6" s="1"/>
  <c r="N44" i="6" a="1"/>
  <c r="N44" i="6" s="1"/>
  <c r="M44" i="6" a="1"/>
  <c r="M44" i="6" s="1"/>
  <c r="L44" i="6" a="1"/>
  <c r="L44" i="6" s="1"/>
  <c r="K44" i="6" a="1"/>
  <c r="K44" i="6" s="1"/>
  <c r="J44" i="6" a="1"/>
  <c r="J44" i="6" s="1"/>
  <c r="I44" i="6"/>
  <c r="H44" i="6"/>
  <c r="G44" i="6"/>
  <c r="F44" i="6" a="1"/>
  <c r="F44" i="6" s="1"/>
  <c r="E44" i="6" a="1"/>
  <c r="E44" i="6" s="1"/>
  <c r="D44" i="6" a="1"/>
  <c r="D44" i="6" s="1"/>
  <c r="C44" i="6" a="1"/>
  <c r="C44" i="6" s="1"/>
  <c r="N43" i="6" a="1"/>
  <c r="N43" i="6" s="1"/>
  <c r="M43" i="6" a="1"/>
  <c r="M43" i="6" s="1"/>
  <c r="L43" i="6" a="1"/>
  <c r="L43" i="6" s="1"/>
  <c r="K43" i="6" a="1"/>
  <c r="K43" i="6" s="1"/>
  <c r="J43" i="6" a="1"/>
  <c r="J43" i="6" s="1"/>
  <c r="I43" i="6"/>
  <c r="H43" i="6"/>
  <c r="G43" i="6"/>
  <c r="F43" i="6" a="1"/>
  <c r="F43" i="6" s="1"/>
  <c r="E43" i="6" a="1"/>
  <c r="E43" i="6" s="1"/>
  <c r="D43" i="6" a="1"/>
  <c r="D43" i="6" s="1"/>
  <c r="C43" i="6" a="1"/>
  <c r="C43" i="6" s="1"/>
  <c r="N42" i="6" a="1"/>
  <c r="N42" i="6" s="1"/>
  <c r="M42" i="6" a="1"/>
  <c r="M42" i="6" s="1"/>
  <c r="L42" i="6" a="1"/>
  <c r="L42" i="6" s="1"/>
  <c r="K42" i="6" a="1"/>
  <c r="K42" i="6" s="1"/>
  <c r="J42" i="6" a="1"/>
  <c r="J42" i="6" s="1"/>
  <c r="I42" i="6"/>
  <c r="H42" i="6"/>
  <c r="G42" i="6"/>
  <c r="F42" i="6" a="1"/>
  <c r="F42" i="6" s="1"/>
  <c r="E42" i="6" a="1"/>
  <c r="E42" i="6" s="1"/>
  <c r="D42" i="6" a="1"/>
  <c r="D42" i="6" s="1"/>
  <c r="C42" i="6" a="1"/>
  <c r="C42" i="6" s="1"/>
  <c r="N41" i="6" a="1"/>
  <c r="N41" i="6" s="1"/>
  <c r="M41" i="6" a="1"/>
  <c r="M41" i="6" s="1"/>
  <c r="L41" i="6" a="1"/>
  <c r="L41" i="6" s="1"/>
  <c r="K41" i="6" a="1"/>
  <c r="K41" i="6" s="1"/>
  <c r="J41" i="6" a="1"/>
  <c r="J41" i="6" s="1"/>
  <c r="I41" i="6"/>
  <c r="H41" i="6"/>
  <c r="G41" i="6"/>
  <c r="F41" i="6" a="1"/>
  <c r="F41" i="6" s="1"/>
  <c r="E41" i="6" a="1"/>
  <c r="E41" i="6" s="1"/>
  <c r="D41" i="6" a="1"/>
  <c r="D41" i="6" s="1"/>
  <c r="C41" i="6" a="1"/>
  <c r="C41" i="6" s="1"/>
  <c r="N40" i="6" a="1"/>
  <c r="N40" i="6" s="1"/>
  <c r="M40" i="6" a="1"/>
  <c r="M40" i="6" s="1"/>
  <c r="L40" i="6" a="1"/>
  <c r="L40" i="6" s="1"/>
  <c r="K40" i="6" a="1"/>
  <c r="K40" i="6" s="1"/>
  <c r="J40" i="6" a="1"/>
  <c r="J40" i="6" s="1"/>
  <c r="I40" i="6"/>
  <c r="H40" i="6"/>
  <c r="G40" i="6"/>
  <c r="F40" i="6" a="1"/>
  <c r="F40" i="6" s="1"/>
  <c r="E40" i="6" a="1"/>
  <c r="E40" i="6" s="1"/>
  <c r="D40" i="6" a="1"/>
  <c r="D40" i="6" s="1"/>
  <c r="C40" i="6" a="1"/>
  <c r="C40" i="6" s="1"/>
  <c r="N39" i="6" a="1"/>
  <c r="N39" i="6" s="1"/>
  <c r="M39" i="6" a="1"/>
  <c r="M39" i="6" s="1"/>
  <c r="L39" i="6" a="1"/>
  <c r="L39" i="6" s="1"/>
  <c r="K39" i="6" a="1"/>
  <c r="K39" i="6" s="1"/>
  <c r="J39" i="6" a="1"/>
  <c r="J39" i="6" s="1"/>
  <c r="I39" i="6"/>
  <c r="H39" i="6"/>
  <c r="G39" i="6"/>
  <c r="F39" i="6" a="1"/>
  <c r="F39" i="6" s="1"/>
  <c r="E39" i="6" a="1"/>
  <c r="E39" i="6" s="1"/>
  <c r="D39" i="6" a="1"/>
  <c r="D39" i="6" s="1"/>
  <c r="C39" i="6" a="1"/>
  <c r="C39" i="6" s="1"/>
  <c r="N38" i="6" a="1"/>
  <c r="N38" i="6" s="1"/>
  <c r="M38" i="6" a="1"/>
  <c r="M38" i="6" s="1"/>
  <c r="L38" i="6" a="1"/>
  <c r="L38" i="6" s="1"/>
  <c r="K38" i="6" a="1"/>
  <c r="K38" i="6" s="1"/>
  <c r="J38" i="6" a="1"/>
  <c r="J38" i="6" s="1"/>
  <c r="I38" i="6"/>
  <c r="H38" i="6"/>
  <c r="G38" i="6"/>
  <c r="F38" i="6" a="1"/>
  <c r="F38" i="6" s="1"/>
  <c r="E38" i="6" a="1"/>
  <c r="E38" i="6" s="1"/>
  <c r="D38" i="6" a="1"/>
  <c r="D38" i="6" s="1"/>
  <c r="C38" i="6" a="1"/>
  <c r="C38" i="6" s="1"/>
  <c r="N37" i="6" a="1"/>
  <c r="N37" i="6" s="1"/>
  <c r="M37" i="6" a="1"/>
  <c r="M37" i="6" s="1"/>
  <c r="L37" i="6" a="1"/>
  <c r="L37" i="6" s="1"/>
  <c r="K37" i="6" a="1"/>
  <c r="K37" i="6" s="1"/>
  <c r="J37" i="6" a="1"/>
  <c r="J37" i="6" s="1"/>
  <c r="I37" i="6"/>
  <c r="H37" i="6"/>
  <c r="G37" i="6"/>
  <c r="F37" i="6" a="1"/>
  <c r="F37" i="6" s="1"/>
  <c r="E37" i="6" a="1"/>
  <c r="E37" i="6" s="1"/>
  <c r="D37" i="6" a="1"/>
  <c r="D37" i="6" s="1"/>
  <c r="C37" i="6" a="1"/>
  <c r="C37" i="6" s="1"/>
  <c r="N36" i="6" a="1"/>
  <c r="N36" i="6" s="1"/>
  <c r="M36" i="6" a="1"/>
  <c r="M36" i="6" s="1"/>
  <c r="L36" i="6" a="1"/>
  <c r="L36" i="6" s="1"/>
  <c r="K36" i="6" a="1"/>
  <c r="K36" i="6" s="1"/>
  <c r="J36" i="6" a="1"/>
  <c r="J36" i="6" s="1"/>
  <c r="I36" i="6"/>
  <c r="H36" i="6"/>
  <c r="G36" i="6"/>
  <c r="F36" i="6" a="1"/>
  <c r="F36" i="6" s="1"/>
  <c r="E36" i="6" a="1"/>
  <c r="E36" i="6" s="1"/>
  <c r="D36" i="6" a="1"/>
  <c r="D36" i="6" s="1"/>
  <c r="C36" i="6" a="1"/>
  <c r="C36" i="6" s="1"/>
  <c r="N35" i="6" a="1"/>
  <c r="N35" i="6" s="1"/>
  <c r="M35" i="6" a="1"/>
  <c r="M35" i="6" s="1"/>
  <c r="L35" i="6" a="1"/>
  <c r="L35" i="6" s="1"/>
  <c r="K35" i="6" a="1"/>
  <c r="K35" i="6" s="1"/>
  <c r="J35" i="6" a="1"/>
  <c r="J35" i="6" s="1"/>
  <c r="I35" i="6"/>
  <c r="H35" i="6"/>
  <c r="G35" i="6"/>
  <c r="F35" i="6" a="1"/>
  <c r="F35" i="6" s="1"/>
  <c r="E35" i="6" a="1"/>
  <c r="E35" i="6" s="1"/>
  <c r="D35" i="6" a="1"/>
  <c r="D35" i="6" s="1"/>
  <c r="C35" i="6" a="1"/>
  <c r="C35" i="6" s="1"/>
  <c r="N34" i="6" a="1"/>
  <c r="N34" i="6" s="1"/>
  <c r="M34" i="6" a="1"/>
  <c r="M34" i="6" s="1"/>
  <c r="L34" i="6" a="1"/>
  <c r="L34" i="6" s="1"/>
  <c r="K34" i="6" a="1"/>
  <c r="K34" i="6" s="1"/>
  <c r="J34" i="6" a="1"/>
  <c r="J34" i="6" s="1"/>
  <c r="I34" i="6"/>
  <c r="H34" i="6"/>
  <c r="G34" i="6"/>
  <c r="F34" i="6" a="1"/>
  <c r="F34" i="6" s="1"/>
  <c r="E34" i="6" a="1"/>
  <c r="E34" i="6" s="1"/>
  <c r="D34" i="6" a="1"/>
  <c r="D34" i="6" s="1"/>
  <c r="C34" i="6" a="1"/>
  <c r="C34" i="6" s="1"/>
  <c r="N33" i="6" a="1"/>
  <c r="N33" i="6" s="1"/>
  <c r="M33" i="6" a="1"/>
  <c r="M33" i="6" s="1"/>
  <c r="L33" i="6" a="1"/>
  <c r="L33" i="6" s="1"/>
  <c r="K33" i="6" a="1"/>
  <c r="K33" i="6" s="1"/>
  <c r="J33" i="6" a="1"/>
  <c r="J33" i="6" s="1"/>
  <c r="I33" i="6"/>
  <c r="H33" i="6"/>
  <c r="G33" i="6"/>
  <c r="F33" i="6" a="1"/>
  <c r="F33" i="6" s="1"/>
  <c r="E33" i="6" a="1"/>
  <c r="E33" i="6" s="1"/>
  <c r="D33" i="6" a="1"/>
  <c r="D33" i="6" s="1"/>
  <c r="C33" i="6" a="1"/>
  <c r="C33" i="6" s="1"/>
  <c r="N32" i="6" a="1"/>
  <c r="N32" i="6" s="1"/>
  <c r="M32" i="6" a="1"/>
  <c r="M32" i="6" s="1"/>
  <c r="L32" i="6" a="1"/>
  <c r="L32" i="6" s="1"/>
  <c r="K32" i="6" a="1"/>
  <c r="K32" i="6" s="1"/>
  <c r="J32" i="6" a="1"/>
  <c r="J32" i="6" s="1"/>
  <c r="I32" i="6"/>
  <c r="H32" i="6"/>
  <c r="G32" i="6"/>
  <c r="F32" i="6" a="1"/>
  <c r="F32" i="6" s="1"/>
  <c r="E32" i="6" a="1"/>
  <c r="E32" i="6" s="1"/>
  <c r="D32" i="6" a="1"/>
  <c r="D32" i="6" s="1"/>
  <c r="C32" i="6" a="1"/>
  <c r="C32" i="6" s="1"/>
  <c r="N31" i="6" a="1"/>
  <c r="N31" i="6" s="1"/>
  <c r="M31" i="6" a="1"/>
  <c r="M31" i="6" s="1"/>
  <c r="L31" i="6" a="1"/>
  <c r="L31" i="6" s="1"/>
  <c r="K31" i="6" a="1"/>
  <c r="K31" i="6" s="1"/>
  <c r="J31" i="6" a="1"/>
  <c r="J31" i="6" s="1"/>
  <c r="I31" i="6"/>
  <c r="H31" i="6"/>
  <c r="G31" i="6"/>
  <c r="F31" i="6" a="1"/>
  <c r="F31" i="6" s="1"/>
  <c r="E31" i="6" a="1"/>
  <c r="E31" i="6" s="1"/>
  <c r="D31" i="6" a="1"/>
  <c r="D31" i="6" s="1"/>
  <c r="C31" i="6" a="1"/>
  <c r="C31" i="6" s="1"/>
  <c r="N30" i="6" a="1"/>
  <c r="N30" i="6" s="1"/>
  <c r="M30" i="6" a="1"/>
  <c r="M30" i="6" s="1"/>
  <c r="L30" i="6" a="1"/>
  <c r="L30" i="6" s="1"/>
  <c r="K30" i="6" a="1"/>
  <c r="K30" i="6" s="1"/>
  <c r="J30" i="6" a="1"/>
  <c r="J30" i="6" s="1"/>
  <c r="I30" i="6"/>
  <c r="H30" i="6"/>
  <c r="G30" i="6"/>
  <c r="F30" i="6" a="1"/>
  <c r="F30" i="6" s="1"/>
  <c r="E30" i="6" a="1"/>
  <c r="E30" i="6" s="1"/>
  <c r="D30" i="6" a="1"/>
  <c r="D30" i="6" s="1"/>
  <c r="C30" i="6" a="1"/>
  <c r="C30" i="6" s="1"/>
  <c r="N29" i="6" a="1"/>
  <c r="N29" i="6" s="1"/>
  <c r="M29" i="6" a="1"/>
  <c r="M29" i="6" s="1"/>
  <c r="L29" i="6" a="1"/>
  <c r="L29" i="6" s="1"/>
  <c r="K29" i="6" a="1"/>
  <c r="K29" i="6" s="1"/>
  <c r="J29" i="6" a="1"/>
  <c r="J29" i="6" s="1"/>
  <c r="I29" i="6"/>
  <c r="H29" i="6"/>
  <c r="G29" i="6"/>
  <c r="F29" i="6" a="1"/>
  <c r="F29" i="6" s="1"/>
  <c r="E29" i="6" a="1"/>
  <c r="E29" i="6" s="1"/>
  <c r="D29" i="6" a="1"/>
  <c r="D29" i="6" s="1"/>
  <c r="C29" i="6" a="1"/>
  <c r="C29" i="6" s="1"/>
  <c r="N28" i="6" a="1"/>
  <c r="N28" i="6" s="1"/>
  <c r="M28" i="6" a="1"/>
  <c r="M28" i="6" s="1"/>
  <c r="L28" i="6" a="1"/>
  <c r="L28" i="6" s="1"/>
  <c r="K28" i="6" a="1"/>
  <c r="K28" i="6" s="1"/>
  <c r="J28" i="6" a="1"/>
  <c r="J28" i="6" s="1"/>
  <c r="I28" i="6"/>
  <c r="H28" i="6"/>
  <c r="G28" i="6"/>
  <c r="F28" i="6" a="1"/>
  <c r="F28" i="6" s="1"/>
  <c r="E28" i="6" a="1"/>
  <c r="E28" i="6" s="1"/>
  <c r="D28" i="6" a="1"/>
  <c r="D28" i="6" s="1"/>
  <c r="C28" i="6" a="1"/>
  <c r="C28" i="6" s="1"/>
  <c r="N27" i="6" a="1"/>
  <c r="N27" i="6" s="1"/>
  <c r="M27" i="6" a="1"/>
  <c r="M27" i="6" s="1"/>
  <c r="L27" i="6" a="1"/>
  <c r="L27" i="6" s="1"/>
  <c r="K27" i="6" a="1"/>
  <c r="K27" i="6" s="1"/>
  <c r="J27" i="6" a="1"/>
  <c r="J27" i="6" s="1"/>
  <c r="I27" i="6"/>
  <c r="H27" i="6"/>
  <c r="G27" i="6"/>
  <c r="F27" i="6" a="1"/>
  <c r="F27" i="6" s="1"/>
  <c r="E27" i="6" a="1"/>
  <c r="E27" i="6" s="1"/>
  <c r="D27" i="6" a="1"/>
  <c r="D27" i="6" s="1"/>
  <c r="C27" i="6" a="1"/>
  <c r="C27" i="6" s="1"/>
  <c r="N26" i="6" a="1"/>
  <c r="N26" i="6" s="1"/>
  <c r="M26" i="6" a="1"/>
  <c r="M26" i="6" s="1"/>
  <c r="L26" i="6" a="1"/>
  <c r="L26" i="6" s="1"/>
  <c r="K26" i="6" a="1"/>
  <c r="K26" i="6" s="1"/>
  <c r="J26" i="6" a="1"/>
  <c r="J26" i="6" s="1"/>
  <c r="I26" i="6"/>
  <c r="H26" i="6"/>
  <c r="G26" i="6"/>
  <c r="F26" i="6" a="1"/>
  <c r="F26" i="6" s="1"/>
  <c r="E26" i="6" a="1"/>
  <c r="E26" i="6" s="1"/>
  <c r="D26" i="6" a="1"/>
  <c r="D26" i="6" s="1"/>
  <c r="C26" i="6" a="1"/>
  <c r="C26" i="6" s="1"/>
  <c r="N25" i="6" a="1"/>
  <c r="N25" i="6" s="1"/>
  <c r="M25" i="6" a="1"/>
  <c r="M25" i="6" s="1"/>
  <c r="L25" i="6" a="1"/>
  <c r="L25" i="6" s="1"/>
  <c r="K25" i="6" a="1"/>
  <c r="K25" i="6" s="1"/>
  <c r="J25" i="6" a="1"/>
  <c r="J25" i="6" s="1"/>
  <c r="I25" i="6"/>
  <c r="H25" i="6"/>
  <c r="G25" i="6"/>
  <c r="F25" i="6" a="1"/>
  <c r="F25" i="6" s="1"/>
  <c r="E25" i="6" a="1"/>
  <c r="E25" i="6" s="1"/>
  <c r="D25" i="6" a="1"/>
  <c r="D25" i="6" s="1"/>
  <c r="C25" i="6" a="1"/>
  <c r="C25" i="6" s="1"/>
  <c r="N24" i="6" a="1"/>
  <c r="N24" i="6" s="1"/>
  <c r="M24" i="6" a="1"/>
  <c r="M24" i="6" s="1"/>
  <c r="L24" i="6" a="1"/>
  <c r="L24" i="6" s="1"/>
  <c r="K24" i="6" a="1"/>
  <c r="K24" i="6" s="1"/>
  <c r="J24" i="6" a="1"/>
  <c r="J24" i="6" s="1"/>
  <c r="I24" i="6"/>
  <c r="H24" i="6"/>
  <c r="G24" i="6"/>
  <c r="F24" i="6" a="1"/>
  <c r="F24" i="6" s="1"/>
  <c r="E24" i="6" a="1"/>
  <c r="E24" i="6" s="1"/>
  <c r="D24" i="6" a="1"/>
  <c r="D24" i="6" s="1"/>
  <c r="C24" i="6" a="1"/>
  <c r="C24" i="6" s="1"/>
  <c r="N23" i="6" a="1"/>
  <c r="N23" i="6" s="1"/>
  <c r="M23" i="6" a="1"/>
  <c r="M23" i="6" s="1"/>
  <c r="L23" i="6" a="1"/>
  <c r="L23" i="6" s="1"/>
  <c r="K23" i="6" a="1"/>
  <c r="K23" i="6" s="1"/>
  <c r="J23" i="6" a="1"/>
  <c r="J23" i="6" s="1"/>
  <c r="I23" i="6"/>
  <c r="H23" i="6"/>
  <c r="G23" i="6"/>
  <c r="F23" i="6" a="1"/>
  <c r="F23" i="6" s="1"/>
  <c r="E23" i="6" a="1"/>
  <c r="E23" i="6" s="1"/>
  <c r="D23" i="6" a="1"/>
  <c r="D23" i="6" s="1"/>
  <c r="C23" i="6" a="1"/>
  <c r="C23" i="6" s="1"/>
  <c r="N22" i="6" a="1"/>
  <c r="N22" i="6" s="1"/>
  <c r="M22" i="6" a="1"/>
  <c r="M22" i="6" s="1"/>
  <c r="L22" i="6" a="1"/>
  <c r="L22" i="6" s="1"/>
  <c r="K22" i="6" a="1"/>
  <c r="K22" i="6" s="1"/>
  <c r="J22" i="6" a="1"/>
  <c r="J22" i="6" s="1"/>
  <c r="I22" i="6"/>
  <c r="H22" i="6"/>
  <c r="G22" i="6"/>
  <c r="F22" i="6" a="1"/>
  <c r="F22" i="6" s="1"/>
  <c r="E22" i="6" a="1"/>
  <c r="E22" i="6" s="1"/>
  <c r="D22" i="6" a="1"/>
  <c r="D22" i="6" s="1"/>
  <c r="C22" i="6" a="1"/>
  <c r="C22" i="6" s="1"/>
  <c r="N21" i="6" a="1"/>
  <c r="N21" i="6" s="1"/>
  <c r="M21" i="6" a="1"/>
  <c r="M21" i="6" s="1"/>
  <c r="L21" i="6" a="1"/>
  <c r="L21" i="6" s="1"/>
  <c r="K21" i="6" a="1"/>
  <c r="K21" i="6" s="1"/>
  <c r="J21" i="6" a="1"/>
  <c r="J21" i="6" s="1"/>
  <c r="I21" i="6"/>
  <c r="H21" i="6"/>
  <c r="G21" i="6"/>
  <c r="F21" i="6" a="1"/>
  <c r="F21" i="6" s="1"/>
  <c r="E21" i="6" a="1"/>
  <c r="E21" i="6" s="1"/>
  <c r="D21" i="6" a="1"/>
  <c r="D21" i="6" s="1"/>
  <c r="C21" i="6" a="1"/>
  <c r="C21" i="6" s="1"/>
  <c r="N20" i="6" a="1"/>
  <c r="N20" i="6" s="1"/>
  <c r="M20" i="6" a="1"/>
  <c r="M20" i="6" s="1"/>
  <c r="L20" i="6" a="1"/>
  <c r="L20" i="6" s="1"/>
  <c r="K20" i="6" a="1"/>
  <c r="K20" i="6" s="1"/>
  <c r="J20" i="6" a="1"/>
  <c r="J20" i="6" s="1"/>
  <c r="I20" i="6"/>
  <c r="H20" i="6"/>
  <c r="G20" i="6"/>
  <c r="F20" i="6" a="1"/>
  <c r="F20" i="6" s="1"/>
  <c r="E20" i="6" a="1"/>
  <c r="E20" i="6" s="1"/>
  <c r="D20" i="6" a="1"/>
  <c r="D20" i="6" s="1"/>
  <c r="C20" i="6" a="1"/>
  <c r="C20" i="6" s="1"/>
  <c r="N19" i="6" a="1"/>
  <c r="N19" i="6" s="1"/>
  <c r="M19" i="6" a="1"/>
  <c r="M19" i="6" s="1"/>
  <c r="L19" i="6" a="1"/>
  <c r="L19" i="6" s="1"/>
  <c r="K19" i="6" a="1"/>
  <c r="K19" i="6" s="1"/>
  <c r="J19" i="6" a="1"/>
  <c r="J19" i="6" s="1"/>
  <c r="I19" i="6"/>
  <c r="H19" i="6"/>
  <c r="G19" i="6"/>
  <c r="F19" i="6" a="1"/>
  <c r="F19" i="6" s="1"/>
  <c r="E19" i="6" a="1"/>
  <c r="E19" i="6" s="1"/>
  <c r="D19" i="6" a="1"/>
  <c r="D19" i="6" s="1"/>
  <c r="C19" i="6" a="1"/>
  <c r="C19" i="6" s="1"/>
  <c r="N18" i="6" a="1"/>
  <c r="N18" i="6" s="1"/>
  <c r="M18" i="6" a="1"/>
  <c r="M18" i="6" s="1"/>
  <c r="L18" i="6" a="1"/>
  <c r="L18" i="6" s="1"/>
  <c r="K18" i="6" a="1"/>
  <c r="K18" i="6" s="1"/>
  <c r="J18" i="6" a="1"/>
  <c r="J18" i="6" s="1"/>
  <c r="I18" i="6"/>
  <c r="H18" i="6"/>
  <c r="G18" i="6"/>
  <c r="F18" i="6" a="1"/>
  <c r="F18" i="6" s="1"/>
  <c r="E18" i="6" a="1"/>
  <c r="E18" i="6" s="1"/>
  <c r="D18" i="6" a="1"/>
  <c r="D18" i="6" s="1"/>
  <c r="C18" i="6" a="1"/>
  <c r="C18" i="6" s="1"/>
  <c r="N17" i="6" a="1"/>
  <c r="N17" i="6" s="1"/>
  <c r="M17" i="6" a="1"/>
  <c r="M17" i="6" s="1"/>
  <c r="L17" i="6" a="1"/>
  <c r="L17" i="6" s="1"/>
  <c r="K17" i="6" a="1"/>
  <c r="K17" i="6" s="1"/>
  <c r="J17" i="6" a="1"/>
  <c r="J17" i="6" s="1"/>
  <c r="I17" i="6"/>
  <c r="H17" i="6"/>
  <c r="G17" i="6"/>
  <c r="F17" i="6" a="1"/>
  <c r="F17" i="6" s="1"/>
  <c r="E17" i="6" a="1"/>
  <c r="E17" i="6" s="1"/>
  <c r="D17" i="6" a="1"/>
  <c r="D17" i="6" s="1"/>
  <c r="C17" i="6" a="1"/>
  <c r="C17" i="6" s="1"/>
  <c r="N16" i="6" a="1"/>
  <c r="N16" i="6" s="1"/>
  <c r="M16" i="6" a="1"/>
  <c r="M16" i="6" s="1"/>
  <c r="L16" i="6" a="1"/>
  <c r="L16" i="6" s="1"/>
  <c r="K16" i="6" a="1"/>
  <c r="K16" i="6" s="1"/>
  <c r="J16" i="6" a="1"/>
  <c r="J16" i="6" s="1"/>
  <c r="I16" i="6"/>
  <c r="H16" i="6"/>
  <c r="G16" i="6"/>
  <c r="F16" i="6" a="1"/>
  <c r="F16" i="6" s="1"/>
  <c r="E16" i="6" a="1"/>
  <c r="E16" i="6" s="1"/>
  <c r="D16" i="6" a="1"/>
  <c r="D16" i="6" s="1"/>
  <c r="C16" i="6" a="1"/>
  <c r="C16" i="6" s="1"/>
  <c r="N15" i="6" a="1"/>
  <c r="N15" i="6" s="1"/>
  <c r="M15" i="6" a="1"/>
  <c r="M15" i="6" s="1"/>
  <c r="L15" i="6" a="1"/>
  <c r="L15" i="6" s="1"/>
  <c r="K15" i="6" a="1"/>
  <c r="K15" i="6" s="1"/>
  <c r="J15" i="6" a="1"/>
  <c r="J15" i="6" s="1"/>
  <c r="I15" i="6"/>
  <c r="H15" i="6"/>
  <c r="G15" i="6"/>
  <c r="F15" i="6" a="1"/>
  <c r="F15" i="6" s="1"/>
  <c r="E15" i="6" a="1"/>
  <c r="E15" i="6" s="1"/>
  <c r="D15" i="6" a="1"/>
  <c r="D15" i="6" s="1"/>
  <c r="C15" i="6" a="1"/>
  <c r="C15" i="6" s="1"/>
  <c r="N14" i="6" a="1"/>
  <c r="N14" i="6" s="1"/>
  <c r="M14" i="6" a="1"/>
  <c r="M14" i="6" s="1"/>
  <c r="L14" i="6" a="1"/>
  <c r="L14" i="6" s="1"/>
  <c r="K14" i="6" a="1"/>
  <c r="K14" i="6" s="1"/>
  <c r="J14" i="6" a="1"/>
  <c r="J14" i="6" s="1"/>
  <c r="I14" i="6"/>
  <c r="H14" i="6"/>
  <c r="G14" i="6"/>
  <c r="F14" i="6" a="1"/>
  <c r="F14" i="6" s="1"/>
  <c r="E14" i="6" a="1"/>
  <c r="E14" i="6" s="1"/>
  <c r="D14" i="6" a="1"/>
  <c r="D14" i="6" s="1"/>
  <c r="C14" i="6" a="1"/>
  <c r="C14" i="6" s="1"/>
  <c r="N13" i="6" a="1"/>
  <c r="N13" i="6" s="1"/>
  <c r="M13" i="6" a="1"/>
  <c r="M13" i="6" s="1"/>
  <c r="L13" i="6" a="1"/>
  <c r="L13" i="6" s="1"/>
  <c r="K13" i="6" a="1"/>
  <c r="K13" i="6" s="1"/>
  <c r="J13" i="6" a="1"/>
  <c r="J13" i="6" s="1"/>
  <c r="I13" i="6"/>
  <c r="H13" i="6"/>
  <c r="G13" i="6"/>
  <c r="F13" i="6" a="1"/>
  <c r="F13" i="6" s="1"/>
  <c r="E13" i="6" a="1"/>
  <c r="E13" i="6" s="1"/>
  <c r="D13" i="6" a="1"/>
  <c r="D13" i="6" s="1"/>
  <c r="C13" i="6" a="1"/>
  <c r="C13" i="6" s="1"/>
  <c r="AL309" i="4"/>
  <c r="Q309" i="4"/>
  <c r="J10" i="1"/>
  <c r="I20" i="1"/>
  <c r="AL85" i="4"/>
  <c r="AL86" i="4"/>
  <c r="AL87" i="4"/>
  <c r="AL88" i="4"/>
  <c r="AL89" i="4"/>
  <c r="AL90" i="4"/>
  <c r="AL91" i="4"/>
  <c r="AL92" i="4"/>
  <c r="AL93" i="4"/>
  <c r="AL94" i="4"/>
  <c r="AL95" i="4"/>
  <c r="AL96" i="4"/>
  <c r="AL97" i="4"/>
  <c r="AL98" i="4"/>
  <c r="AL99" i="4"/>
  <c r="AL100" i="4"/>
  <c r="AL101" i="4"/>
  <c r="AL102" i="4"/>
  <c r="AL103" i="4"/>
  <c r="AL104" i="4"/>
  <c r="AL105" i="4"/>
  <c r="AL106" i="4"/>
  <c r="AL107" i="4"/>
  <c r="AL108" i="4"/>
  <c r="AL109" i="4"/>
  <c r="AL110" i="4"/>
  <c r="AL111" i="4"/>
  <c r="AL112" i="4"/>
  <c r="AL113" i="4"/>
  <c r="AL114" i="4"/>
  <c r="AL115" i="4"/>
  <c r="AL116" i="4"/>
  <c r="AL117" i="4"/>
  <c r="AL118" i="4"/>
  <c r="AL119" i="4"/>
  <c r="AL120" i="4"/>
  <c r="AL121" i="4"/>
  <c r="AL122" i="4"/>
  <c r="AL123" i="4"/>
  <c r="AL124" i="4"/>
  <c r="AL125" i="4"/>
  <c r="AL126" i="4"/>
  <c r="AL127" i="4"/>
  <c r="AL128" i="4"/>
  <c r="AL129" i="4"/>
  <c r="AL130" i="4"/>
  <c r="AL131" i="4"/>
  <c r="AL132" i="4"/>
  <c r="AL133" i="4"/>
  <c r="AL134" i="4"/>
  <c r="AL135" i="4"/>
  <c r="AL136" i="4"/>
  <c r="AL137" i="4"/>
  <c r="AL138" i="4"/>
  <c r="AL139" i="4"/>
  <c r="AL140" i="4"/>
  <c r="AL141" i="4"/>
  <c r="AL142" i="4"/>
  <c r="AL143" i="4"/>
  <c r="AL144" i="4"/>
  <c r="AL145" i="4"/>
  <c r="AL146" i="4"/>
  <c r="AL147" i="4"/>
  <c r="AL148" i="4"/>
  <c r="AL149" i="4"/>
  <c r="AL150" i="4"/>
  <c r="AL151" i="4"/>
  <c r="AL152" i="4"/>
  <c r="AL153" i="4"/>
  <c r="AL154" i="4"/>
  <c r="AL155" i="4"/>
  <c r="AL156" i="4"/>
  <c r="AL157" i="4"/>
  <c r="AL158" i="4"/>
  <c r="AL159" i="4"/>
  <c r="AL160" i="4"/>
  <c r="AL161" i="4"/>
  <c r="AL162" i="4"/>
  <c r="AL163" i="4"/>
  <c r="AL164" i="4"/>
  <c r="AL165" i="4"/>
  <c r="AL166" i="4"/>
  <c r="AL167" i="4"/>
  <c r="AL168" i="4"/>
  <c r="AL169" i="4"/>
  <c r="AL170" i="4"/>
  <c r="AL171" i="4"/>
  <c r="AL172" i="4"/>
  <c r="AL173" i="4"/>
  <c r="AL174" i="4"/>
  <c r="AL175" i="4"/>
  <c r="AL176" i="4"/>
  <c r="AL177" i="4"/>
  <c r="AL178" i="4"/>
  <c r="AL179" i="4"/>
  <c r="AL180" i="4"/>
  <c r="AL181" i="4"/>
  <c r="AL182" i="4"/>
  <c r="AL183" i="4"/>
  <c r="AL184" i="4"/>
  <c r="AL185" i="4"/>
  <c r="AL186" i="4"/>
  <c r="AL187" i="4"/>
  <c r="AL188" i="4"/>
  <c r="AL189" i="4"/>
  <c r="AL190" i="4"/>
  <c r="AL191" i="4"/>
  <c r="AL192" i="4"/>
  <c r="AL193" i="4"/>
  <c r="AL194" i="4"/>
  <c r="AL195" i="4"/>
  <c r="AL196" i="4"/>
  <c r="AL197" i="4"/>
  <c r="AL198" i="4"/>
  <c r="AL199" i="4"/>
  <c r="AL200" i="4"/>
  <c r="AL201" i="4"/>
  <c r="AL202" i="4"/>
  <c r="AL203" i="4"/>
  <c r="AL204" i="4"/>
  <c r="AL205" i="4"/>
  <c r="AL206" i="4"/>
  <c r="AL207" i="4"/>
  <c r="AL208" i="4"/>
  <c r="AL209" i="4"/>
  <c r="AL210" i="4"/>
  <c r="AL211" i="4"/>
  <c r="AL212" i="4"/>
  <c r="AL213" i="4"/>
  <c r="AL214" i="4"/>
  <c r="AL215" i="4"/>
  <c r="AL216" i="4"/>
  <c r="AL217" i="4"/>
  <c r="AL218" i="4"/>
  <c r="AL219" i="4"/>
  <c r="AL220" i="4"/>
  <c r="AL221" i="4"/>
  <c r="AL222" i="4"/>
  <c r="AL223" i="4"/>
  <c r="AL224" i="4"/>
  <c r="AL225" i="4"/>
  <c r="AL226" i="4"/>
  <c r="AL227" i="4"/>
  <c r="AL228" i="4"/>
  <c r="AL229" i="4"/>
  <c r="AL230" i="4"/>
  <c r="AL231" i="4"/>
  <c r="AL232" i="4"/>
  <c r="AL233" i="4"/>
  <c r="AL234" i="4"/>
  <c r="AL235" i="4"/>
  <c r="AL236" i="4"/>
  <c r="AL237" i="4"/>
  <c r="AL238" i="4"/>
  <c r="AL239" i="4"/>
  <c r="AL240" i="4"/>
  <c r="AL241" i="4"/>
  <c r="AL242" i="4"/>
  <c r="AL243" i="4"/>
  <c r="AL244" i="4"/>
  <c r="AL245" i="4"/>
  <c r="AL246" i="4"/>
  <c r="AL247" i="4"/>
  <c r="AL248" i="4"/>
  <c r="AL249" i="4"/>
  <c r="AL250" i="4"/>
  <c r="AL251" i="4"/>
  <c r="AL252" i="4"/>
  <c r="AL253" i="4"/>
  <c r="AL254" i="4"/>
  <c r="AL255" i="4"/>
  <c r="AL256" i="4"/>
  <c r="AL257" i="4"/>
  <c r="AL258" i="4"/>
  <c r="AL259" i="4"/>
  <c r="AL260" i="4"/>
  <c r="AL261" i="4"/>
  <c r="AL262" i="4"/>
  <c r="AL263" i="4"/>
  <c r="AL264" i="4"/>
  <c r="AL265" i="4"/>
  <c r="AL266" i="4"/>
  <c r="AL267" i="4"/>
  <c r="AL268" i="4"/>
  <c r="AL269" i="4"/>
  <c r="AL270" i="4"/>
  <c r="AL271" i="4"/>
  <c r="AL272" i="4"/>
  <c r="AL273" i="4"/>
  <c r="AL274" i="4"/>
  <c r="AL275" i="4"/>
  <c r="AL276" i="4"/>
  <c r="AL277" i="4"/>
  <c r="AL278" i="4"/>
  <c r="AL279" i="4"/>
  <c r="AL280" i="4"/>
  <c r="AL281" i="4"/>
  <c r="AL282" i="4"/>
  <c r="AL283" i="4"/>
  <c r="AL284" i="4"/>
  <c r="AL285" i="4"/>
  <c r="AL286" i="4"/>
  <c r="AL287" i="4"/>
  <c r="AL288" i="4"/>
  <c r="AL289" i="4"/>
  <c r="AL290" i="4"/>
  <c r="AL291" i="4"/>
  <c r="AL292" i="4"/>
  <c r="AL293" i="4"/>
  <c r="AL294" i="4"/>
  <c r="AL295" i="4"/>
  <c r="AL296" i="4"/>
  <c r="AL297" i="4"/>
  <c r="AL298" i="4"/>
  <c r="AL299" i="4"/>
  <c r="AL300" i="4"/>
  <c r="AL301" i="4"/>
  <c r="AL302" i="4"/>
  <c r="AL303" i="4"/>
  <c r="AL304" i="4"/>
  <c r="AL305" i="4"/>
  <c r="AL306" i="4"/>
  <c r="AL307" i="4"/>
  <c r="AL308" i="4"/>
  <c r="AL310" i="4"/>
  <c r="AL311" i="4"/>
  <c r="AL312" i="4"/>
  <c r="AL313" i="4"/>
  <c r="AL314" i="4"/>
  <c r="AL315" i="4"/>
  <c r="AL316" i="4"/>
  <c r="AL317" i="4"/>
  <c r="AL318" i="4"/>
  <c r="AL319" i="4"/>
  <c r="AL320" i="4"/>
  <c r="AL321" i="4"/>
  <c r="AL322" i="4"/>
  <c r="AL323" i="4"/>
  <c r="AL324" i="4"/>
  <c r="AL325" i="4"/>
  <c r="AL326" i="4"/>
  <c r="AL327" i="4"/>
  <c r="AL328" i="4"/>
  <c r="AL329" i="4"/>
  <c r="AL330" i="4"/>
  <c r="AL331" i="4"/>
  <c r="AL332" i="4"/>
  <c r="AL333" i="4"/>
  <c r="AL334" i="4"/>
  <c r="AL335" i="4"/>
  <c r="AL336" i="4"/>
  <c r="AL337" i="4"/>
  <c r="AL338" i="4"/>
  <c r="AL339" i="4"/>
  <c r="AL340" i="4"/>
  <c r="AL341" i="4"/>
  <c r="AL342" i="4"/>
  <c r="AL343" i="4"/>
  <c r="AL344" i="4"/>
  <c r="AL345" i="4"/>
  <c r="AL346" i="4"/>
  <c r="AL347" i="4"/>
  <c r="AL348" i="4"/>
  <c r="AL349" i="4"/>
  <c r="AL350" i="4"/>
  <c r="AL351" i="4"/>
  <c r="AL352" i="4"/>
  <c r="AL353" i="4"/>
  <c r="AL354" i="4"/>
  <c r="AL355" i="4"/>
  <c r="AL356" i="4"/>
  <c r="AL357" i="4"/>
  <c r="AL358" i="4"/>
  <c r="AL359" i="4"/>
  <c r="AL360" i="4"/>
  <c r="AL361" i="4"/>
  <c r="AL362" i="4"/>
  <c r="AL363" i="4"/>
  <c r="AL364" i="4"/>
  <c r="AL365" i="4"/>
  <c r="AL366" i="4"/>
  <c r="AL367" i="4"/>
  <c r="AL368" i="4"/>
  <c r="AL369" i="4"/>
  <c r="AL370" i="4"/>
  <c r="AL371" i="4"/>
  <c r="AL372" i="4"/>
  <c r="AL373" i="4"/>
  <c r="AL374" i="4"/>
  <c r="AL375" i="4"/>
  <c r="AL376" i="4"/>
  <c r="AL377" i="4"/>
  <c r="AL378" i="4"/>
  <c r="AL379" i="4"/>
  <c r="AL380" i="4"/>
  <c r="AL381" i="4"/>
  <c r="AL382" i="4"/>
  <c r="AL383" i="4"/>
  <c r="AL384" i="4"/>
  <c r="AL385" i="4"/>
  <c r="AL386" i="4"/>
  <c r="AL387" i="4"/>
  <c r="AL388" i="4"/>
  <c r="AL389" i="4"/>
  <c r="AL390" i="4"/>
  <c r="AL391" i="4"/>
  <c r="AL392" i="4"/>
  <c r="AL393" i="4"/>
  <c r="AL394" i="4"/>
  <c r="AL395" i="4"/>
  <c r="AL396" i="4"/>
  <c r="AL397" i="4"/>
  <c r="AL398" i="4"/>
  <c r="AL399" i="4"/>
  <c r="AL400" i="4"/>
  <c r="AL401" i="4"/>
  <c r="AL402" i="4"/>
  <c r="AL403" i="4"/>
  <c r="AL404" i="4"/>
  <c r="AL405" i="4"/>
  <c r="AL406" i="4"/>
  <c r="AL407" i="4"/>
  <c r="AL408" i="4"/>
  <c r="AL409" i="4"/>
  <c r="AL410" i="4"/>
  <c r="AL411" i="4"/>
  <c r="AL412" i="4"/>
  <c r="AL413" i="4"/>
  <c r="AL414" i="4"/>
  <c r="AL415" i="4"/>
  <c r="AL416" i="4"/>
  <c r="AL417" i="4"/>
  <c r="AL418" i="4"/>
  <c r="AL419" i="4"/>
  <c r="AL420" i="4"/>
  <c r="AL421" i="4"/>
  <c r="AL422" i="4"/>
  <c r="AL423" i="4"/>
  <c r="AL424" i="4"/>
  <c r="AL425" i="4"/>
  <c r="AL426" i="4"/>
  <c r="AL427" i="4"/>
  <c r="AL428" i="4"/>
  <c r="AL429" i="4"/>
  <c r="AL430" i="4"/>
  <c r="AL431" i="4"/>
  <c r="AL432" i="4"/>
  <c r="AL433" i="4"/>
  <c r="AL434" i="4"/>
  <c r="AL435" i="4"/>
  <c r="AL436" i="4"/>
  <c r="AL437" i="4"/>
  <c r="AL438" i="4"/>
  <c r="AL439" i="4"/>
  <c r="AL440" i="4"/>
  <c r="AL441" i="4"/>
  <c r="AL442" i="4"/>
  <c r="AL443" i="4"/>
  <c r="AL444" i="4"/>
  <c r="AL445" i="4"/>
  <c r="AL446" i="4"/>
  <c r="AL447" i="4"/>
  <c r="AL448" i="4"/>
  <c r="AL449" i="4"/>
  <c r="AL450" i="4"/>
  <c r="AL451" i="4"/>
  <c r="AL452" i="4"/>
  <c r="AL453" i="4"/>
  <c r="AL454" i="4"/>
  <c r="AL455" i="4"/>
  <c r="AL456" i="4"/>
  <c r="AL457" i="4"/>
  <c r="AL458" i="4"/>
  <c r="AL459" i="4"/>
  <c r="AL460" i="4"/>
  <c r="AL461" i="4"/>
  <c r="AL462" i="4"/>
  <c r="AL463" i="4"/>
  <c r="AL464" i="4"/>
  <c r="AL465" i="4"/>
  <c r="AL466" i="4"/>
  <c r="AL467" i="4"/>
  <c r="AL468" i="4"/>
  <c r="AL469" i="4"/>
  <c r="AL470" i="4"/>
  <c r="AL471" i="4"/>
  <c r="AL472" i="4"/>
  <c r="AL473" i="4"/>
  <c r="AL474" i="4"/>
  <c r="AL475" i="4"/>
  <c r="AL476" i="4"/>
  <c r="AL477" i="4"/>
  <c r="AL478" i="4"/>
  <c r="AL479" i="4"/>
  <c r="AL480" i="4"/>
  <c r="AL481" i="4"/>
  <c r="AL482" i="4"/>
  <c r="AL483" i="4"/>
  <c r="AL484" i="4"/>
  <c r="AL485" i="4"/>
  <c r="AL486" i="4"/>
  <c r="AL487" i="4"/>
  <c r="AL488" i="4"/>
  <c r="AL489" i="4"/>
  <c r="AL490" i="4"/>
  <c r="AL491" i="4"/>
  <c r="AL492" i="4"/>
  <c r="AL493" i="4"/>
  <c r="AL494" i="4"/>
  <c r="AL495" i="4"/>
  <c r="AL496" i="4"/>
  <c r="AL497" i="4"/>
  <c r="AL498" i="4"/>
  <c r="AL499" i="4"/>
  <c r="AL500" i="4"/>
  <c r="AL501" i="4"/>
  <c r="AL502" i="4"/>
  <c r="AL503" i="4"/>
  <c r="AL504" i="4"/>
  <c r="AL505" i="4"/>
  <c r="AL506" i="4"/>
  <c r="AL507" i="4"/>
  <c r="AL508" i="4"/>
  <c r="AL509" i="4"/>
  <c r="AL510" i="4"/>
  <c r="AL511" i="4"/>
  <c r="AL512" i="4"/>
  <c r="AL513" i="4"/>
  <c r="AL514" i="4"/>
  <c r="AL515" i="4"/>
  <c r="AL516" i="4"/>
  <c r="AL517" i="4"/>
  <c r="AL518" i="4"/>
  <c r="AL519" i="4"/>
  <c r="AL520" i="4"/>
  <c r="AL521" i="4"/>
  <c r="AL522" i="4"/>
  <c r="AL523" i="4"/>
  <c r="AL524" i="4"/>
  <c r="AL525" i="4"/>
  <c r="AL526" i="4"/>
  <c r="AL527" i="4"/>
  <c r="AL528" i="4"/>
  <c r="AL529" i="4"/>
  <c r="AL530" i="4"/>
  <c r="AL531" i="4"/>
  <c r="AL532" i="4"/>
  <c r="AL533" i="4"/>
  <c r="AL534" i="4"/>
  <c r="AL535" i="4"/>
  <c r="AL536" i="4"/>
  <c r="AL537" i="4"/>
  <c r="AL538" i="4"/>
  <c r="AL539" i="4"/>
  <c r="AL540" i="4"/>
  <c r="AL541" i="4"/>
  <c r="AL542" i="4"/>
  <c r="AL543" i="4"/>
  <c r="AL544" i="4"/>
  <c r="AL545" i="4"/>
  <c r="AL546" i="4"/>
  <c r="AL547" i="4"/>
  <c r="AL548" i="4"/>
  <c r="AL549" i="4"/>
  <c r="AL550" i="4"/>
  <c r="AL551" i="4"/>
  <c r="AL552" i="4"/>
  <c r="AL553" i="4"/>
  <c r="AL554" i="4"/>
  <c r="AL555" i="4"/>
  <c r="AL556" i="4"/>
  <c r="AL557" i="4"/>
  <c r="AL558" i="4"/>
  <c r="AL559" i="4"/>
  <c r="AL560" i="4"/>
  <c r="AL561" i="4"/>
  <c r="AL562" i="4"/>
  <c r="AL563" i="4"/>
  <c r="AL564" i="4"/>
  <c r="AL565" i="4"/>
  <c r="AL566" i="4"/>
  <c r="AL567" i="4"/>
  <c r="AL568" i="4"/>
  <c r="AL569" i="4"/>
  <c r="AL570" i="4"/>
  <c r="AL571" i="4"/>
  <c r="AL572" i="4"/>
  <c r="AL573" i="4"/>
  <c r="AL574" i="4"/>
  <c r="AL575" i="4"/>
  <c r="AL576" i="4"/>
  <c r="AL577" i="4"/>
  <c r="AL578" i="4"/>
  <c r="AL579" i="4"/>
  <c r="AL580" i="4"/>
  <c r="AL581" i="4"/>
  <c r="AL582" i="4"/>
  <c r="AL583" i="4"/>
  <c r="AL584" i="4"/>
  <c r="AL585" i="4"/>
  <c r="AL586" i="4"/>
  <c r="AL587" i="4"/>
  <c r="AL588" i="4"/>
  <c r="AL589" i="4"/>
  <c r="AL590" i="4"/>
  <c r="AL591" i="4"/>
  <c r="AL592" i="4"/>
  <c r="AL593" i="4"/>
  <c r="AL594" i="4"/>
  <c r="AL595" i="4"/>
  <c r="AL596" i="4"/>
  <c r="AL597" i="4"/>
  <c r="AL598" i="4"/>
  <c r="AL599" i="4"/>
  <c r="AL600" i="4"/>
  <c r="AL601" i="4"/>
  <c r="AL602" i="4"/>
  <c r="AL603" i="4"/>
  <c r="AL604" i="4"/>
  <c r="AL605" i="4"/>
  <c r="AL606" i="4"/>
  <c r="AL607" i="4"/>
  <c r="AL608" i="4"/>
  <c r="AL609" i="4"/>
  <c r="AL610" i="4"/>
  <c r="AL611" i="4"/>
  <c r="AL612" i="4"/>
  <c r="AL613" i="4"/>
  <c r="AL614" i="4"/>
  <c r="AL615" i="4"/>
  <c r="AL616" i="4"/>
  <c r="AL617" i="4"/>
  <c r="AL618" i="4"/>
  <c r="AL619" i="4"/>
  <c r="AL620" i="4"/>
  <c r="AL621" i="4"/>
  <c r="AL622" i="4"/>
  <c r="AL623" i="4"/>
  <c r="AL624" i="4"/>
  <c r="AL625" i="4"/>
  <c r="AL626" i="4"/>
  <c r="AL627" i="4"/>
  <c r="AL628" i="4"/>
  <c r="AL629" i="4"/>
  <c r="AL630" i="4"/>
  <c r="AL631" i="4"/>
  <c r="AL632" i="4"/>
  <c r="AL633" i="4"/>
  <c r="AL634" i="4"/>
  <c r="AL635" i="4"/>
  <c r="AL636" i="4"/>
  <c r="AL637" i="4"/>
  <c r="AL638" i="4"/>
  <c r="AL639" i="4"/>
  <c r="AL640" i="4"/>
  <c r="AL641" i="4"/>
  <c r="AL642" i="4"/>
  <c r="AL643" i="4"/>
  <c r="AL644" i="4"/>
  <c r="AL645" i="4"/>
  <c r="AL646" i="4"/>
  <c r="AL647" i="4"/>
  <c r="AL648" i="4"/>
  <c r="AL649" i="4"/>
  <c r="AL650" i="4"/>
  <c r="AL651" i="4"/>
  <c r="AL652" i="4"/>
  <c r="AL653" i="4"/>
  <c r="AL654" i="4"/>
  <c r="AL655" i="4"/>
  <c r="AL656" i="4"/>
  <c r="AL657" i="4"/>
  <c r="AL658" i="4"/>
  <c r="AL659" i="4"/>
  <c r="AL660" i="4"/>
  <c r="AL661" i="4"/>
  <c r="AL662" i="4"/>
  <c r="AL663" i="4"/>
  <c r="AL664" i="4"/>
  <c r="AL665" i="4"/>
  <c r="AL666" i="4"/>
  <c r="AL667" i="4"/>
  <c r="AL668" i="4"/>
  <c r="AL669" i="4"/>
  <c r="AL670" i="4"/>
  <c r="AL671" i="4"/>
  <c r="AL672" i="4"/>
  <c r="AL673" i="4"/>
  <c r="AL674" i="4"/>
  <c r="AL675" i="4"/>
  <c r="AL676" i="4"/>
  <c r="AL677" i="4"/>
  <c r="AL678" i="4"/>
  <c r="AL679" i="4"/>
  <c r="AL680" i="4"/>
  <c r="AL681" i="4"/>
  <c r="AL682" i="4"/>
  <c r="AL683" i="4"/>
  <c r="AL684" i="4"/>
  <c r="AL685" i="4"/>
  <c r="AL686" i="4"/>
  <c r="AL687" i="4"/>
  <c r="AL688" i="4"/>
  <c r="AL689" i="4"/>
  <c r="AL690" i="4"/>
  <c r="AL691" i="4"/>
  <c r="AL692" i="4"/>
  <c r="AL693" i="4"/>
  <c r="AL694" i="4"/>
  <c r="AL695" i="4"/>
  <c r="AL696" i="4"/>
  <c r="AL697" i="4"/>
  <c r="AL698" i="4"/>
  <c r="AL699" i="4"/>
  <c r="AL700" i="4"/>
  <c r="AL701" i="4"/>
  <c r="AL702" i="4"/>
  <c r="AL703" i="4"/>
  <c r="AL704" i="4"/>
  <c r="AL705" i="4"/>
  <c r="AL706" i="4"/>
  <c r="AL707" i="4"/>
  <c r="AL708" i="4"/>
  <c r="AL709" i="4"/>
  <c r="AL710" i="4"/>
  <c r="AL711" i="4"/>
  <c r="AL712" i="4"/>
  <c r="AL713" i="4"/>
  <c r="AL714" i="4"/>
  <c r="AL715" i="4"/>
  <c r="AL716" i="4"/>
  <c r="AL717" i="4"/>
  <c r="AL718" i="4"/>
  <c r="AL719" i="4"/>
  <c r="AL720" i="4"/>
  <c r="AL721" i="4"/>
  <c r="AL722" i="4"/>
  <c r="AL723" i="4"/>
  <c r="AL724" i="4"/>
  <c r="AL725" i="4"/>
  <c r="AL726" i="4"/>
  <c r="AL727" i="4"/>
  <c r="AL728" i="4"/>
  <c r="AL729" i="4"/>
  <c r="AL730" i="4"/>
  <c r="AL731" i="4"/>
  <c r="AL732" i="4"/>
  <c r="AL733" i="4"/>
  <c r="AL734" i="4"/>
  <c r="AL735" i="4"/>
  <c r="AL736" i="4"/>
  <c r="AL737" i="4"/>
  <c r="AL738" i="4"/>
  <c r="AL739" i="4"/>
  <c r="AL740" i="4"/>
  <c r="AL741" i="4"/>
  <c r="AL742" i="4"/>
  <c r="AL743" i="4"/>
  <c r="AL744" i="4"/>
  <c r="AL745" i="4"/>
  <c r="AL746" i="4"/>
  <c r="AL747" i="4"/>
  <c r="AL748" i="4"/>
  <c r="AL749" i="4"/>
  <c r="AL750" i="4"/>
  <c r="AL751" i="4"/>
  <c r="AL752" i="4"/>
  <c r="AL753" i="4"/>
  <c r="AL754" i="4"/>
  <c r="AL755" i="4"/>
  <c r="AL756" i="4"/>
  <c r="AL757" i="4"/>
  <c r="AL758" i="4"/>
  <c r="AL759" i="4"/>
  <c r="AL760" i="4"/>
  <c r="AL761" i="4"/>
  <c r="AL762" i="4"/>
  <c r="AL763" i="4"/>
  <c r="AL764" i="4"/>
  <c r="AL765" i="4"/>
  <c r="AL766" i="4"/>
  <c r="AL767" i="4"/>
  <c r="AL768" i="4"/>
  <c r="AL769" i="4"/>
  <c r="AL770" i="4"/>
  <c r="AL771" i="4"/>
  <c r="AL772" i="4"/>
  <c r="AL773" i="4"/>
  <c r="AL774" i="4"/>
  <c r="AL775" i="4"/>
  <c r="AL776" i="4"/>
  <c r="AL777" i="4"/>
  <c r="AL778" i="4"/>
  <c r="AL779" i="4"/>
  <c r="AL780" i="4"/>
  <c r="AL781" i="4"/>
  <c r="AL782" i="4"/>
  <c r="AL783" i="4"/>
  <c r="AL784" i="4"/>
  <c r="AL785" i="4"/>
  <c r="AL786" i="4"/>
  <c r="AL787" i="4"/>
  <c r="AL788" i="4"/>
  <c r="AL789" i="4"/>
  <c r="AL790" i="4"/>
  <c r="AL791" i="4"/>
  <c r="AL792" i="4"/>
  <c r="AL793" i="4"/>
  <c r="AL794" i="4"/>
  <c r="AL795" i="4"/>
  <c r="AL796" i="4"/>
  <c r="AL797" i="4"/>
  <c r="AL798" i="4"/>
  <c r="AL799" i="4"/>
  <c r="AL800" i="4"/>
  <c r="AL801" i="4"/>
  <c r="AL802" i="4"/>
  <c r="AL803" i="4"/>
  <c r="AL804" i="4"/>
  <c r="AL805" i="4"/>
  <c r="AL806" i="4"/>
  <c r="AL807" i="4"/>
  <c r="AL808" i="4"/>
  <c r="Q12" i="3" l="1"/>
  <c r="Q5" i="3"/>
  <c r="Q24" i="3"/>
  <c r="Q27" i="3"/>
  <c r="Q28" i="3"/>
  <c r="Q29" i="3"/>
  <c r="Q15" i="3"/>
  <c r="Q17" i="3"/>
  <c r="Q16" i="3"/>
  <c r="Q14" i="3"/>
  <c r="Q26" i="3"/>
  <c r="Q13" i="3"/>
  <c r="Q25" i="3"/>
  <c r="Q11" i="3"/>
  <c r="Q23" i="3"/>
  <c r="Q10" i="3"/>
  <c r="Q22" i="3"/>
  <c r="Q9" i="3"/>
  <c r="Q21" i="3"/>
  <c r="Q8" i="3"/>
  <c r="Q20" i="3"/>
  <c r="Q7" i="3"/>
  <c r="Q19" i="3"/>
  <c r="Q6" i="3"/>
  <c r="Q18" i="3"/>
  <c r="B4" i="6"/>
  <c r="B8" i="6"/>
  <c r="F8" i="6" a="1"/>
  <c r="F8" i="6" s="1"/>
  <c r="L9" i="6" a="1"/>
  <c r="L9" i="6" s="1"/>
  <c r="I10" i="6"/>
  <c r="D11" i="6" a="1"/>
  <c r="D11" i="6" s="1"/>
  <c r="M11" i="6" a="1"/>
  <c r="M11" i="6" s="1"/>
  <c r="I12" i="6"/>
  <c r="G8" i="6"/>
  <c r="C9" i="6" a="1"/>
  <c r="C9" i="6" s="1"/>
  <c r="M9" i="6" a="1"/>
  <c r="M9" i="6" s="1"/>
  <c r="J10" i="6" a="1"/>
  <c r="J10" i="6" s="1"/>
  <c r="E11" i="6" a="1"/>
  <c r="E11" i="6" s="1"/>
  <c r="N11" i="6" a="1"/>
  <c r="N11" i="6" s="1"/>
  <c r="J12" i="6" a="1"/>
  <c r="J12" i="6" s="1"/>
  <c r="P10" i="6"/>
  <c r="H8" i="6"/>
  <c r="D9" i="6" a="1"/>
  <c r="D9" i="6" s="1"/>
  <c r="N9" i="6" a="1"/>
  <c r="N9" i="6" s="1"/>
  <c r="K10" i="6" a="1"/>
  <c r="K10" i="6" s="1"/>
  <c r="F11" i="6" a="1"/>
  <c r="F11" i="6" s="1"/>
  <c r="K12" i="6" a="1"/>
  <c r="K12" i="6" s="1"/>
  <c r="I8" i="6"/>
  <c r="E9" i="6" a="1"/>
  <c r="E9" i="6" s="1"/>
  <c r="L10" i="6" a="1"/>
  <c r="L10" i="6" s="1"/>
  <c r="C12" i="6" a="1"/>
  <c r="C12" i="6" s="1"/>
  <c r="L12" i="6" a="1"/>
  <c r="L12" i="6" s="1"/>
  <c r="P11" i="6"/>
  <c r="J8" i="6" a="1"/>
  <c r="J8" i="6" s="1"/>
  <c r="F9" i="6" a="1"/>
  <c r="F9" i="6" s="1"/>
  <c r="C10" i="6" a="1"/>
  <c r="C10" i="6" s="1"/>
  <c r="G11" i="6"/>
  <c r="D12" i="6" a="1"/>
  <c r="D12" i="6" s="1"/>
  <c r="M12" i="6" a="1"/>
  <c r="M12" i="6" s="1"/>
  <c r="K8" i="6" a="1"/>
  <c r="K8" i="6" s="1"/>
  <c r="G9" i="6"/>
  <c r="D10" i="6" a="1"/>
  <c r="D10" i="6" s="1"/>
  <c r="M10" i="6" a="1"/>
  <c r="M10" i="6" s="1"/>
  <c r="H11" i="6"/>
  <c r="N12" i="6" a="1"/>
  <c r="N12" i="6" s="1"/>
  <c r="P12" i="6"/>
  <c r="C8" i="6" a="1"/>
  <c r="C8" i="6" s="1"/>
  <c r="L8" i="6" a="1"/>
  <c r="L8" i="6" s="1"/>
  <c r="H9" i="6"/>
  <c r="E10" i="6" a="1"/>
  <c r="E10" i="6" s="1"/>
  <c r="N10" i="6" a="1"/>
  <c r="N10" i="6" s="1"/>
  <c r="I11" i="6"/>
  <c r="E12" i="6" a="1"/>
  <c r="E12" i="6" s="1"/>
  <c r="D8" i="6" a="1"/>
  <c r="D8" i="6" s="1"/>
  <c r="M8" i="6" a="1"/>
  <c r="M8" i="6" s="1"/>
  <c r="I9" i="6"/>
  <c r="F10" i="6" a="1"/>
  <c r="F10" i="6" s="1"/>
  <c r="J11" i="6" a="1"/>
  <c r="J11" i="6" s="1"/>
  <c r="F12" i="6" a="1"/>
  <c r="F12" i="6" s="1"/>
  <c r="P8" i="6"/>
  <c r="J9" i="6" a="1"/>
  <c r="J9" i="6" s="1"/>
  <c r="G10" i="6"/>
  <c r="C11" i="6" a="1"/>
  <c r="C11" i="6" s="1"/>
  <c r="K11" i="6" a="1"/>
  <c r="K11" i="6" s="1"/>
  <c r="G12" i="6"/>
  <c r="E8" i="6" a="1"/>
  <c r="E8" i="6" s="1"/>
  <c r="N8" i="6" a="1"/>
  <c r="N8" i="6" s="1"/>
  <c r="K9" i="6" a="1"/>
  <c r="K9" i="6" s="1"/>
  <c r="H10" i="6"/>
  <c r="L11" i="6" a="1"/>
  <c r="L11" i="6" s="1"/>
  <c r="H12" i="6"/>
  <c r="P9" i="6"/>
  <c r="P7" i="6"/>
  <c r="N7" i="6" a="1"/>
  <c r="N7" i="6" s="1"/>
  <c r="M7" i="6" a="1"/>
  <c r="M7" i="6" s="1"/>
  <c r="L7" i="6" a="1"/>
  <c r="L7" i="6" s="1"/>
  <c r="K7" i="6" a="1"/>
  <c r="K7" i="6" s="1"/>
  <c r="J7" i="6" a="1"/>
  <c r="J7" i="6" s="1"/>
  <c r="I7" i="6"/>
  <c r="H7" i="6"/>
  <c r="G7" i="6"/>
  <c r="F7" i="6" a="1"/>
  <c r="F7" i="6" s="1"/>
  <c r="E7" i="6" a="1"/>
  <c r="E7" i="6" s="1"/>
  <c r="D7" i="6" a="1"/>
  <c r="D7" i="6" s="1"/>
  <c r="C7" i="6" a="1"/>
  <c r="C7" i="6" s="1"/>
  <c r="K57" i="1" a="1"/>
  <c r="K57" i="1" s="1"/>
  <c r="J57" i="1" a="1"/>
  <c r="J57" i="1" s="1"/>
  <c r="I57" i="1" a="1"/>
  <c r="I57" i="1" s="1"/>
  <c r="K56" i="1" a="1"/>
  <c r="K56" i="1" s="1"/>
  <c r="J56" i="1"/>
  <c r="I56" i="1"/>
  <c r="K55" i="1" a="1"/>
  <c r="K55" i="1" s="1"/>
  <c r="J55" i="1"/>
  <c r="I55" i="1"/>
  <c r="K54" i="1" a="1"/>
  <c r="K54" i="1" s="1"/>
  <c r="J54" i="1"/>
  <c r="I54" i="1"/>
  <c r="K53" i="1" a="1"/>
  <c r="K53" i="1" s="1"/>
  <c r="J53" i="1"/>
  <c r="I53" i="1"/>
  <c r="K52" i="1" a="1"/>
  <c r="K52" i="1" s="1"/>
  <c r="J52" i="1"/>
  <c r="I52" i="1"/>
  <c r="J38" i="1" l="1"/>
  <c r="J37" i="1"/>
  <c r="J36" i="1"/>
  <c r="J34" i="1"/>
  <c r="I38" i="1"/>
  <c r="L38" i="1" s="1"/>
  <c r="I37" i="1"/>
  <c r="L37" i="1" s="1"/>
  <c r="I36" i="1"/>
  <c r="L36" i="1" s="1"/>
  <c r="I35" i="1"/>
  <c r="L35" i="1" s="1"/>
  <c r="I34" i="1"/>
  <c r="L34" i="1" s="1"/>
  <c r="I33" i="1"/>
  <c r="L33" i="1" s="1"/>
  <c r="I32" i="1"/>
  <c r="L32" i="1" s="1"/>
  <c r="I14" i="1"/>
  <c r="B5" i="1"/>
  <c r="J5" i="1"/>
  <c r="J9" i="1"/>
  <c r="D5" i="1"/>
  <c r="Q808" i="4"/>
  <c r="Q807" i="4"/>
  <c r="Q806" i="4"/>
  <c r="Q805" i="4"/>
  <c r="Q804" i="4"/>
  <c r="Q803" i="4"/>
  <c r="Q802" i="4"/>
  <c r="Q801" i="4"/>
  <c r="Q800" i="4"/>
  <c r="Q799" i="4"/>
  <c r="Q798" i="4"/>
  <c r="Q797" i="4"/>
  <c r="Q796" i="4"/>
  <c r="Q795" i="4"/>
  <c r="Q794" i="4"/>
  <c r="Q793" i="4"/>
  <c r="Q792" i="4"/>
  <c r="Q791" i="4"/>
  <c r="Q790" i="4"/>
  <c r="Q789" i="4"/>
  <c r="Q788" i="4"/>
  <c r="Q787" i="4"/>
  <c r="Q786" i="4"/>
  <c r="Q785" i="4"/>
  <c r="Q784" i="4"/>
  <c r="Q783" i="4"/>
  <c r="Q782" i="4"/>
  <c r="Q781" i="4"/>
  <c r="Q780" i="4"/>
  <c r="Q779" i="4"/>
  <c r="Q778" i="4"/>
  <c r="Q777" i="4"/>
  <c r="Q776" i="4"/>
  <c r="Q775" i="4"/>
  <c r="Q774" i="4"/>
  <c r="Q773" i="4"/>
  <c r="Q772" i="4"/>
  <c r="Q771" i="4"/>
  <c r="Q770" i="4"/>
  <c r="Q769" i="4"/>
  <c r="Q768" i="4"/>
  <c r="Q767" i="4"/>
  <c r="Q766" i="4"/>
  <c r="Q765" i="4"/>
  <c r="Q764" i="4"/>
  <c r="Q763" i="4"/>
  <c r="Q762" i="4"/>
  <c r="Q761" i="4"/>
  <c r="Q760" i="4"/>
  <c r="Q759" i="4"/>
  <c r="Q758" i="4"/>
  <c r="Q757" i="4"/>
  <c r="Q756" i="4"/>
  <c r="Q755" i="4"/>
  <c r="Q754" i="4"/>
  <c r="Q753" i="4"/>
  <c r="Q752" i="4"/>
  <c r="Q751" i="4"/>
  <c r="Q750" i="4"/>
  <c r="Q749" i="4"/>
  <c r="Q748" i="4"/>
  <c r="Q747" i="4"/>
  <c r="Q746" i="4"/>
  <c r="Q745" i="4"/>
  <c r="Q744" i="4"/>
  <c r="Q743" i="4"/>
  <c r="Q742" i="4"/>
  <c r="Q741" i="4"/>
  <c r="Q740" i="4"/>
  <c r="Q739" i="4"/>
  <c r="Q738" i="4"/>
  <c r="Q737" i="4"/>
  <c r="Q736" i="4"/>
  <c r="Q735" i="4"/>
  <c r="Q734" i="4"/>
  <c r="Q733" i="4"/>
  <c r="Q732" i="4"/>
  <c r="Q731" i="4"/>
  <c r="Q730" i="4"/>
  <c r="Q729" i="4"/>
  <c r="Q728" i="4"/>
  <c r="Q727" i="4"/>
  <c r="Q726" i="4"/>
  <c r="Q725" i="4"/>
  <c r="Q724" i="4"/>
  <c r="Q723" i="4"/>
  <c r="Q722" i="4"/>
  <c r="Q721" i="4"/>
  <c r="Q720" i="4"/>
  <c r="Q719" i="4"/>
  <c r="Q718" i="4"/>
  <c r="Q717" i="4"/>
  <c r="Q716" i="4"/>
  <c r="Q715" i="4"/>
  <c r="Q714" i="4"/>
  <c r="Q713" i="4"/>
  <c r="Q712" i="4"/>
  <c r="Q711" i="4"/>
  <c r="Q710" i="4"/>
  <c r="Q709" i="4"/>
  <c r="Q708" i="4"/>
  <c r="Q707" i="4"/>
  <c r="Q706" i="4"/>
  <c r="Q705" i="4"/>
  <c r="Q704" i="4"/>
  <c r="Q703" i="4"/>
  <c r="Q702" i="4"/>
  <c r="Q701" i="4"/>
  <c r="Q700" i="4"/>
  <c r="Q699" i="4"/>
  <c r="Q698" i="4"/>
  <c r="Q697" i="4"/>
  <c r="Q696" i="4"/>
  <c r="Q695" i="4"/>
  <c r="Q694" i="4"/>
  <c r="Q693" i="4"/>
  <c r="Q692" i="4"/>
  <c r="Q691" i="4"/>
  <c r="Q690" i="4"/>
  <c r="Q689" i="4"/>
  <c r="Q688" i="4"/>
  <c r="Q687" i="4"/>
  <c r="Q686" i="4"/>
  <c r="Q685" i="4"/>
  <c r="Q684" i="4"/>
  <c r="Q683" i="4"/>
  <c r="Q682" i="4"/>
  <c r="Q681" i="4"/>
  <c r="Q680" i="4"/>
  <c r="Q679" i="4"/>
  <c r="Q678" i="4"/>
  <c r="Q677" i="4"/>
  <c r="Q676" i="4"/>
  <c r="Q675" i="4"/>
  <c r="Q674" i="4"/>
  <c r="Q673" i="4"/>
  <c r="Q672" i="4"/>
  <c r="Q671" i="4"/>
  <c r="Q670" i="4"/>
  <c r="Q669" i="4"/>
  <c r="Q668" i="4"/>
  <c r="Q667" i="4"/>
  <c r="Q666" i="4"/>
  <c r="Q665" i="4"/>
  <c r="Q664" i="4"/>
  <c r="Q663" i="4"/>
  <c r="Q662" i="4"/>
  <c r="Q661" i="4"/>
  <c r="Q660" i="4"/>
  <c r="Q659" i="4"/>
  <c r="Q658" i="4"/>
  <c r="Q657" i="4"/>
  <c r="Q656" i="4"/>
  <c r="Q655" i="4"/>
  <c r="Q654" i="4"/>
  <c r="Q653" i="4"/>
  <c r="Q652" i="4"/>
  <c r="Q651" i="4"/>
  <c r="Q650" i="4"/>
  <c r="Q649" i="4"/>
  <c r="Q648" i="4"/>
  <c r="Q647" i="4"/>
  <c r="Q646" i="4"/>
  <c r="Q645" i="4"/>
  <c r="Q644" i="4"/>
  <c r="Q643" i="4"/>
  <c r="Q642" i="4"/>
  <c r="Q641" i="4"/>
  <c r="Q640" i="4"/>
  <c r="Q639" i="4"/>
  <c r="Q638" i="4"/>
  <c r="Q637" i="4"/>
  <c r="Q636" i="4"/>
  <c r="Q635" i="4"/>
  <c r="Q634" i="4"/>
  <c r="Q633" i="4"/>
  <c r="Q632" i="4"/>
  <c r="Q631" i="4"/>
  <c r="Q630" i="4"/>
  <c r="Q629" i="4"/>
  <c r="Q628" i="4"/>
  <c r="Q627" i="4"/>
  <c r="Q626" i="4"/>
  <c r="Q625" i="4"/>
  <c r="Q624" i="4"/>
  <c r="Q623" i="4"/>
  <c r="Q622" i="4"/>
  <c r="Q621" i="4"/>
  <c r="Q620" i="4"/>
  <c r="Q619" i="4"/>
  <c r="Q618" i="4"/>
  <c r="Q617" i="4"/>
  <c r="Q616" i="4"/>
  <c r="Q615" i="4"/>
  <c r="Q614" i="4"/>
  <c r="Q613" i="4"/>
  <c r="Q612" i="4"/>
  <c r="Q611" i="4"/>
  <c r="Q610" i="4"/>
  <c r="Q609" i="4"/>
  <c r="Q608" i="4"/>
  <c r="Q607" i="4"/>
  <c r="Q606" i="4"/>
  <c r="Q605" i="4"/>
  <c r="Q604" i="4"/>
  <c r="Q603" i="4"/>
  <c r="Q602" i="4"/>
  <c r="Q601" i="4"/>
  <c r="Q600" i="4"/>
  <c r="Q599" i="4"/>
  <c r="Q598" i="4"/>
  <c r="Q597" i="4"/>
  <c r="Q596" i="4"/>
  <c r="Q595" i="4"/>
  <c r="Q594" i="4"/>
  <c r="Q593" i="4"/>
  <c r="Q592" i="4"/>
  <c r="Q591" i="4"/>
  <c r="Q590" i="4"/>
  <c r="Q589" i="4"/>
  <c r="Q588" i="4"/>
  <c r="Q587" i="4"/>
  <c r="Q586" i="4"/>
  <c r="Q585" i="4"/>
  <c r="Q584" i="4"/>
  <c r="Q583" i="4"/>
  <c r="Q582" i="4"/>
  <c r="Q581" i="4"/>
  <c r="Q580" i="4"/>
  <c r="Q579" i="4"/>
  <c r="Q578" i="4"/>
  <c r="Q577" i="4"/>
  <c r="Q576" i="4"/>
  <c r="Q575" i="4"/>
  <c r="Q574" i="4"/>
  <c r="Q573" i="4"/>
  <c r="Q572" i="4"/>
  <c r="Q571" i="4"/>
  <c r="Q570" i="4"/>
  <c r="Q569" i="4"/>
  <c r="Q568" i="4"/>
  <c r="Q567" i="4"/>
  <c r="Q566" i="4"/>
  <c r="Q565" i="4"/>
  <c r="Q564" i="4"/>
  <c r="Q563" i="4"/>
  <c r="Q562" i="4"/>
  <c r="Q561" i="4"/>
  <c r="Q560" i="4"/>
  <c r="Q559" i="4"/>
  <c r="Q558" i="4"/>
  <c r="Q557" i="4"/>
  <c r="Q556" i="4"/>
  <c r="Q555" i="4"/>
  <c r="Q554" i="4"/>
  <c r="Q553" i="4"/>
  <c r="Q552" i="4"/>
  <c r="Q551" i="4"/>
  <c r="Q550" i="4"/>
  <c r="Q549" i="4"/>
  <c r="Q548" i="4"/>
  <c r="Q547" i="4"/>
  <c r="Q546" i="4"/>
  <c r="Q545" i="4"/>
  <c r="Q544" i="4"/>
  <c r="Q543" i="4"/>
  <c r="Q542" i="4"/>
  <c r="Q541" i="4"/>
  <c r="Q540" i="4"/>
  <c r="Q539" i="4"/>
  <c r="Q538" i="4"/>
  <c r="Q537" i="4"/>
  <c r="Q536" i="4"/>
  <c r="Q535" i="4"/>
  <c r="Q534" i="4"/>
  <c r="Q533" i="4"/>
  <c r="Q532" i="4"/>
  <c r="Q531" i="4"/>
  <c r="Q530" i="4"/>
  <c r="Q529" i="4"/>
  <c r="Q528" i="4"/>
  <c r="Q527" i="4"/>
  <c r="Q526" i="4"/>
  <c r="Q525" i="4"/>
  <c r="Q524" i="4"/>
  <c r="Q523" i="4"/>
  <c r="Q522" i="4"/>
  <c r="Q521" i="4"/>
  <c r="Q520" i="4"/>
  <c r="Q519" i="4"/>
  <c r="Q518" i="4"/>
  <c r="Q517" i="4"/>
  <c r="Q516" i="4"/>
  <c r="Q515" i="4"/>
  <c r="Q514" i="4"/>
  <c r="Q513" i="4"/>
  <c r="Q512" i="4"/>
  <c r="Q511" i="4"/>
  <c r="Q510" i="4"/>
  <c r="Q509" i="4"/>
  <c r="Q508" i="4"/>
  <c r="Q507" i="4"/>
  <c r="Q506" i="4"/>
  <c r="Q505" i="4"/>
  <c r="K46" i="1"/>
  <c r="I45" i="1"/>
  <c r="K45" i="1" s="1"/>
  <c r="C45" i="1"/>
  <c r="E45" i="1" s="1"/>
  <c r="F33" i="1"/>
  <c r="E33" i="1"/>
  <c r="F32" i="1"/>
  <c r="E32" i="1"/>
  <c r="Q85" i="4"/>
  <c r="Q86" i="4"/>
  <c r="Q87" i="4"/>
  <c r="Q88" i="4"/>
  <c r="Q89" i="4"/>
  <c r="Q90" i="4"/>
  <c r="Q91" i="4"/>
  <c r="Q92" i="4"/>
  <c r="Q93" i="4"/>
  <c r="Q94" i="4"/>
  <c r="Q95" i="4"/>
  <c r="Q96" i="4"/>
  <c r="Q97" i="4"/>
  <c r="Q98" i="4"/>
  <c r="Q99" i="4"/>
  <c r="Q100" i="4"/>
  <c r="Q101" i="4"/>
  <c r="Q102" i="4"/>
  <c r="Q103" i="4"/>
  <c r="Q104" i="4"/>
  <c r="Q105" i="4"/>
  <c r="Q106" i="4"/>
  <c r="Q107" i="4"/>
  <c r="Q108" i="4"/>
  <c r="Q109" i="4"/>
  <c r="Q110" i="4"/>
  <c r="Q111" i="4"/>
  <c r="Q112" i="4"/>
  <c r="Q113" i="4"/>
  <c r="Q114" i="4"/>
  <c r="Q115" i="4"/>
  <c r="Q116" i="4"/>
  <c r="Q117" i="4"/>
  <c r="Q118" i="4"/>
  <c r="Q119" i="4"/>
  <c r="Q120" i="4"/>
  <c r="Q121" i="4"/>
  <c r="Q122" i="4"/>
  <c r="Q123" i="4"/>
  <c r="Q124" i="4"/>
  <c r="Q125" i="4"/>
  <c r="Q126" i="4"/>
  <c r="Q127" i="4"/>
  <c r="Q128" i="4"/>
  <c r="Q129" i="4"/>
  <c r="Q130" i="4"/>
  <c r="Q131" i="4"/>
  <c r="Q132" i="4"/>
  <c r="Q133" i="4"/>
  <c r="Q134" i="4"/>
  <c r="Q135" i="4"/>
  <c r="Q136" i="4"/>
  <c r="Q137" i="4"/>
  <c r="Q138" i="4"/>
  <c r="Q139" i="4"/>
  <c r="Q140" i="4"/>
  <c r="Q141" i="4"/>
  <c r="Q142" i="4"/>
  <c r="Q143" i="4"/>
  <c r="Q144" i="4"/>
  <c r="Q145" i="4"/>
  <c r="Q146" i="4"/>
  <c r="Q147" i="4"/>
  <c r="Q148" i="4"/>
  <c r="Q149" i="4"/>
  <c r="Q150" i="4"/>
  <c r="Q151" i="4"/>
  <c r="Q152" i="4"/>
  <c r="Q153" i="4"/>
  <c r="Q154" i="4"/>
  <c r="Q155" i="4"/>
  <c r="Q156" i="4"/>
  <c r="Q157" i="4"/>
  <c r="Q158" i="4"/>
  <c r="Q159" i="4"/>
  <c r="Q160" i="4"/>
  <c r="Q161" i="4"/>
  <c r="Q162" i="4"/>
  <c r="Q163" i="4"/>
  <c r="Q164" i="4"/>
  <c r="Q165" i="4"/>
  <c r="Q166" i="4"/>
  <c r="Q167" i="4"/>
  <c r="Q168" i="4"/>
  <c r="Q169" i="4"/>
  <c r="Q170" i="4"/>
  <c r="Q171" i="4"/>
  <c r="Q172" i="4"/>
  <c r="Q173" i="4"/>
  <c r="Q174" i="4"/>
  <c r="Q175" i="4"/>
  <c r="Q176" i="4"/>
  <c r="Q177" i="4"/>
  <c r="Q178" i="4"/>
  <c r="Q179" i="4"/>
  <c r="Q180" i="4"/>
  <c r="Q181" i="4"/>
  <c r="Q182" i="4"/>
  <c r="Q183" i="4"/>
  <c r="Q184" i="4"/>
  <c r="Q185" i="4"/>
  <c r="Q186" i="4"/>
  <c r="Q187" i="4"/>
  <c r="Q188" i="4"/>
  <c r="Q189" i="4"/>
  <c r="Q190" i="4"/>
  <c r="Q191" i="4"/>
  <c r="Q192" i="4"/>
  <c r="Q193" i="4"/>
  <c r="Q194" i="4"/>
  <c r="Q195" i="4"/>
  <c r="Q196" i="4"/>
  <c r="Q197" i="4"/>
  <c r="Q198" i="4"/>
  <c r="Q199" i="4"/>
  <c r="Q200" i="4"/>
  <c r="Q201" i="4"/>
  <c r="Q202" i="4"/>
  <c r="Q203" i="4"/>
  <c r="Q204" i="4"/>
  <c r="Q205" i="4"/>
  <c r="Q206" i="4"/>
  <c r="Q207" i="4"/>
  <c r="Q208" i="4"/>
  <c r="Q209" i="4"/>
  <c r="Q210" i="4"/>
  <c r="Q211" i="4"/>
  <c r="Q212" i="4"/>
  <c r="Q213" i="4"/>
  <c r="Q214" i="4"/>
  <c r="Q215" i="4"/>
  <c r="Q216" i="4"/>
  <c r="Q217" i="4"/>
  <c r="Q218" i="4"/>
  <c r="Q219" i="4"/>
  <c r="Q220" i="4"/>
  <c r="Q221" i="4"/>
  <c r="Q222" i="4"/>
  <c r="Q223" i="4"/>
  <c r="Q224" i="4"/>
  <c r="Q225" i="4"/>
  <c r="Q226" i="4"/>
  <c r="Q227" i="4"/>
  <c r="Q228" i="4"/>
  <c r="Q229" i="4"/>
  <c r="Q230" i="4"/>
  <c r="Q231" i="4"/>
  <c r="Q232" i="4"/>
  <c r="Q233" i="4"/>
  <c r="Q234" i="4"/>
  <c r="Q235" i="4"/>
  <c r="Q236" i="4"/>
  <c r="Q237" i="4"/>
  <c r="Q238" i="4"/>
  <c r="Q239" i="4"/>
  <c r="Q240" i="4"/>
  <c r="Q241" i="4"/>
  <c r="Q242" i="4"/>
  <c r="Q243" i="4"/>
  <c r="Q244" i="4"/>
  <c r="Q245" i="4"/>
  <c r="Q246" i="4"/>
  <c r="Q247" i="4"/>
  <c r="Q248" i="4"/>
  <c r="Q249" i="4"/>
  <c r="Q250" i="4"/>
  <c r="Q251" i="4"/>
  <c r="Q252" i="4"/>
  <c r="Q253" i="4"/>
  <c r="Q254" i="4"/>
  <c r="Q255" i="4"/>
  <c r="Q256" i="4"/>
  <c r="Q257" i="4"/>
  <c r="Q258" i="4"/>
  <c r="Q259" i="4"/>
  <c r="Q260" i="4"/>
  <c r="Q261" i="4"/>
  <c r="Q262" i="4"/>
  <c r="Q263" i="4"/>
  <c r="Q264" i="4"/>
  <c r="Q265" i="4"/>
  <c r="Q266" i="4"/>
  <c r="Q267" i="4"/>
  <c r="Q268" i="4"/>
  <c r="Q269" i="4"/>
  <c r="Q270" i="4"/>
  <c r="Q271" i="4"/>
  <c r="Q272" i="4"/>
  <c r="Q273" i="4"/>
  <c r="Q274" i="4"/>
  <c r="Q275" i="4"/>
  <c r="Q276" i="4"/>
  <c r="Q277" i="4"/>
  <c r="Q278" i="4"/>
  <c r="Q279" i="4"/>
  <c r="Q280" i="4"/>
  <c r="Q281" i="4"/>
  <c r="Q282" i="4"/>
  <c r="Q283" i="4"/>
  <c r="Q284" i="4"/>
  <c r="Q285" i="4"/>
  <c r="Q286" i="4"/>
  <c r="Q287" i="4"/>
  <c r="Q288" i="4"/>
  <c r="Q289" i="4"/>
  <c r="Q290" i="4"/>
  <c r="Q291" i="4"/>
  <c r="Q292" i="4"/>
  <c r="Q293" i="4"/>
  <c r="Q294" i="4"/>
  <c r="Q295" i="4"/>
  <c r="Q296" i="4"/>
  <c r="Q297" i="4"/>
  <c r="Q298" i="4"/>
  <c r="Q299" i="4"/>
  <c r="Q300" i="4"/>
  <c r="Q301" i="4"/>
  <c r="Q302" i="4"/>
  <c r="Q303" i="4"/>
  <c r="Q304" i="4"/>
  <c r="Q305" i="4"/>
  <c r="Q306" i="4"/>
  <c r="Q307" i="4"/>
  <c r="Q308" i="4"/>
  <c r="Q310" i="4"/>
  <c r="Q311" i="4"/>
  <c r="Q312" i="4"/>
  <c r="Q313" i="4"/>
  <c r="Q314" i="4"/>
  <c r="Q315" i="4"/>
  <c r="Q316" i="4"/>
  <c r="Q317" i="4"/>
  <c r="Q318" i="4"/>
  <c r="Q319" i="4"/>
  <c r="Q320" i="4"/>
  <c r="Q321" i="4"/>
  <c r="Q322" i="4"/>
  <c r="Q323" i="4"/>
  <c r="Q324" i="4"/>
  <c r="Q325" i="4"/>
  <c r="Q326" i="4"/>
  <c r="Q327" i="4"/>
  <c r="Q328" i="4"/>
  <c r="Q329" i="4"/>
  <c r="Q330" i="4"/>
  <c r="Q331" i="4"/>
  <c r="Q332" i="4"/>
  <c r="Q333" i="4"/>
  <c r="Q334" i="4"/>
  <c r="Q335" i="4"/>
  <c r="Q336" i="4"/>
  <c r="Q337" i="4"/>
  <c r="Q338" i="4"/>
  <c r="Q339" i="4"/>
  <c r="Q340" i="4"/>
  <c r="Q341" i="4"/>
  <c r="Q342" i="4"/>
  <c r="Q343" i="4"/>
  <c r="Q344" i="4"/>
  <c r="Q345" i="4"/>
  <c r="Q346" i="4"/>
  <c r="Q347" i="4"/>
  <c r="Q348" i="4"/>
  <c r="Q349" i="4"/>
  <c r="Q350" i="4"/>
  <c r="Q351" i="4"/>
  <c r="Q352" i="4"/>
  <c r="Q353" i="4"/>
  <c r="Q354" i="4"/>
  <c r="Q355" i="4"/>
  <c r="Q356" i="4"/>
  <c r="Q357" i="4"/>
  <c r="Q358" i="4"/>
  <c r="Q359" i="4"/>
  <c r="Q360" i="4"/>
  <c r="Q361" i="4"/>
  <c r="Q362" i="4"/>
  <c r="Q363" i="4"/>
  <c r="Q364" i="4"/>
  <c r="Q365" i="4"/>
  <c r="Q366" i="4"/>
  <c r="Q367" i="4"/>
  <c r="Q368" i="4"/>
  <c r="Q369" i="4"/>
  <c r="Q370" i="4"/>
  <c r="Q371" i="4"/>
  <c r="Q372" i="4"/>
  <c r="Q373" i="4"/>
  <c r="Q374" i="4"/>
  <c r="Q375" i="4"/>
  <c r="Q376" i="4"/>
  <c r="Q377" i="4"/>
  <c r="Q378" i="4"/>
  <c r="Q379" i="4"/>
  <c r="Q380" i="4"/>
  <c r="Q381" i="4"/>
  <c r="Q382" i="4"/>
  <c r="Q383" i="4"/>
  <c r="Q384" i="4"/>
  <c r="Q385" i="4"/>
  <c r="Q386" i="4"/>
  <c r="Q387" i="4"/>
  <c r="Q388" i="4"/>
  <c r="Q389" i="4"/>
  <c r="Q390" i="4"/>
  <c r="Q391" i="4"/>
  <c r="Q392" i="4"/>
  <c r="Q393" i="4"/>
  <c r="Q394" i="4"/>
  <c r="Q395" i="4"/>
  <c r="Q396" i="4"/>
  <c r="Q397" i="4"/>
  <c r="Q398" i="4"/>
  <c r="Q399" i="4"/>
  <c r="Q400" i="4"/>
  <c r="Q401" i="4"/>
  <c r="Q402" i="4"/>
  <c r="Q403" i="4"/>
  <c r="Q404" i="4"/>
  <c r="Q405" i="4"/>
  <c r="Q406" i="4"/>
  <c r="Q407" i="4"/>
  <c r="Q408" i="4"/>
  <c r="Q409" i="4"/>
  <c r="Q410" i="4"/>
  <c r="Q411" i="4"/>
  <c r="Q412" i="4"/>
  <c r="Q413" i="4"/>
  <c r="Q414" i="4"/>
  <c r="Q415" i="4"/>
  <c r="Q416" i="4"/>
  <c r="Q417" i="4"/>
  <c r="Q418" i="4"/>
  <c r="Q419" i="4"/>
  <c r="Q420" i="4"/>
  <c r="Q421" i="4"/>
  <c r="Q422" i="4"/>
  <c r="Q423" i="4"/>
  <c r="Q424" i="4"/>
  <c r="Q425" i="4"/>
  <c r="Q426" i="4"/>
  <c r="Q427" i="4"/>
  <c r="Q428" i="4"/>
  <c r="Q429" i="4"/>
  <c r="Q430" i="4"/>
  <c r="Q431" i="4"/>
  <c r="Q432" i="4"/>
  <c r="Q433" i="4"/>
  <c r="Q434" i="4"/>
  <c r="Q435" i="4"/>
  <c r="Q436" i="4"/>
  <c r="Q437" i="4"/>
  <c r="Q438" i="4"/>
  <c r="Q439" i="4"/>
  <c r="Q440" i="4"/>
  <c r="Q441" i="4"/>
  <c r="Q442" i="4"/>
  <c r="Q443" i="4"/>
  <c r="Q444" i="4"/>
  <c r="Q445" i="4"/>
  <c r="Q446" i="4"/>
  <c r="Q447" i="4"/>
  <c r="Q448" i="4"/>
  <c r="Q449" i="4"/>
  <c r="Q450" i="4"/>
  <c r="Q451" i="4"/>
  <c r="Q452" i="4"/>
  <c r="Q453" i="4"/>
  <c r="Q454" i="4"/>
  <c r="Q455" i="4"/>
  <c r="Q456" i="4"/>
  <c r="Q457" i="4"/>
  <c r="Q458" i="4"/>
  <c r="Q459" i="4"/>
  <c r="Q460" i="4"/>
  <c r="Q461" i="4"/>
  <c r="Q462" i="4"/>
  <c r="Q463" i="4"/>
  <c r="Q464" i="4"/>
  <c r="Q465" i="4"/>
  <c r="Q466" i="4"/>
  <c r="Q467" i="4"/>
  <c r="Q468" i="4"/>
  <c r="Q469" i="4"/>
  <c r="Q470" i="4"/>
  <c r="Q471" i="4"/>
  <c r="Q472" i="4"/>
  <c r="Q473" i="4"/>
  <c r="Q474" i="4"/>
  <c r="Q475" i="4"/>
  <c r="Q476" i="4"/>
  <c r="Q477" i="4"/>
  <c r="Q478" i="4"/>
  <c r="Q479" i="4"/>
  <c r="Q480" i="4"/>
  <c r="Q481" i="4"/>
  <c r="Q482" i="4"/>
  <c r="Q483" i="4"/>
  <c r="Q484" i="4"/>
  <c r="Q485" i="4"/>
  <c r="Q486" i="4"/>
  <c r="Q487" i="4"/>
  <c r="Q488" i="4"/>
  <c r="Q489" i="4"/>
  <c r="Q490" i="4"/>
  <c r="Q491" i="4"/>
  <c r="Q492" i="4"/>
  <c r="Q493" i="4"/>
  <c r="Q494" i="4"/>
  <c r="Q495" i="4"/>
  <c r="Q496" i="4"/>
  <c r="Q497" i="4"/>
  <c r="Q498" i="4"/>
  <c r="Q499" i="4"/>
  <c r="Q500" i="4"/>
  <c r="Q501" i="4"/>
  <c r="Q502" i="4"/>
  <c r="Q503" i="4"/>
  <c r="Q504" i="4"/>
  <c r="K28" i="1" a="1"/>
  <c r="K28" i="1" s="1"/>
  <c r="K27" i="1" a="1"/>
  <c r="K27" i="1" s="1"/>
  <c r="K26" i="1" a="1"/>
  <c r="K26" i="1" s="1"/>
  <c r="K25" i="1" a="1"/>
  <c r="K25" i="1" s="1"/>
  <c r="J28" i="1"/>
  <c r="J27" i="1"/>
  <c r="J26" i="1"/>
  <c r="J25" i="1"/>
  <c r="I28" i="1"/>
  <c r="I27" i="1"/>
  <c r="I26" i="1"/>
  <c r="I25" i="1"/>
  <c r="I46" i="1"/>
  <c r="C46" i="1"/>
  <c r="E46" i="1" s="1"/>
  <c r="C44" i="1"/>
  <c r="E44" i="1" s="1"/>
  <c r="D33" i="1"/>
  <c r="D32" i="1"/>
  <c r="C33" i="1"/>
  <c r="C32" i="1"/>
  <c r="E28" i="1"/>
  <c r="E27" i="1"/>
  <c r="E26" i="1"/>
  <c r="E25" i="1"/>
  <c r="D28" i="1"/>
  <c r="D27" i="1"/>
  <c r="D26" i="1"/>
  <c r="D25" i="1"/>
  <c r="C28" i="1"/>
  <c r="F28" i="1" s="1"/>
  <c r="C27" i="1"/>
  <c r="F27" i="1" s="1"/>
  <c r="C26" i="1"/>
  <c r="F26" i="1" s="1"/>
  <c r="C25" i="1"/>
  <c r="F25" i="1" s="1"/>
  <c r="D15" i="1" a="1"/>
  <c r="D15" i="1" s="1"/>
  <c r="D14" i="1" a="1"/>
  <c r="D14" i="1" s="1"/>
  <c r="C16" i="1"/>
  <c r="C15" i="1"/>
  <c r="C14" i="1"/>
  <c r="D6" i="1"/>
  <c r="B6" i="1"/>
  <c r="M6" i="1"/>
  <c r="O11" i="6" l="1" a="1"/>
  <c r="O11" i="6" s="1"/>
  <c r="O8" i="6" a="1"/>
  <c r="O8" i="6" s="1"/>
  <c r="O9" i="6" a="1"/>
  <c r="O9" i="6" s="1"/>
  <c r="O7" i="6" a="1"/>
  <c r="O7" i="6" s="1"/>
  <c r="O12" i="6" a="1"/>
  <c r="O12" i="6" s="1"/>
  <c r="O10" i="6" a="1"/>
  <c r="O10" i="6" s="1"/>
  <c r="L14" i="1"/>
  <c r="M5" i="1"/>
  <c r="I42" i="1"/>
  <c r="K42" i="1" s="1"/>
  <c r="C43" i="1"/>
  <c r="J20" i="1"/>
  <c r="K36" i="1"/>
  <c r="F14" i="1"/>
  <c r="K37" i="1"/>
  <c r="K34" i="1"/>
  <c r="K38" i="1"/>
  <c r="D44" i="1"/>
  <c r="E16" i="1"/>
  <c r="D46" i="1"/>
  <c r="F16" i="1"/>
  <c r="E15" i="1"/>
  <c r="F15" i="1"/>
  <c r="E14" i="1"/>
  <c r="D45" i="1"/>
  <c r="J14" i="1"/>
  <c r="AK103" i="4" l="1"/>
  <c r="AK132" i="4"/>
  <c r="AK207" i="4"/>
  <c r="AK123" i="4"/>
  <c r="AK129" i="4"/>
  <c r="AK205" i="4"/>
  <c r="AK133" i="4"/>
  <c r="AK127" i="4"/>
  <c r="AK92" i="4"/>
  <c r="AK186" i="4"/>
  <c r="AK249" i="4"/>
  <c r="AK109" i="4"/>
  <c r="AK130" i="4"/>
  <c r="AK150" i="4"/>
  <c r="AK169" i="4"/>
  <c r="AK223" i="4"/>
  <c r="AK110" i="4"/>
  <c r="AK151" i="4"/>
  <c r="AK170" i="4"/>
  <c r="AK189" i="4"/>
  <c r="AK214" i="4"/>
  <c r="AK91" i="4"/>
  <c r="AK112" i="4"/>
  <c r="AK261" i="4"/>
  <c r="AK113" i="4"/>
  <c r="AK164" i="4"/>
  <c r="AK289" i="4"/>
  <c r="AK115" i="4"/>
  <c r="AK136" i="4"/>
  <c r="AK183" i="4"/>
  <c r="AK85" i="4"/>
  <c r="AK126" i="4"/>
  <c r="AK175" i="4"/>
  <c r="AK246" i="4"/>
  <c r="AK300" i="4"/>
  <c r="AK142" i="4"/>
  <c r="AK156" i="4"/>
  <c r="AK232" i="4"/>
  <c r="AK240" i="4"/>
  <c r="AK253" i="4"/>
  <c r="AK281" i="4"/>
  <c r="AK295" i="4"/>
  <c r="AK302" i="4"/>
  <c r="AK143" i="4"/>
  <c r="AK157" i="4"/>
  <c r="AK160" i="4"/>
  <c r="AK173" i="4"/>
  <c r="AK187" i="4"/>
  <c r="AK194" i="4"/>
  <c r="AK222" i="4"/>
  <c r="AK236" i="4"/>
  <c r="AK250" i="4"/>
  <c r="AK263" i="4"/>
  <c r="AK285" i="4"/>
  <c r="AK154" i="4"/>
  <c r="AK210" i="4"/>
  <c r="AK120" i="4"/>
  <c r="AK134" i="4"/>
  <c r="AK262" i="4"/>
  <c r="AK280" i="4"/>
  <c r="AK297" i="4"/>
  <c r="AK306" i="4"/>
  <c r="AK211" i="4"/>
  <c r="AK220" i="4"/>
  <c r="AK255" i="4"/>
  <c r="AK221" i="4"/>
  <c r="AK230" i="4"/>
  <c r="AK247" i="4"/>
  <c r="AK299" i="4"/>
  <c r="AK307" i="4"/>
  <c r="AK202" i="4"/>
  <c r="AK282" i="4"/>
  <c r="AK291" i="4"/>
  <c r="AK283" i="4"/>
  <c r="AK292" i="4"/>
  <c r="AK241" i="4"/>
  <c r="AK284" i="4"/>
  <c r="AK301" i="4"/>
  <c r="AK216" i="4"/>
  <c r="AK185" i="4"/>
  <c r="AK234" i="4"/>
  <c r="AK152" i="4"/>
  <c r="AK217" i="4"/>
  <c r="AK243" i="4"/>
  <c r="AK252" i="4"/>
  <c r="AK209" i="4"/>
  <c r="AK227" i="4"/>
  <c r="AK244" i="4"/>
  <c r="AK242" i="4"/>
  <c r="AK303" i="4"/>
  <c r="AK305" i="4"/>
  <c r="AK294" i="4"/>
  <c r="AK296" i="4"/>
  <c r="AK237" i="4"/>
  <c r="AK245" i="4"/>
  <c r="AK304" i="4"/>
  <c r="AK184" i="4"/>
  <c r="AK95" i="4"/>
  <c r="AK286" i="4"/>
  <c r="AK235" i="4"/>
  <c r="AK138" i="4"/>
  <c r="AK298" i="4"/>
  <c r="AK178" i="4"/>
  <c r="L20" i="1"/>
  <c r="E43" i="1"/>
  <c r="D43" i="1"/>
  <c r="AK208" i="4" l="1"/>
  <c r="AK191" i="4"/>
  <c r="AK99" i="4"/>
  <c r="AK97" i="4"/>
  <c r="AK176" i="4"/>
  <c r="AK137" i="4"/>
  <c r="AK111" i="4"/>
  <c r="AK106" i="4"/>
  <c r="AK290" i="4"/>
  <c r="V290" i="4" s="1" a="1"/>
  <c r="V290" i="4" s="1"/>
  <c r="AK86" i="4"/>
  <c r="V86" i="4" s="1" a="1"/>
  <c r="V86" i="4" s="1"/>
  <c r="AK90" i="4"/>
  <c r="AK172" i="4"/>
  <c r="AK177" i="4"/>
  <c r="AK231" i="4"/>
  <c r="AK181" i="4"/>
  <c r="AK88" i="4"/>
  <c r="AK87" i="4"/>
  <c r="V87" i="4" s="1" a="1"/>
  <c r="V87" i="4" s="1"/>
  <c r="AK196" i="4"/>
  <c r="AK190" i="4"/>
  <c r="AK116" i="4"/>
  <c r="V116" i="4" s="1" a="1"/>
  <c r="V116" i="4" s="1"/>
  <c r="AK162" i="4"/>
  <c r="V162" i="4" s="1" a="1"/>
  <c r="V162" i="4" s="1"/>
  <c r="AK163" i="4"/>
  <c r="AK179" i="4"/>
  <c r="AK117" i="4"/>
  <c r="V117" i="4" s="1" a="1"/>
  <c r="V117" i="4" s="1"/>
  <c r="AK171" i="4"/>
  <c r="AK155" i="4"/>
  <c r="AK239" i="4"/>
  <c r="AK204" i="4"/>
  <c r="AK93" i="4"/>
  <c r="AK180" i="4"/>
  <c r="AK144" i="4"/>
  <c r="AK146" i="4"/>
  <c r="AK135" i="4"/>
  <c r="V135" i="4" s="1" a="1"/>
  <c r="V135" i="4" s="1"/>
  <c r="AK148" i="4"/>
  <c r="AK293" i="4"/>
  <c r="AK254" i="4"/>
  <c r="AK233" i="4"/>
  <c r="AK258" i="4"/>
  <c r="AK288" i="4"/>
  <c r="AK188" i="4"/>
  <c r="AK101" i="4"/>
  <c r="AK104" i="4"/>
  <c r="AK200" i="4"/>
  <c r="V200" i="4" s="1" a="1"/>
  <c r="V200" i="4" s="1"/>
  <c r="AK107" i="4"/>
  <c r="V107" i="4" s="1" a="1"/>
  <c r="V107" i="4" s="1"/>
  <c r="AK161" i="4"/>
  <c r="AK213" i="4"/>
  <c r="AK182" i="4"/>
  <c r="V182" i="4" s="1" a="1"/>
  <c r="V182" i="4" s="1"/>
  <c r="AK159" i="4"/>
  <c r="V159" i="4" s="1" a="1"/>
  <c r="V159" i="4" s="1"/>
  <c r="AK140" i="4"/>
  <c r="V140" i="4" s="1" a="1"/>
  <c r="V140" i="4" s="1"/>
  <c r="AK141" i="4"/>
  <c r="AK215" i="4"/>
  <c r="AK165" i="4"/>
  <c r="AK229" i="4"/>
  <c r="V229" i="4" s="1" a="1"/>
  <c r="V229" i="4" s="1"/>
  <c r="AK139" i="4"/>
  <c r="V139" i="4" s="1" a="1"/>
  <c r="V139" i="4" s="1"/>
  <c r="AK206" i="4"/>
  <c r="AK149" i="4"/>
  <c r="AK98" i="4"/>
  <c r="AK89" i="4"/>
  <c r="V89" i="4" s="1" a="1"/>
  <c r="V89" i="4" s="1"/>
  <c r="AK166" i="4"/>
  <c r="V166" i="4" s="1" a="1"/>
  <c r="V166" i="4" s="1"/>
  <c r="AK131" i="4"/>
  <c r="V131" i="4" s="1" a="1"/>
  <c r="V131" i="4" s="1"/>
  <c r="AK124" i="4"/>
  <c r="V124" i="4" s="1" a="1"/>
  <c r="V124" i="4" s="1"/>
  <c r="AK125" i="4"/>
  <c r="V125" i="4" s="1" a="1"/>
  <c r="V125" i="4" s="1"/>
  <c r="AK257" i="4"/>
  <c r="AK238" i="4"/>
  <c r="AK256" i="4"/>
  <c r="AK308" i="4"/>
  <c r="AK218" i="4"/>
  <c r="AK128" i="4"/>
  <c r="AK108" i="4"/>
  <c r="AK145" i="4"/>
  <c r="V145" i="4" s="1" a="1"/>
  <c r="V145" i="4" s="1"/>
  <c r="AK219" i="4"/>
  <c r="V219" i="4" s="1" a="1"/>
  <c r="V219" i="4" s="1"/>
  <c r="AK168" i="4"/>
  <c r="V168" i="4" s="1" a="1"/>
  <c r="V168" i="4" s="1"/>
  <c r="AK102" i="4"/>
  <c r="AK94" i="4"/>
  <c r="V94" i="4" s="1" a="1"/>
  <c r="V94" i="4" s="1"/>
  <c r="AK158" i="4"/>
  <c r="AK199" i="4"/>
  <c r="AK203" i="4"/>
  <c r="V203" i="4" s="1" a="1"/>
  <c r="V203" i="4" s="1"/>
  <c r="AK118" i="4"/>
  <c r="AK121" i="4"/>
  <c r="V121" i="4" s="1" a="1"/>
  <c r="V121" i="4" s="1"/>
  <c r="AK114" i="4"/>
  <c r="V114" i="4" s="1" a="1"/>
  <c r="V114" i="4" s="1"/>
  <c r="AK251" i="4"/>
  <c r="AK287" i="4"/>
  <c r="AK198" i="4"/>
  <c r="V198" i="4" s="1" a="1"/>
  <c r="V198" i="4" s="1"/>
  <c r="AK248" i="4"/>
  <c r="AK228" i="4"/>
  <c r="AK260" i="4"/>
  <c r="AK212" i="4"/>
  <c r="AK174" i="4"/>
  <c r="V174" i="4" s="1" a="1"/>
  <c r="V174" i="4" s="1"/>
  <c r="AK201" i="4"/>
  <c r="AK226" i="4"/>
  <c r="V226" i="4" s="1" a="1"/>
  <c r="V226" i="4" s="1"/>
  <c r="AK153" i="4"/>
  <c r="AK259" i="4"/>
  <c r="V259" i="4" s="1" a="1"/>
  <c r="V259" i="4" s="1"/>
  <c r="AK100" i="4"/>
  <c r="V100" i="4" s="1" a="1"/>
  <c r="V100" i="4" s="1"/>
  <c r="AK192" i="4"/>
  <c r="V192" i="4" s="1" a="1"/>
  <c r="V192" i="4" s="1"/>
  <c r="AK193" i="4"/>
  <c r="V193" i="4" s="1" a="1"/>
  <c r="V193" i="4" s="1"/>
  <c r="AK122" i="4"/>
  <c r="V122" i="4" s="1" a="1"/>
  <c r="V122" i="4" s="1"/>
  <c r="AK224" i="4"/>
  <c r="V224" i="4" s="1" a="1"/>
  <c r="V224" i="4" s="1"/>
  <c r="V144" i="4" a="1"/>
  <c r="V144" i="4" s="1"/>
  <c r="V189" i="4" a="1"/>
  <c r="V189" i="4" s="1"/>
  <c r="V172" i="4" a="1"/>
  <c r="V172" i="4" s="1"/>
  <c r="V115" i="4" a="1"/>
  <c r="V115" i="4" s="1"/>
  <c r="V194" i="4" a="1"/>
  <c r="V194" i="4" s="1"/>
  <c r="V113" i="4" a="1"/>
  <c r="V113" i="4" s="1"/>
  <c r="V282" i="4" a="1"/>
  <c r="V282" i="4" s="1"/>
  <c r="V110" i="4" a="1"/>
  <c r="V110" i="4" s="1"/>
  <c r="V205" i="4" a="1"/>
  <c r="V205" i="4" s="1"/>
  <c r="V156" i="4" a="1"/>
  <c r="V156" i="4" s="1"/>
  <c r="V112" i="4" a="1"/>
  <c r="V112" i="4" s="1"/>
  <c r="V169" i="4" a="1"/>
  <c r="V169" i="4" s="1"/>
  <c r="V244" i="4" a="1"/>
  <c r="V244" i="4" s="1"/>
  <c r="V261" i="4" a="1"/>
  <c r="V261" i="4" s="1"/>
  <c r="V143" i="4" a="1"/>
  <c r="V143" i="4" s="1"/>
  <c r="V90" i="4" a="1"/>
  <c r="V90" i="4" s="1"/>
  <c r="V109" i="4" a="1"/>
  <c r="V109" i="4" s="1"/>
  <c r="V92" i="4" a="1"/>
  <c r="V92" i="4" s="1"/>
  <c r="V99" i="4" a="1"/>
  <c r="V99" i="4" s="1"/>
  <c r="V191" i="4" a="1"/>
  <c r="V191" i="4" s="1"/>
  <c r="V120" i="4" a="1"/>
  <c r="V120" i="4" s="1"/>
  <c r="V307" i="4" a="1"/>
  <c r="V307" i="4" s="1"/>
  <c r="V164" i="4" a="1"/>
  <c r="V164" i="4" s="1"/>
  <c r="V102" i="4" a="1"/>
  <c r="V102" i="4" s="1"/>
  <c r="V299" i="4" a="1"/>
  <c r="V299" i="4" s="1"/>
  <c r="V175" i="4" a="1"/>
  <c r="V175" i="4" s="1"/>
  <c r="V161" i="4" a="1"/>
  <c r="V161" i="4" s="1"/>
  <c r="V147" i="4" a="1"/>
  <c r="V147" i="4" s="1"/>
  <c r="V232" i="4" a="1"/>
  <c r="V232" i="4" s="1"/>
  <c r="V297" i="4" a="1"/>
  <c r="V297" i="4" s="1"/>
  <c r="V289" i="4" a="1"/>
  <c r="V289" i="4" s="1"/>
  <c r="V293" i="4" a="1"/>
  <c r="V293" i="4" s="1"/>
  <c r="V281" i="4" a="1"/>
  <c r="V281" i="4" s="1"/>
  <c r="V255" i="4" a="1"/>
  <c r="V255" i="4" s="1"/>
  <c r="V285" i="4" a="1"/>
  <c r="V285" i="4" s="1"/>
  <c r="V260" i="4" a="1"/>
  <c r="V260" i="4" s="1"/>
  <c r="V215" i="4" a="1"/>
  <c r="V215" i="4" s="1"/>
  <c r="V291" i="4" a="1"/>
  <c r="V291" i="4" s="1"/>
  <c r="V130" i="4" a="1"/>
  <c r="V130" i="4" s="1"/>
  <c r="V176" i="4" a="1"/>
  <c r="V176" i="4" s="1"/>
  <c r="V142" i="4" a="1"/>
  <c r="V142" i="4" s="1"/>
  <c r="V214" i="4" a="1"/>
  <c r="V214" i="4" s="1"/>
  <c r="V231" i="4" a="1"/>
  <c r="V231" i="4" s="1"/>
  <c r="V239" i="4" a="1"/>
  <c r="V239" i="4" s="1"/>
  <c r="V137" i="4" a="1"/>
  <c r="V137" i="4" s="1"/>
  <c r="V173" i="4" a="1"/>
  <c r="V173" i="4" s="1"/>
  <c r="V253" i="4" a="1"/>
  <c r="V253" i="4" s="1"/>
  <c r="V251" i="4" a="1"/>
  <c r="V251" i="4" s="1"/>
  <c r="V306" i="4" a="1"/>
  <c r="V306" i="4" s="1"/>
  <c r="V204" i="4" a="1"/>
  <c r="V204" i="4" s="1"/>
  <c r="V302" i="4" a="1"/>
  <c r="V302" i="4" s="1"/>
  <c r="V221" i="4" a="1"/>
  <c r="V221" i="4" s="1"/>
  <c r="V295" i="4" a="1"/>
  <c r="V295" i="4" s="1"/>
  <c r="V103" i="4" a="1"/>
  <c r="V103" i="4" s="1"/>
  <c r="V132" i="4" a="1"/>
  <c r="V132" i="4" s="1"/>
  <c r="V181" i="4" a="1"/>
  <c r="V181" i="4" s="1"/>
  <c r="V134" i="4" a="1"/>
  <c r="V134" i="4" s="1"/>
  <c r="V242" i="4" a="1"/>
  <c r="V242" i="4" s="1"/>
  <c r="V160" i="4" a="1"/>
  <c r="V160" i="4" s="1"/>
  <c r="V154" i="4" a="1"/>
  <c r="V154" i="4" s="1"/>
  <c r="V301" i="4" a="1"/>
  <c r="V301" i="4" s="1"/>
  <c r="V179" i="4" a="1"/>
  <c r="V179" i="4" s="1"/>
  <c r="V292" i="4" a="1"/>
  <c r="V292" i="4" s="1"/>
  <c r="V126" i="4" a="1"/>
  <c r="V126" i="4" s="1"/>
  <c r="V141" i="4" a="1"/>
  <c r="V141" i="4" s="1"/>
  <c r="V216" i="4" a="1"/>
  <c r="V216" i="4" s="1"/>
  <c r="V202" i="4" a="1"/>
  <c r="V202" i="4" s="1"/>
  <c r="V263" i="4" a="1"/>
  <c r="V263" i="4" s="1"/>
  <c r="V252" i="4" a="1"/>
  <c r="V252" i="4" s="1"/>
  <c r="V152" i="4" a="1"/>
  <c r="V152" i="4" s="1"/>
  <c r="V222" i="4" a="1"/>
  <c r="V222" i="4" s="1"/>
  <c r="V212" i="4" a="1"/>
  <c r="V212" i="4" s="1"/>
  <c r="V227" i="4" a="1"/>
  <c r="V227" i="4" s="1"/>
  <c r="V180" i="4" a="1"/>
  <c r="V180" i="4" s="1"/>
  <c r="V167" i="4" a="1"/>
  <c r="V167" i="4" s="1"/>
  <c r="V150" i="4" a="1"/>
  <c r="V150" i="4" s="1"/>
  <c r="V233" i="4" a="1"/>
  <c r="V233" i="4" s="1"/>
  <c r="V284" i="4" a="1"/>
  <c r="V284" i="4" s="1"/>
  <c r="V283" i="4" a="1"/>
  <c r="V283" i="4" s="1"/>
  <c r="V210" i="4" a="1"/>
  <c r="V210" i="4" s="1"/>
  <c r="V104" i="4" a="1"/>
  <c r="V104" i="4" s="1"/>
  <c r="V170" i="4" a="1"/>
  <c r="V170" i="4" s="1"/>
  <c r="V240" i="4" a="1"/>
  <c r="V240" i="4" s="1"/>
  <c r="V249" i="4" a="1"/>
  <c r="V249" i="4" s="1"/>
  <c r="V93" i="4" a="1"/>
  <c r="V93" i="4" s="1"/>
  <c r="V187" i="4" a="1"/>
  <c r="V187" i="4" s="1"/>
  <c r="V153" i="4" a="1"/>
  <c r="V153" i="4" s="1"/>
  <c r="V136" i="4" a="1"/>
  <c r="V136" i="4" s="1"/>
  <c r="V123" i="4" a="1"/>
  <c r="V123" i="4" s="1"/>
  <c r="V85" i="4" a="1"/>
  <c r="V85" i="4" s="1"/>
  <c r="V111" i="4" a="1"/>
  <c r="V111" i="4" s="1"/>
  <c r="V254" i="4" a="1"/>
  <c r="V254" i="4" s="1"/>
  <c r="V149" i="4" a="1"/>
  <c r="V149" i="4" s="1"/>
  <c r="V97" i="4" a="1"/>
  <c r="V97" i="4" s="1"/>
  <c r="V151" i="4" a="1"/>
  <c r="V151" i="4" s="1"/>
  <c r="V303" i="4" a="1"/>
  <c r="V303" i="4" s="1"/>
  <c r="V256" i="4" a="1"/>
  <c r="V256" i="4" s="1"/>
  <c r="V177" i="4" a="1"/>
  <c r="V177" i="4" s="1"/>
  <c r="V155" i="4" a="1"/>
  <c r="V155" i="4" s="1"/>
  <c r="V300" i="4" a="1"/>
  <c r="V300" i="4" s="1"/>
  <c r="V91" i="4" a="1"/>
  <c r="V91" i="4" s="1"/>
  <c r="V183" i="4" a="1"/>
  <c r="V183" i="4" s="1"/>
  <c r="V217" i="4" a="1"/>
  <c r="V217" i="4" s="1"/>
  <c r="V220" i="4" a="1"/>
  <c r="V220" i="4" s="1"/>
  <c r="V243" i="4" a="1"/>
  <c r="V243" i="4" s="1"/>
  <c r="V246" i="4" a="1"/>
  <c r="V246" i="4" s="1"/>
  <c r="V146" i="4" a="1"/>
  <c r="V146" i="4" s="1"/>
  <c r="V234" i="4" a="1"/>
  <c r="V234" i="4" s="1"/>
  <c r="V250" i="4" a="1"/>
  <c r="V250" i="4" s="1"/>
  <c r="V247" i="4" a="1"/>
  <c r="V247" i="4" s="1"/>
  <c r="V101" i="4" a="1"/>
  <c r="V101" i="4" s="1"/>
  <c r="V294" i="4" a="1"/>
  <c r="V294" i="4" s="1"/>
  <c r="V127" i="4" a="1"/>
  <c r="V127" i="4" s="1"/>
  <c r="V209" i="4" a="1"/>
  <c r="V209" i="4" s="1"/>
  <c r="V163" i="4" a="1"/>
  <c r="V163" i="4" s="1"/>
  <c r="V186" i="4" a="1"/>
  <c r="V186" i="4" s="1"/>
  <c r="V184" i="4" a="1"/>
  <c r="V184" i="4" s="1"/>
  <c r="V106" i="4" a="1"/>
  <c r="V106" i="4" s="1"/>
  <c r="V241" i="4" a="1"/>
  <c r="V241" i="4" s="1"/>
  <c r="V296" i="4" a="1"/>
  <c r="V296" i="4" s="1"/>
  <c r="V245" i="4" a="1"/>
  <c r="V245" i="4" s="1"/>
  <c r="V304" i="4" a="1"/>
  <c r="V304" i="4" s="1"/>
  <c r="V223" i="4" a="1"/>
  <c r="V223" i="4" s="1"/>
  <c r="V235" i="4" a="1"/>
  <c r="V235" i="4" s="1"/>
  <c r="V157" i="4" a="1"/>
  <c r="V157" i="4" s="1"/>
  <c r="V207" i="4" a="1"/>
  <c r="V207" i="4" s="1"/>
  <c r="V237" i="4" a="1"/>
  <c r="V237" i="4" s="1"/>
  <c r="V171" i="4" a="1"/>
  <c r="V171" i="4" s="1"/>
  <c r="V201" i="4" a="1"/>
  <c r="V201" i="4" s="1"/>
  <c r="V286" i="4" a="1"/>
  <c r="V286" i="4" s="1"/>
  <c r="V95" i="4" a="1"/>
  <c r="V95" i="4" s="1"/>
  <c r="V206" i="4" a="1"/>
  <c r="V206" i="4" s="1"/>
  <c r="V305" i="4" a="1"/>
  <c r="V305" i="4" s="1"/>
  <c r="V129" i="4" a="1"/>
  <c r="V129" i="4" s="1"/>
  <c r="V185" i="4" a="1"/>
  <c r="V185" i="4" s="1"/>
  <c r="V213" i="4" a="1"/>
  <c r="V213" i="4" s="1"/>
  <c r="V230" i="4" a="1"/>
  <c r="V230" i="4" s="1"/>
  <c r="V211" i="4" a="1"/>
  <c r="V211" i="4" s="1"/>
  <c r="V280" i="4" a="1"/>
  <c r="V280" i="4" s="1"/>
  <c r="V262" i="4" a="1"/>
  <c r="V262" i="4" s="1"/>
  <c r="V199" i="4" a="1"/>
  <c r="V199" i="4" s="1"/>
  <c r="V190" i="4" a="1"/>
  <c r="V190" i="4" s="1"/>
  <c r="V196" i="4" a="1"/>
  <c r="V196" i="4" s="1"/>
  <c r="V133" i="4" a="1"/>
  <c r="V133" i="4" s="1"/>
  <c r="V236" i="4" a="1"/>
  <c r="V236" i="4" s="1"/>
  <c r="I19" i="1"/>
  <c r="I18" i="1"/>
  <c r="I17" i="1"/>
  <c r="I15" i="1"/>
  <c r="B9" i="1" a="1"/>
  <c r="B9" i="1" s="1"/>
  <c r="I16" i="1"/>
  <c r="V288" i="4" a="1"/>
  <c r="V288" i="4" s="1"/>
  <c r="V108" i="4" a="1"/>
  <c r="V108" i="4" s="1"/>
  <c r="V287" i="4" a="1"/>
  <c r="V287" i="4" s="1"/>
  <c r="V118" i="4" a="1"/>
  <c r="V118" i="4" s="1"/>
  <c r="V225" i="4" a="1"/>
  <c r="V225" i="4" s="1"/>
  <c r="V165" i="4" a="1"/>
  <c r="V165" i="4" s="1"/>
  <c r="V138" i="4" a="1"/>
  <c r="V138" i="4" s="1"/>
  <c r="V298" i="4" a="1"/>
  <c r="V298" i="4" s="1"/>
  <c r="V228" i="4" a="1"/>
  <c r="V228" i="4" s="1"/>
  <c r="V158" i="4" a="1"/>
  <c r="V158" i="4" s="1"/>
  <c r="V308" i="4" a="1"/>
  <c r="V308" i="4" s="1"/>
  <c r="V128" i="4" a="1"/>
  <c r="V128" i="4" s="1"/>
  <c r="V257" i="4" a="1"/>
  <c r="V257" i="4" s="1"/>
  <c r="V98" i="4" a="1"/>
  <c r="V98" i="4" s="1"/>
  <c r="V218" i="4" a="1"/>
  <c r="V218" i="4" s="1"/>
  <c r="V188" i="4" a="1"/>
  <c r="V188" i="4" s="1"/>
  <c r="V88" i="4" a="1"/>
  <c r="V88" i="4" s="1"/>
  <c r="V258" i="4" a="1"/>
  <c r="V258" i="4" s="1"/>
  <c r="V208" i="4" a="1"/>
  <c r="V208" i="4" s="1"/>
  <c r="V178" i="4" a="1"/>
  <c r="V178" i="4" s="1"/>
  <c r="V238" i="4" a="1"/>
  <c r="V238" i="4" s="1"/>
  <c r="V148" i="4" a="1"/>
  <c r="V148" i="4" s="1"/>
  <c r="V248" i="4" a="1"/>
  <c r="V248" i="4" s="1"/>
  <c r="J35" i="1" l="1"/>
  <c r="K35" i="1" s="1"/>
  <c r="J19" i="1"/>
  <c r="L19" i="1"/>
  <c r="K20" i="1"/>
  <c r="K18" i="1"/>
  <c r="K19" i="1"/>
  <c r="J18" i="1"/>
  <c r="L18" i="1"/>
  <c r="L17" i="1"/>
  <c r="J17" i="1"/>
  <c r="J32" i="1"/>
  <c r="K32" i="1" s="1"/>
  <c r="J15" i="1"/>
  <c r="K15" i="1"/>
  <c r="L15" i="1"/>
  <c r="J16" i="1"/>
  <c r="K16" i="1"/>
  <c r="K17" i="1"/>
  <c r="L16" i="1"/>
  <c r="I43" i="1"/>
  <c r="K43" i="1" s="1"/>
  <c r="I21" i="1"/>
  <c r="K21" i="1" s="1"/>
  <c r="C52" i="1"/>
  <c r="C53" i="1"/>
  <c r="J33" i="1"/>
  <c r="K33" i="1" s="1"/>
  <c r="I44" i="1"/>
  <c r="K44" i="1" s="1"/>
  <c r="J6" i="1"/>
  <c r="C54" i="1"/>
  <c r="C56" i="1"/>
  <c r="C55" i="1"/>
  <c r="C57" i="1"/>
  <c r="C58" i="1"/>
  <c r="C42" i="1"/>
  <c r="H9" i="1"/>
  <c r="D9" i="1" a="1"/>
  <c r="D9" i="1" s="1"/>
  <c r="L21" i="1" l="1"/>
  <c r="J21" i="1"/>
  <c r="L53" i="1" a="1"/>
  <c r="L53" i="1" s="1"/>
  <c r="H5" i="1"/>
  <c r="L56" i="1" a="1"/>
  <c r="L56" i="1" s="1"/>
  <c r="L55" i="1" a="1"/>
  <c r="L55" i="1" s="1"/>
  <c r="L57" i="1" a="1"/>
  <c r="L57" i="1" s="1"/>
  <c r="L54" i="1" a="1"/>
  <c r="L54" i="1" s="1"/>
  <c r="L52" i="1" a="1"/>
  <c r="L52" i="1" s="1"/>
  <c r="H6" i="1"/>
  <c r="D54" i="1"/>
  <c r="E54" i="1" s="1"/>
  <c r="D56" i="1"/>
  <c r="E56" i="1" s="1"/>
  <c r="D57" i="1"/>
  <c r="E57" i="1" s="1"/>
  <c r="D55" i="1"/>
  <c r="E55" i="1" s="1"/>
  <c r="D58" i="1"/>
  <c r="E58" i="1" s="1"/>
  <c r="D53" i="1"/>
  <c r="E53" i="1" s="1"/>
  <c r="D52" i="1"/>
  <c r="E52" i="1" s="1"/>
  <c r="E42" i="1"/>
  <c r="D4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Ayush Singh</author>
  </authors>
  <commentList>
    <comment ref="B4" authorId="0" shapeId="0" xr:uid="{682B02C7-EC39-6748-9262-1545AD499B93}">
      <text>
        <r>
          <rPr>
            <b/>
            <sz val="10"/>
            <color rgb="FF000000"/>
            <rFont val="Tahoma"/>
            <family val="2"/>
          </rPr>
          <t>Ayush Singh:</t>
        </r>
        <r>
          <rPr>
            <sz val="10"/>
            <color rgb="FF000000"/>
            <rFont val="Tahoma"/>
            <family val="2"/>
          </rPr>
          <t xml:space="preserve">
</t>
        </r>
        <r>
          <rPr>
            <sz val="10"/>
            <color rgb="FF000000"/>
            <rFont val="Tahoma"/>
            <family val="2"/>
          </rPr>
          <t>✏️</t>
        </r>
        <r>
          <rPr>
            <sz val="10"/>
            <color rgb="FF000000"/>
            <rFont val="Tahoma"/>
            <family val="2"/>
          </rPr>
          <t xml:space="preserve"> HR INPUT: Unique requisition ID (e.g. REQ-026). Must match Candidate Pipeline references.</t>
        </r>
      </text>
    </comment>
    <comment ref="F4" authorId="0" shapeId="0" xr:uid="{9719DD69-E360-F145-83CB-B2BB500E68EA}">
      <text>
        <r>
          <rPr>
            <b/>
            <sz val="10"/>
            <color rgb="FF000000"/>
            <rFont val="Tahoma"/>
            <family val="2"/>
          </rPr>
          <t>Ayush Singh:</t>
        </r>
        <r>
          <rPr>
            <sz val="10"/>
            <color rgb="FF000000"/>
            <rFont val="Tahoma"/>
            <family val="2"/>
          </rPr>
          <t xml:space="preserve">
</t>
        </r>
        <r>
          <rPr>
            <sz val="10"/>
            <color rgb="FF000000"/>
            <rFont val="Tahoma"/>
            <family val="2"/>
          </rPr>
          <t>✏️</t>
        </r>
        <r>
          <rPr>
            <sz val="10"/>
            <color rgb="FF000000"/>
            <rFont val="Tahoma"/>
            <family val="2"/>
          </rPr>
          <t xml:space="preserve"> HR INPUT: Select from dropdown. P0=14 days, P1=30 days, P2=45 days, P3=60 days target.</t>
        </r>
      </text>
    </comment>
    <comment ref="O4" authorId="0" shapeId="0" xr:uid="{E9440AF4-2141-6643-9ADE-0D8BEB682798}">
      <text>
        <r>
          <rPr>
            <b/>
            <sz val="10"/>
            <color rgb="FF000000"/>
            <rFont val="Tahoma"/>
            <family val="2"/>
          </rPr>
          <t>Ayush Singh:</t>
        </r>
        <r>
          <rPr>
            <sz val="10"/>
            <color rgb="FF000000"/>
            <rFont val="Tahoma"/>
            <family val="2"/>
          </rPr>
          <t xml:space="preserve">
</t>
        </r>
        <r>
          <rPr>
            <sz val="10"/>
            <color rgb="FF000000"/>
            <rFont val="Tahoma"/>
            <family val="2"/>
          </rPr>
          <t>✏️</t>
        </r>
        <r>
          <rPr>
            <sz val="10"/>
            <color rgb="FF000000"/>
            <rFont val="Tahoma"/>
            <family val="2"/>
          </rPr>
          <t xml:space="preserve"> HR INPUT: Select from dropdown. Update when requisition status changes.</t>
        </r>
      </text>
    </comment>
    <comment ref="P4" authorId="0" shapeId="0" xr:uid="{2334AB82-C9AB-4F48-AFCB-169057016D1A}">
      <text>
        <r>
          <rPr>
            <b/>
            <sz val="10"/>
            <color rgb="FF000000"/>
            <rFont val="Tahoma"/>
            <family val="2"/>
          </rPr>
          <t>Ayush Singh:</t>
        </r>
        <r>
          <rPr>
            <sz val="10"/>
            <color rgb="FF000000"/>
            <rFont val="Tahoma"/>
            <family val="2"/>
          </rPr>
          <t xml:space="preserve">
⚙️ AUTO-CALCULATED: Counts candidates linked to this Req ID from the Candidate Pipeline sheet. Do not edit.</t>
        </r>
      </text>
    </comment>
    <comment ref="Q4" authorId="0" shapeId="0" xr:uid="{C66D1243-90D3-6C4F-86A2-C0A8B11AE49D}">
      <text>
        <r>
          <rPr>
            <b/>
            <sz val="10"/>
            <color rgb="FF000000"/>
            <rFont val="Tahoma"/>
            <family val="2"/>
          </rPr>
          <t>⚙️</t>
        </r>
        <r>
          <rPr>
            <b/>
            <sz val="10"/>
            <color rgb="FF000000"/>
            <rFont val="Tahoma"/>
            <family val="2"/>
          </rPr>
          <t xml:space="preserve"> AUTO-CALCULATED: Sum of all stages (Awaiting Screening through Awaiting HR). Do not edit.</t>
        </r>
      </text>
    </comment>
    <comment ref="R4" authorId="0" shapeId="0" xr:uid="{10525B73-460D-6C41-A46F-D67D4E7F8C02}">
      <text>
        <r>
          <rPr>
            <b/>
            <sz val="10"/>
            <color rgb="FF000000"/>
            <rFont val="Tahoma"/>
            <family val="2"/>
          </rPr>
          <t>Ayush Singh:</t>
        </r>
        <r>
          <rPr>
            <sz val="10"/>
            <color rgb="FF000000"/>
            <rFont val="Tahoma"/>
            <family val="2"/>
          </rPr>
          <t xml:space="preserve">
</t>
        </r>
        <r>
          <rPr>
            <sz val="10"/>
            <color rgb="FF000000"/>
            <rFont val="Tahoma"/>
            <family val="2"/>
          </rPr>
          <t>⚙️</t>
        </r>
        <r>
          <rPr>
            <sz val="10"/>
            <color rgb="FF000000"/>
            <rFont val="Tahoma"/>
            <family val="2"/>
          </rPr>
          <t xml:space="preserve"> AUTO-CALCULATED: Candidates sourced for this Req but not yet screened (Screening blank or 'Yet to begin') and not rejected.</t>
        </r>
      </text>
    </comment>
    <comment ref="S4" authorId="0" shapeId="0" xr:uid="{99A0C3D6-2E64-CC41-8714-65EFBB30C8BA}">
      <text>
        <r>
          <rPr>
            <b/>
            <sz val="10"/>
            <color rgb="FF000000"/>
            <rFont val="Tahoma"/>
            <family val="2"/>
          </rPr>
          <t>Ayush Singh:</t>
        </r>
        <r>
          <rPr>
            <sz val="10"/>
            <color rgb="FF000000"/>
            <rFont val="Tahoma"/>
            <family val="2"/>
          </rPr>
          <t xml:space="preserve">
⚙️ AUTO-CALCULATED: Passed Screening (Select) but Round 1 not yet held.</t>
        </r>
      </text>
    </comment>
    <comment ref="T4" authorId="0" shapeId="0" xr:uid="{F2961A9D-53D8-CD4B-A931-C9B5048B8A9D}">
      <text>
        <r>
          <rPr>
            <b/>
            <sz val="10"/>
            <color rgb="FF000000"/>
            <rFont val="Tahoma"/>
            <family val="2"/>
          </rPr>
          <t>Ayush Singh:</t>
        </r>
        <r>
          <rPr>
            <sz val="10"/>
            <color rgb="FF000000"/>
            <rFont val="Tahoma"/>
            <family val="2"/>
          </rPr>
          <t xml:space="preserve">
⚙️ AUTO-CALCULATED: Passed Round 1 (Select) but Round 2 not yet held.</t>
        </r>
      </text>
    </comment>
    <comment ref="U4" authorId="0" shapeId="0" xr:uid="{80EE7BC2-F148-3E47-B95E-E62A0A1B489B}">
      <text>
        <r>
          <rPr>
            <b/>
            <sz val="10"/>
            <color rgb="FF000000"/>
            <rFont val="Tahoma"/>
            <family val="2"/>
          </rPr>
          <t>Ayush Singh:</t>
        </r>
        <r>
          <rPr>
            <sz val="10"/>
            <color rgb="FF000000"/>
            <rFont val="Tahoma"/>
            <family val="2"/>
          </rPr>
          <t xml:space="preserve">
⚙️ AUTO-CALCULATED: Passed Round 2 (Select) but Round 3 not yet held.</t>
        </r>
      </text>
    </comment>
    <comment ref="V4" authorId="0" shapeId="0" xr:uid="{48BF1477-F1FF-1A45-B5EA-37EC5A56109F}">
      <text>
        <r>
          <rPr>
            <b/>
            <sz val="10"/>
            <color rgb="FF000000"/>
            <rFont val="Tahoma"/>
            <family val="2"/>
          </rPr>
          <t>Ayush Singh:</t>
        </r>
        <r>
          <rPr>
            <sz val="10"/>
            <color rgb="FF000000"/>
            <rFont val="Tahoma"/>
            <family val="2"/>
          </rPr>
          <t xml:space="preserve">
⚙️ AUTO-CALCULATED: Passed Round 3 (Select) but Final Round not yet held.</t>
        </r>
      </text>
    </comment>
    <comment ref="W4" authorId="0" shapeId="0" xr:uid="{11276CE4-98B7-334D-85DB-920EEF360585}">
      <text>
        <r>
          <rPr>
            <b/>
            <sz val="10"/>
            <color rgb="FF000000"/>
            <rFont val="Tahoma"/>
            <family val="2"/>
          </rPr>
          <t>Ayush Singh:</t>
        </r>
        <r>
          <rPr>
            <sz val="10"/>
            <color rgb="FF000000"/>
            <rFont val="Tahoma"/>
            <family val="2"/>
          </rPr>
          <t xml:space="preserve">
⚙️ AUTO-CALCULATED: Passed Final Round (Select) but HR Round not yet held.</t>
        </r>
      </text>
    </comment>
    <comment ref="X4" authorId="0" shapeId="0" xr:uid="{50BAF92B-5BC6-A843-90B1-CE727C977763}">
      <text>
        <r>
          <rPr>
            <b/>
            <sz val="10"/>
            <color rgb="FF000000"/>
            <rFont val="Tahoma"/>
            <family val="2"/>
          </rPr>
          <t>Ayush Singh:</t>
        </r>
        <r>
          <rPr>
            <sz val="10"/>
            <color rgb="FF000000"/>
            <rFont val="Tahoma"/>
            <family val="2"/>
          </rPr>
          <t xml:space="preserve">
⚙️ AUTO-CALCULATED: Counts candidates who reached Offer/Hired/Joined stage for this Req ID. Do not edit.</t>
        </r>
      </text>
    </comment>
    <comment ref="Y4" authorId="0" shapeId="0" xr:uid="{07289025-E56F-AE48-8EED-8ACC87E92F16}">
      <text>
        <r>
          <rPr>
            <b/>
            <sz val="10"/>
            <color rgb="FF000000"/>
            <rFont val="Tahoma"/>
            <family val="2"/>
          </rPr>
          <t>Ayush Singh:</t>
        </r>
        <r>
          <rPr>
            <sz val="10"/>
            <color rgb="FF000000"/>
            <rFont val="Tahoma"/>
            <family val="2"/>
          </rPr>
          <t xml:space="preserve">
⚙️ AUTO-CALCULATED: Counts hired candidates for this Req ID. Do not edit.</t>
        </r>
      </text>
    </comment>
    <comment ref="Z4" authorId="0" shapeId="0" xr:uid="{5E63ABBF-DA97-C642-860F-BC50070AA47A}">
      <text>
        <r>
          <rPr>
            <b/>
            <sz val="10"/>
            <color rgb="FF000000"/>
            <rFont val="Tahoma"/>
            <family val="2"/>
          </rPr>
          <t>Ayush Singh:</t>
        </r>
        <r>
          <rPr>
            <sz val="10"/>
            <color rgb="FF000000"/>
            <rFont val="Tahoma"/>
            <family val="2"/>
          </rPr>
          <t xml:space="preserve">
</t>
        </r>
        <r>
          <rPr>
            <sz val="10"/>
            <color rgb="FF000000"/>
            <rFont val="Tahoma"/>
            <family val="2"/>
          </rPr>
          <t>⚙️</t>
        </r>
        <r>
          <rPr>
            <sz val="10"/>
            <color rgb="FF000000"/>
            <rFont val="Tahoma"/>
            <family val="2"/>
          </rPr>
          <t xml:space="preserve"> AUTO-CALCULATED: Positions Filled / Total Positions. Do not edit.</t>
        </r>
      </text>
    </comment>
    <comment ref="AA4" authorId="0" shapeId="0" xr:uid="{1504B30F-83E8-FD4B-A6C0-C6221F11ABD8}">
      <text>
        <r>
          <rPr>
            <b/>
            <sz val="10"/>
            <color rgb="FF000000"/>
            <rFont val="Tahoma"/>
            <family val="2"/>
          </rPr>
          <t>Auto-calculated. If Status = Open → TODAY() minus Requisition Date. If On Hold → shows 'Hold'. If Closed (Filled or Cancelled) → shows 'Closed'.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Ayush Singh</author>
  </authors>
  <commentList>
    <comment ref="B4" authorId="0" shapeId="0" xr:uid="{9FC69DD8-DEB4-FC41-AAD8-07A77EE29942}">
      <text>
        <r>
          <rPr>
            <b/>
            <sz val="10"/>
            <color rgb="FF000000"/>
            <rFont val="Tahoma"/>
            <family val="2"/>
          </rPr>
          <t>Ayush Singh:</t>
        </r>
        <r>
          <rPr>
            <sz val="10"/>
            <color rgb="FF000000"/>
            <rFont val="Tahoma"/>
            <family val="2"/>
          </rPr>
          <t xml:space="preserve">
Paste zone starts here. Copy columns A:M from the Data-2K26 sheet and paste in here directly.</t>
        </r>
      </text>
    </comment>
    <comment ref="Q4" authorId="0" shapeId="0" xr:uid="{EAFDCE7E-1F72-D543-B441-0D2893EB0FF6}">
      <text>
        <r>
          <rPr>
            <b/>
            <sz val="10"/>
            <color rgb="FF000000"/>
            <rFont val="Tahoma"/>
            <family val="2"/>
          </rPr>
          <t>Ayush Singh:</t>
        </r>
        <r>
          <rPr>
            <sz val="10"/>
            <color rgb="FF000000"/>
            <rFont val="Tahoma"/>
            <family val="2"/>
          </rPr>
          <t xml:space="preserve">
</t>
        </r>
        <r>
          <rPr>
            <sz val="10"/>
            <color rgb="FF000000"/>
            <rFont val="Tahoma"/>
            <family val="2"/>
          </rPr>
          <t>Auto-generated Candidate ID (C-001, C-002...) once the row has data in column A.</t>
        </r>
      </text>
    </comment>
    <comment ref="S4" authorId="0" shapeId="0" xr:uid="{43D937BD-C9CC-254C-9B23-64DF8F14D7D8}">
      <text>
        <r>
          <rPr>
            <b/>
            <sz val="10"/>
            <color rgb="FF000000"/>
            <rFont val="Tahoma"/>
            <family val="2"/>
          </rPr>
          <t>Ayush Singh:</t>
        </r>
        <r>
          <rPr>
            <sz val="10"/>
            <color rgb="FF000000"/>
            <rFont val="Tahoma"/>
            <family val="2"/>
          </rPr>
          <t xml:space="preserve">
Req ID — pick from the dropdown (sourced from the Requisitions tab). Maintain new reqs in Requisitions first, then they appear here.</t>
        </r>
      </text>
    </comment>
    <comment ref="V4" authorId="0" shapeId="0" xr:uid="{89066911-AA63-BB43-A7BE-866FC2E65EE2}">
      <text>
        <r>
          <rPr>
            <b/>
            <sz val="10"/>
            <color rgb="FF000000"/>
            <rFont val="Tahoma"/>
            <family val="2"/>
          </rPr>
          <t>Auto-calculated: TODAY() minus the latest round date filled in (X, Z, AB, AD, AF, or AH). If no round date is filled yet, falls back to Applied Date (col T). Blank for closed candidates (Joined / Rejected / Offer Drop / Backed out).</t>
        </r>
      </text>
    </comment>
    <comment ref="W4" authorId="0" shapeId="0" xr:uid="{9D0590BA-200D-4842-99F0-7D22BEE1DE81}">
      <text>
        <r>
          <rPr>
            <b/>
            <sz val="10"/>
            <color rgb="FF000000"/>
            <rFont val="Tahoma"/>
            <family val="2"/>
          </rPr>
          <t>Screening outcome. Yet to begin = not yet screened. Select moves candidate to Round 1. Reject locks all later rounds.</t>
        </r>
      </text>
    </comment>
    <comment ref="X4" authorId="0" shapeId="0" xr:uid="{2BE46DA2-CA4C-2748-8962-488F5965C3DD}">
      <text>
        <r>
          <rPr>
            <b/>
            <sz val="10"/>
            <color rgb="FF000000"/>
            <rFont val="Tahoma"/>
            <family val="2"/>
          </rPr>
          <t>HR INPUT: Date the Screening round took place (not the application date).</t>
        </r>
      </text>
    </comment>
    <comment ref="Y4" authorId="0" shapeId="0" xr:uid="{FBF02A8B-AF9D-4E40-A8A6-A48D63855747}">
      <text>
        <r>
          <rPr>
            <b/>
            <sz val="10"/>
            <color rgb="FF000000"/>
            <rFont val="Tahoma"/>
            <family val="2"/>
          </rPr>
          <t>Round 1 outcome. Disabled if Screening ≠ Select.</t>
        </r>
      </text>
    </comment>
    <comment ref="Z4" authorId="0" shapeId="0" xr:uid="{352BE55E-3501-7E42-8429-3CFC22F4D5A7}">
      <text>
        <r>
          <rPr>
            <b/>
            <sz val="10"/>
            <color rgb="FF000000"/>
            <rFont val="Tahoma"/>
            <family val="2"/>
          </rPr>
          <t>HR INPUT: Date Round 1 took place.</t>
        </r>
      </text>
    </comment>
    <comment ref="AA4" authorId="0" shapeId="0" xr:uid="{B3DA3509-AAF1-6C43-A2A1-A571781D8ED9}">
      <text>
        <r>
          <rPr>
            <b/>
            <sz val="10"/>
            <color rgb="FF000000"/>
            <rFont val="Tahoma"/>
            <family val="2"/>
          </rPr>
          <t>Round 2 outcome. Disabled if any prior round ≠ Select.</t>
        </r>
      </text>
    </comment>
    <comment ref="AB4" authorId="0" shapeId="0" xr:uid="{025DB0DA-4360-D547-AE8C-3ED2D970DF05}">
      <text>
        <r>
          <rPr>
            <b/>
            <sz val="10"/>
            <color rgb="FF000000"/>
            <rFont val="Tahoma"/>
            <family val="2"/>
          </rPr>
          <t>HR INPUT: Date Round 2 took place.</t>
        </r>
      </text>
    </comment>
    <comment ref="AC4" authorId="0" shapeId="0" xr:uid="{3748A598-B02D-B545-B60B-14B2CBDAADE0}">
      <text>
        <r>
          <rPr>
            <b/>
            <sz val="10"/>
            <color rgb="FF000000"/>
            <rFont val="Tahoma"/>
            <family val="2"/>
          </rPr>
          <t>Round 3 outcome. Disabled if any prior round ≠ Select.</t>
        </r>
      </text>
    </comment>
    <comment ref="AD4" authorId="0" shapeId="0" xr:uid="{E41CF33B-192B-2740-84BB-85C3F8B96162}">
      <text>
        <r>
          <rPr>
            <b/>
            <sz val="10"/>
            <color rgb="FF000000"/>
            <rFont val="Tahoma"/>
            <family val="2"/>
          </rPr>
          <t>HR INPUT: Date Round 3 took place.</t>
        </r>
      </text>
    </comment>
    <comment ref="AE4" authorId="0" shapeId="0" xr:uid="{1B3A82B1-6C25-CF40-8B6A-E4A21A7FA62E}">
      <text>
        <r>
          <rPr>
            <b/>
            <sz val="10"/>
            <color rgb="FF000000"/>
            <rFont val="Tahoma"/>
            <family val="2"/>
          </rPr>
          <t>Final Round outcome. Disabled if any prior round ≠ Select.</t>
        </r>
      </text>
    </comment>
    <comment ref="AF4" authorId="0" shapeId="0" xr:uid="{A0AE6D1F-5CEB-E44F-83C1-BEF79363C77A}">
      <text>
        <r>
          <rPr>
            <b/>
            <sz val="10"/>
            <color rgb="FF000000"/>
            <rFont val="Tahoma"/>
            <family val="2"/>
          </rPr>
          <t>HR INPUT: Date the Final Round took place.</t>
        </r>
      </text>
    </comment>
    <comment ref="AG4" authorId="0" shapeId="0" xr:uid="{3AF9EB03-BE22-4D4A-913F-C186F4963572}">
      <text>
        <r>
          <rPr>
            <b/>
            <sz val="10"/>
            <color rgb="FF000000"/>
            <rFont val="Tahoma"/>
            <family val="2"/>
          </rPr>
          <t>HR Round outcome: Select / Reject / Hold. Only Select unlocks the Offer Status column.</t>
        </r>
      </text>
    </comment>
    <comment ref="AH4" authorId="0" shapeId="0" xr:uid="{B7998409-2786-1D4C-94E8-FF659E1D80A3}">
      <text>
        <r>
          <rPr>
            <b/>
            <sz val="10"/>
            <color rgb="FF000000"/>
            <rFont val="Tahoma"/>
            <family val="2"/>
          </rPr>
          <t>HR INPUT: Date the HR / Offer Discussion round took place.</t>
        </r>
      </text>
    </comment>
    <comment ref="AI4" authorId="0" shapeId="0" xr:uid="{B7A3F3E6-FA60-BF41-A9FB-D59E27DC1B9D}">
      <text>
        <r>
          <rPr>
            <b/>
            <sz val="10"/>
            <color rgb="FF000000"/>
            <rFont val="Tahoma"/>
            <family val="2"/>
          </rPr>
          <t>Offer Status: Offered / Offer Drop / Hold. Unlocks only after HR Round = Select.</t>
        </r>
      </text>
    </comment>
    <comment ref="AJ4" authorId="0" shapeId="0" xr:uid="{5144095A-AB6D-DC4E-B23B-456928FD9687}">
      <text>
        <r>
          <rPr>
            <b/>
            <sz val="10"/>
            <color rgb="FF000000"/>
            <rFont val="Tahoma"/>
            <family val="2"/>
          </rPr>
          <t>Joining Status: Joined / Backed out. Unlocks only after Offer Status = Offered.</t>
        </r>
      </text>
    </comment>
    <comment ref="AK4" authorId="0" shapeId="0" xr:uid="{11FFD7D8-62B9-0648-A355-566480C817D5}">
      <text>
        <r>
          <rPr>
            <b/>
            <sz val="10"/>
            <color rgb="FF000000"/>
            <rFont val="Tahoma"/>
            <family val="2"/>
          </rPr>
          <t>Ayush Singh:</t>
        </r>
        <r>
          <rPr>
            <sz val="10"/>
            <color rgb="FF000000"/>
            <rFont val="Tahoma"/>
            <family val="2"/>
          </rPr>
          <t xml:space="preserve">
Auto-derived outcome from the stages above. Do not edit.</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<sst xmlns="http://schemas.openxmlformats.org/spreadsheetml/2006/main" count="5856" uniqueCount="2036">
  <si>
    <t>HIRING ANALYTICS DASHBOARD</t>
  </si>
  <si>
    <t xml:space="preserve"> </t>
  </si>
  <si>
    <t>TOTAL REQUISITIONS</t>
  </si>
  <si>
    <t>OPEN POSITIONS</t>
  </si>
  <si>
    <t>POSITIONS FILLED</t>
  </si>
  <si>
    <t>TOTAL CANDIDATES</t>
  </si>
  <si>
    <t>AVG DAYS OPEN</t>
  </si>
  <si>
    <t>AWAITING SCREENING</t>
  </si>
  <si>
    <t>STALE (&gt;14 DAYS)</t>
  </si>
  <si>
    <t>AVG DAYS IN PIPELINE</t>
  </si>
  <si>
    <t>OFFERS PENDING</t>
  </si>
  <si>
    <t>candidates in queue</t>
  </si>
  <si>
    <t>active candidates stuck</t>
  </si>
  <si>
    <t>for active candidates</t>
  </si>
  <si>
    <t>REQUISITION STATUS</t>
  </si>
  <si>
    <t>HIRING FUNNEL</t>
  </si>
  <si>
    <t>Status</t>
  </si>
  <si>
    <t>Reqs</t>
  </si>
  <si>
    <t>Positions</t>
  </si>
  <si>
    <t>% Share</t>
  </si>
  <si>
    <t>Stage</t>
  </si>
  <si>
    <t>Reached</t>
  </si>
  <si>
    <t>% Applied</t>
  </si>
  <si>
    <t>Drop-off</t>
  </si>
  <si>
    <t>Open</t>
  </si>
  <si>
    <t>Applied</t>
  </si>
  <si>
    <t>-</t>
  </si>
  <si>
    <t>Closed - Filled</t>
  </si>
  <si>
    <t>Passed Screening</t>
  </si>
  <si>
    <t>Closed - Cancelled</t>
  </si>
  <si>
    <t>Passed Round 1</t>
  </si>
  <si>
    <t>Passed Round 2</t>
  </si>
  <si>
    <t>Passed Round 3</t>
  </si>
  <si>
    <t>Passed Final Round</t>
  </si>
  <si>
    <t>Offered</t>
  </si>
  <si>
    <t>Hired</t>
  </si>
  <si>
    <t>PRIORITY DISTRIBUTION</t>
  </si>
  <si>
    <t>LOCATION BREAKDOWN</t>
  </si>
  <si>
    <t>Priority</t>
  </si>
  <si>
    <t>Total</t>
  </si>
  <si>
    <t>Filled</t>
  </si>
  <si>
    <t>Location</t>
  </si>
  <si>
    <t>P0</t>
  </si>
  <si>
    <t>Noida</t>
  </si>
  <si>
    <t>P1</t>
  </si>
  <si>
    <t>Lucknow</t>
  </si>
  <si>
    <t>P2</t>
  </si>
  <si>
    <t>Bangalore</t>
  </si>
  <si>
    <t>P3</t>
  </si>
  <si>
    <t>Remote</t>
  </si>
  <si>
    <t>RECRUITER WORKLOAD</t>
  </si>
  <si>
    <t>SOURCE EFFECTIVENESS</t>
  </si>
  <si>
    <t>Recruiter</t>
  </si>
  <si>
    <t>Pipeline</t>
  </si>
  <si>
    <t>Hires</t>
  </si>
  <si>
    <t>Source</t>
  </si>
  <si>
    <t>Conv %</t>
  </si>
  <si>
    <t>Madhu</t>
  </si>
  <si>
    <t>LinkedIn</t>
  </si>
  <si>
    <t>Arpita</t>
  </si>
  <si>
    <t>Naukri</t>
  </si>
  <si>
    <t>Indeed</t>
  </si>
  <si>
    <t>Referral</t>
  </si>
  <si>
    <t>Campus</t>
  </si>
  <si>
    <t>Agency</t>
  </si>
  <si>
    <t>Direct Application</t>
  </si>
  <si>
    <t>BOTTLENECK ALERTS</t>
  </si>
  <si>
    <t>QUICK DIAGNOSTICS</t>
  </si>
  <si>
    <t>Alert</t>
  </si>
  <si>
    <t>Count</t>
  </si>
  <si>
    <t>Severity</t>
  </si>
  <si>
    <t>Action Required</t>
  </si>
  <si>
    <t>Metric</t>
  </si>
  <si>
    <t>Value</t>
  </si>
  <si>
    <t>Benchmark</t>
  </si>
  <si>
    <t>Candidates stuck &gt; 7 days</t>
  </si>
  <si>
    <t>Avg time to fill (filled reqs)</t>
  </si>
  <si>
    <t>"&lt; 30 days"</t>
  </si>
  <si>
    <t>Requisitions open &gt; 45 days</t>
  </si>
  <si>
    <t>Pipeline-to-hire ratio</t>
  </si>
  <si>
    <t>"5:1 to 8:1"</t>
  </si>
  <si>
    <t>P0 roles still unfilled</t>
  </si>
  <si>
    <t>Offer acceptance rate</t>
  </si>
  <si>
    <t>"80%+"</t>
  </si>
  <si>
    <t>Offers awaiting acceptance</t>
  </si>
  <si>
    <t>Source diversity (top source %)</t>
  </si>
  <si>
    <t>"&lt; 40%"</t>
  </si>
  <si>
    <t>Requisitions on hold</t>
  </si>
  <si>
    <t>Recruiter load balance</t>
  </si>
  <si>
    <t>"&lt; 2:1"</t>
  </si>
  <si>
    <t>OUTCOME DISTRIBUTION</t>
  </si>
  <si>
    <t>DEPARTMENT BREAKDOWN</t>
  </si>
  <si>
    <t>Outcome</t>
  </si>
  <si>
    <t>Department</t>
  </si>
  <si>
    <t>Joined</t>
  </si>
  <si>
    <t>Engineering</t>
  </si>
  <si>
    <t>Active</t>
  </si>
  <si>
    <t>Product</t>
  </si>
  <si>
    <t>On Hold</t>
  </si>
  <si>
    <t>IT Ops</t>
  </si>
  <si>
    <t>Not Started</t>
  </si>
  <si>
    <t>Operations</t>
  </si>
  <si>
    <t>Rejected</t>
  </si>
  <si>
    <t>Finance</t>
  </si>
  <si>
    <t>Offer Drop</t>
  </si>
  <si>
    <t>Others</t>
  </si>
  <si>
    <t>Backed out</t>
  </si>
  <si>
    <t>TODAY'S INTERVIEWS</t>
  </si>
  <si>
    <t>S.No.</t>
  </si>
  <si>
    <t>Candidate Name</t>
  </si>
  <si>
    <t>Role</t>
  </si>
  <si>
    <t>Tech Stack</t>
  </si>
  <si>
    <t>Experience</t>
  </si>
  <si>
    <t>Round</t>
  </si>
  <si>
    <t>Interview Date</t>
  </si>
  <si>
    <t>Day</t>
  </si>
  <si>
    <t>Req ID</t>
  </si>
  <si>
    <t>Hiring Manager</t>
  </si>
  <si>
    <t>CV Link</t>
  </si>
  <si>
    <t>Feedback Sheet</t>
  </si>
  <si>
    <t>CandidateID</t>
  </si>
  <si>
    <t>RoundName</t>
  </si>
  <si>
    <t>PipelineRow</t>
  </si>
  <si>
    <t>RoundIdx</t>
  </si>
  <si>
    <t>InterviewDate</t>
  </si>
  <si>
    <t xml:space="preserve">Blue Headers = Enter manually </t>
  </si>
  <si>
    <t>Green Headers = Auto-calculated (do not edit)</t>
  </si>
  <si>
    <t>Role Title</t>
  </si>
  <si>
    <t>Experience (Yrs)</t>
  </si>
  <si>
    <t>Budget (LPA)</t>
  </si>
  <si>
    <t>Requisition Date</t>
  </si>
  <si>
    <t>Target Close Date</t>
  </si>
  <si>
    <t>Feedback sheet</t>
  </si>
  <si>
    <t>Candidates Sourced</t>
  </si>
  <si>
    <t>Candidates in Pipeline</t>
  </si>
  <si>
    <t>Awaiting Screening</t>
  </si>
  <si>
    <t>Passed Screening, Awaiting R1</t>
  </si>
  <si>
    <t>Passed R1, Awaiting R2</t>
  </si>
  <si>
    <t>Passed R2, Awaiting R3</t>
  </si>
  <si>
    <t>Passed R3, Awaiting Final</t>
  </si>
  <si>
    <t>Passed Final, Awaiting HR</t>
  </si>
  <si>
    <t>Offers Made</t>
  </si>
  <si>
    <t>Positions Filled</t>
  </si>
  <si>
    <t>Fill Rate (%)</t>
  </si>
  <si>
    <t>Days Open</t>
  </si>
  <si>
    <t>Comments</t>
  </si>
  <si>
    <t>REQ-001</t>
  </si>
  <si>
    <t>REQ-002</t>
  </si>
  <si>
    <t>REQ-003</t>
  </si>
  <si>
    <t>REQ-004</t>
  </si>
  <si>
    <t>REQ-005</t>
  </si>
  <si>
    <t>REQ-006</t>
  </si>
  <si>
    <t>REQ-007</t>
  </si>
  <si>
    <t>Admin</t>
  </si>
  <si>
    <t>REQ-008</t>
  </si>
  <si>
    <t>SDE</t>
  </si>
  <si>
    <t>REQ-009</t>
  </si>
  <si>
    <t>REQ-010</t>
  </si>
  <si>
    <t>REQ-011</t>
  </si>
  <si>
    <t>REQ-012</t>
  </si>
  <si>
    <t>REQ-013</t>
  </si>
  <si>
    <t>APM</t>
  </si>
  <si>
    <t>REQ-014</t>
  </si>
  <si>
    <t>REQ-015</t>
  </si>
  <si>
    <t>REQ-016</t>
  </si>
  <si>
    <t>HR Executive</t>
  </si>
  <si>
    <t>HR</t>
  </si>
  <si>
    <t>REQ-017</t>
  </si>
  <si>
    <t>REQ-018</t>
  </si>
  <si>
    <t>REQ-019</t>
  </si>
  <si>
    <t>REQ-020</t>
  </si>
  <si>
    <t>REQ-021</t>
  </si>
  <si>
    <t>System Engineer</t>
  </si>
  <si>
    <t>REQ-022</t>
  </si>
  <si>
    <t>Hardware Engineer</t>
  </si>
  <si>
    <t>REQ-023</t>
  </si>
  <si>
    <t>REQ-024</t>
  </si>
  <si>
    <t>REQ-025</t>
  </si>
  <si>
    <t>Candidate info</t>
  </si>
  <si>
    <t>Interview rounds: Yet to begin / Select / Reject / Hold</t>
  </si>
  <si>
    <t>Offer &amp; outcome</t>
  </si>
  <si>
    <t>Name</t>
  </si>
  <si>
    <t>Profile</t>
  </si>
  <si>
    <t>Tech Stack Expertise</t>
  </si>
  <si>
    <t>Total Exp.</t>
  </si>
  <si>
    <t>Current Company &amp; DOJ</t>
  </si>
  <si>
    <t>Current Location</t>
  </si>
  <si>
    <t>ROC</t>
  </si>
  <si>
    <t>CCTC</t>
  </si>
  <si>
    <t>ECTC</t>
  </si>
  <si>
    <t>Notice Period</t>
  </si>
  <si>
    <t>Offer (If any)</t>
  </si>
  <si>
    <t>Contact Details</t>
  </si>
  <si>
    <t>Email</t>
  </si>
  <si>
    <t>Candidate ID</t>
  </si>
  <si>
    <t>Applied Date</t>
  </si>
  <si>
    <t>Days in Current Stage</t>
  </si>
  <si>
    <t>Screening</t>
  </si>
  <si>
    <t>Screening Date</t>
  </si>
  <si>
    <t>Round 1</t>
  </si>
  <si>
    <t>Round 1 Date</t>
  </si>
  <si>
    <t>Round 2</t>
  </si>
  <si>
    <t>Round 2 Date</t>
  </si>
  <si>
    <t>Round 3</t>
  </si>
  <si>
    <t>Round 3 Date</t>
  </si>
  <si>
    <t>Final Round</t>
  </si>
  <si>
    <t>Final Round Date</t>
  </si>
  <si>
    <t>HR Round</t>
  </si>
  <si>
    <t>HR Round Date</t>
  </si>
  <si>
    <t>Offer Status</t>
  </si>
  <si>
    <t>Joining Status</t>
  </si>
  <si>
    <t>Additional Notes</t>
  </si>
  <si>
    <t>Lead Engineer</t>
  </si>
  <si>
    <t xml:space="preserve">Backend </t>
  </si>
  <si>
    <t>8 yrs</t>
  </si>
  <si>
    <t xml:space="preserve">Delhi </t>
  </si>
  <si>
    <t>25 LPA</t>
  </si>
  <si>
    <t>28 LPA</t>
  </si>
  <si>
    <t>Immediate (LWD- Sept. 2025)</t>
  </si>
  <si>
    <t>No</t>
  </si>
  <si>
    <t>N/A</t>
  </si>
  <si>
    <t>Select</t>
  </si>
  <si>
    <t>Reject</t>
  </si>
  <si>
    <t>Frontend</t>
  </si>
  <si>
    <t>9 yrs</t>
  </si>
  <si>
    <t>45 LPA</t>
  </si>
  <si>
    <t>Immediate (LWD- Aug 2025)</t>
  </si>
  <si>
    <t>7 yrs</t>
  </si>
  <si>
    <t>Delhi</t>
  </si>
  <si>
    <t>Layoff</t>
  </si>
  <si>
    <t>30 LPA</t>
  </si>
  <si>
    <t>40 LPA</t>
  </si>
  <si>
    <t>XYZ</t>
  </si>
  <si>
    <t xml:space="preserve">Exposure </t>
  </si>
  <si>
    <t>24 LPA</t>
  </si>
  <si>
    <t xml:space="preserve">Immediate </t>
  </si>
  <si>
    <t>6 yrs</t>
  </si>
  <si>
    <t>Agra</t>
  </si>
  <si>
    <t>Stability with orgainsation</t>
  </si>
  <si>
    <t>26 LPA</t>
  </si>
  <si>
    <t>15 days</t>
  </si>
  <si>
    <t>DevOps Engineer</t>
  </si>
  <si>
    <t>DevOps</t>
  </si>
  <si>
    <t>5 yrs</t>
  </si>
  <si>
    <t>Ghaziabad</t>
  </si>
  <si>
    <t>Growth</t>
  </si>
  <si>
    <t>16 LPA</t>
  </si>
  <si>
    <t>30 days</t>
  </si>
  <si>
    <t>4+ yrs</t>
  </si>
  <si>
    <t>Gurgaon</t>
  </si>
  <si>
    <t>8 LPA</t>
  </si>
  <si>
    <t>11.50 LPA</t>
  </si>
  <si>
    <t>3 yrs</t>
  </si>
  <si>
    <t>Location issue</t>
  </si>
  <si>
    <t>5 LPA</t>
  </si>
  <si>
    <t>7 LPA</t>
  </si>
  <si>
    <t>Project completed</t>
  </si>
  <si>
    <t>14 LPA</t>
  </si>
  <si>
    <t>18 LPA</t>
  </si>
  <si>
    <t>PM</t>
  </si>
  <si>
    <t>Better opportunity</t>
  </si>
  <si>
    <t>35 LPA</t>
  </si>
  <si>
    <t xml:space="preserve">No </t>
  </si>
  <si>
    <t>NA</t>
  </si>
  <si>
    <t>Product Designer</t>
  </si>
  <si>
    <t>10 LPA</t>
  </si>
  <si>
    <t xml:space="preserve">Prabhat </t>
  </si>
  <si>
    <t>5.5 yrs</t>
  </si>
  <si>
    <t>Greater Noida</t>
  </si>
  <si>
    <t>21 LPA</t>
  </si>
  <si>
    <t>7.5 yrs</t>
  </si>
  <si>
    <t>9+ yrs</t>
  </si>
  <si>
    <t>New opportunity</t>
  </si>
  <si>
    <t>12 LPA</t>
  </si>
  <si>
    <t>11 yrs</t>
  </si>
  <si>
    <t>Product completed</t>
  </si>
  <si>
    <t>Monotonous work</t>
  </si>
  <si>
    <t xml:space="preserve">Serving LWD- 31st March </t>
  </si>
  <si>
    <t>4.8 yrs</t>
  </si>
  <si>
    <t>Contract ended</t>
  </si>
  <si>
    <t>13 LPA</t>
  </si>
  <si>
    <t>15 LPA</t>
  </si>
  <si>
    <t>Reference</t>
  </si>
  <si>
    <t>4 yrs</t>
  </si>
  <si>
    <t>11 LPA</t>
  </si>
  <si>
    <t>Immediate joiner</t>
  </si>
  <si>
    <t>19 LPA</t>
  </si>
  <si>
    <t>3.5 yrs</t>
  </si>
  <si>
    <t>17 LPA</t>
  </si>
  <si>
    <t>SPM</t>
  </si>
  <si>
    <t>10 yrs</t>
  </si>
  <si>
    <t>Delhi NCR</t>
  </si>
  <si>
    <t>60 days</t>
  </si>
  <si>
    <t>2 yrs</t>
  </si>
  <si>
    <t>Work pressure</t>
  </si>
  <si>
    <t>45 days</t>
  </si>
  <si>
    <t>No projects</t>
  </si>
  <si>
    <t>3 LPA</t>
  </si>
  <si>
    <t>6 LPA</t>
  </si>
  <si>
    <t>Rajendra</t>
  </si>
  <si>
    <t>6+ yrs</t>
  </si>
  <si>
    <t>32 LPA</t>
  </si>
  <si>
    <t>6.5 yrs</t>
  </si>
  <si>
    <t>Immediate Joiner</t>
  </si>
  <si>
    <t>5.8 yrs</t>
  </si>
  <si>
    <t>44 LPA</t>
  </si>
  <si>
    <t>7+ yrs</t>
  </si>
  <si>
    <t>33 LPA</t>
  </si>
  <si>
    <t>42 LPA</t>
  </si>
  <si>
    <t>23 LPA</t>
  </si>
  <si>
    <t>ITC Infotech- Gurgaon</t>
  </si>
  <si>
    <t>29 LPA</t>
  </si>
  <si>
    <t>20 LPA</t>
  </si>
  <si>
    <t>5.6 yrs</t>
  </si>
  <si>
    <t>4.5 yrs</t>
  </si>
  <si>
    <t>Faridabad</t>
  </si>
  <si>
    <t>10.50 LPA</t>
  </si>
  <si>
    <t>5.3 yrs</t>
  </si>
  <si>
    <t>22 LPA</t>
  </si>
  <si>
    <t>8.40 LPA</t>
  </si>
  <si>
    <t>Hold</t>
  </si>
  <si>
    <t>Sachin Yadav</t>
  </si>
  <si>
    <t>Jaipur</t>
  </si>
  <si>
    <t>2 months</t>
  </si>
  <si>
    <t>Implementation Engineer</t>
  </si>
  <si>
    <t>Mayank</t>
  </si>
  <si>
    <t>Abhilash</t>
  </si>
  <si>
    <t>whole team laidoff</t>
  </si>
  <si>
    <t>3.4 yrs</t>
  </si>
  <si>
    <t>3+ yrs</t>
  </si>
  <si>
    <t>5.3 LPA</t>
  </si>
  <si>
    <t>9 LPA</t>
  </si>
  <si>
    <t>8.70 LPA</t>
  </si>
  <si>
    <t>Soumya Jain</t>
  </si>
  <si>
    <t>3.7 yrs</t>
  </si>
  <si>
    <t>MP</t>
  </si>
  <si>
    <t>3.2 yrs</t>
  </si>
  <si>
    <t>Noida 16</t>
  </si>
  <si>
    <t>Vansh</t>
  </si>
  <si>
    <t>Nuvertos- Sep. 2025</t>
  </si>
  <si>
    <t>Delhi- North</t>
  </si>
  <si>
    <t>Changing role towards PM</t>
  </si>
  <si>
    <t>16 LPA (Last CTC- 12 LPA)</t>
  </si>
  <si>
    <t>Immediate (LWD- 27th March)</t>
  </si>
  <si>
    <t>Ritish</t>
  </si>
  <si>
    <t>Ericsson- 2023 as intern joined</t>
  </si>
  <si>
    <t>9 LPA (8.2 LPA +60K Variable)</t>
  </si>
  <si>
    <t>Sahil</t>
  </si>
  <si>
    <t>4+yrs</t>
  </si>
  <si>
    <t>Nexaxis Technology solutions (Saai.AI)- Dubai based</t>
  </si>
  <si>
    <t>10.80 LPA</t>
  </si>
  <si>
    <t>30 days (Neg. upto 10 days)</t>
  </si>
  <si>
    <t>Mohit</t>
  </si>
  <si>
    <t>3.6 yrs</t>
  </si>
  <si>
    <t>Blockcube technology</t>
  </si>
  <si>
    <t>10 LPA (9.50 Fixed+ 50k variable)</t>
  </si>
  <si>
    <t>60 days (Neg. upto 45 days)</t>
  </si>
  <si>
    <t>15.50 LPA- Gurgaon location- looking better</t>
  </si>
  <si>
    <t>Sanskar</t>
  </si>
  <si>
    <t>Softude Infotech</t>
  </si>
  <si>
    <t>Indore</t>
  </si>
  <si>
    <t>5.64 LPA</t>
  </si>
  <si>
    <t>60 Days- Neg</t>
  </si>
  <si>
    <t>Ketan Gupta</t>
  </si>
  <si>
    <t>Comfygen</t>
  </si>
  <si>
    <t>Career Growth</t>
  </si>
  <si>
    <t>7.50 LPA</t>
  </si>
  <si>
    <t xml:space="preserve"> 30 days</t>
  </si>
  <si>
    <t>guptaketan6375@gmail.com</t>
  </si>
  <si>
    <t>Arun Phulwariya</t>
  </si>
  <si>
    <t>Angara E- commerce</t>
  </si>
  <si>
    <t>aphulwariya373@gmail.com</t>
  </si>
  <si>
    <t>Deepak Kumar</t>
  </si>
  <si>
    <t>StatusNeo ( Client Airlines)</t>
  </si>
  <si>
    <t>Noida 71</t>
  </si>
  <si>
    <t>28 LPA (Min. 26 LPA)</t>
  </si>
  <si>
    <t>60 days- Neg upto 45 days</t>
  </si>
  <si>
    <t>kdjjps1@gmail.com</t>
  </si>
  <si>
    <t>Vikas Khambra</t>
  </si>
  <si>
    <t>Arthmate Financing</t>
  </si>
  <si>
    <t>15.4 LPA</t>
  </si>
  <si>
    <t>vkkhambra786@gmail.com</t>
  </si>
  <si>
    <t>Mohit Chaudhary</t>
  </si>
  <si>
    <t>Zoop.one</t>
  </si>
  <si>
    <t>Pune</t>
  </si>
  <si>
    <t>Nearby to hometown location</t>
  </si>
  <si>
    <t>34.5 LPA</t>
  </si>
  <si>
    <t>mohitc9611@gmail.com</t>
  </si>
  <si>
    <t>Abhishek Shukla</t>
  </si>
  <si>
    <t>SK Finance- July 2025</t>
  </si>
  <si>
    <t>Meerut (WFH)</t>
  </si>
  <si>
    <t>25.50 LPA</t>
  </si>
  <si>
    <t>31 LPA</t>
  </si>
  <si>
    <t>60 days- Neg</t>
  </si>
  <si>
    <t xml:space="preserve">shuklaji88as@gmail.com </t>
  </si>
  <si>
    <t>Sunil Tyagi</t>
  </si>
  <si>
    <t>9.9 yrs</t>
  </si>
  <si>
    <t>Wayfair (Canterr.inc)- 2024</t>
  </si>
  <si>
    <t>Noida extension</t>
  </si>
  <si>
    <t>Asked for bangalore relocation</t>
  </si>
  <si>
    <t>40 LPA (Neg.)</t>
  </si>
  <si>
    <t>sunil.tygi5@gmail.com</t>
  </si>
  <si>
    <t>Vivek Jain</t>
  </si>
  <si>
    <t>10.9 yrs</t>
  </si>
  <si>
    <t>EDAS</t>
  </si>
  <si>
    <t>Didn't give any confirmation letter</t>
  </si>
  <si>
    <t>Immediate- LWD- 16th Jan</t>
  </si>
  <si>
    <t>Vivekjain8489@gmail.com</t>
  </si>
  <si>
    <t>Ritu Kumari</t>
  </si>
  <si>
    <t>2.5 yrs</t>
  </si>
  <si>
    <t>Ericcson</t>
  </si>
  <si>
    <t xml:space="preserve">45 days- 30 days </t>
  </si>
  <si>
    <t>rituindoliya3110@gmail.com</t>
  </si>
  <si>
    <t>Govind Verma</t>
  </si>
  <si>
    <t>Earlyskills pvt. – May 2024</t>
  </si>
  <si>
    <t xml:space="preserve">Salary never on time </t>
  </si>
  <si>
    <t>7.8 LPA</t>
  </si>
  <si>
    <t>30 days- 15 days neg.</t>
  </si>
  <si>
    <t>Sonygovind.gkv740@gmail.com</t>
  </si>
  <si>
    <t>Shivam Yadav</t>
  </si>
  <si>
    <t>ZenoCloud- 2024</t>
  </si>
  <si>
    <t>Noida 62</t>
  </si>
  <si>
    <t>6 LPA (5.4 Fixed)</t>
  </si>
  <si>
    <t>Serving- LWD- 25th Feb</t>
  </si>
  <si>
    <t>shivamyadavskn@gmail.com</t>
  </si>
  <si>
    <t>Pranavdeep</t>
  </si>
  <si>
    <t>Saas, Ai, e- commerce, fintech, healthtech, gaming</t>
  </si>
  <si>
    <t>Itech Creators- July 2025</t>
  </si>
  <si>
    <t>Delhi (Akashardham)</t>
  </si>
  <si>
    <t>7.20 LPA (Fixed)</t>
  </si>
  <si>
    <t>30 days (neg. upto 10 days)</t>
  </si>
  <si>
    <t>kumarpranavdeep56@gmail.com</t>
  </si>
  <si>
    <t>Arun Kumar</t>
  </si>
  <si>
    <t>MiM Essay</t>
  </si>
  <si>
    <t>6 LPA (5.64 LPA</t>
  </si>
  <si>
    <t>Yes (DOJ- 10th feb- Hyderdabad- 6.50 LPA</t>
  </si>
  <si>
    <t>arunyadav79499@gmail.com</t>
  </si>
  <si>
    <t>Harshit singh</t>
  </si>
  <si>
    <t>AEC Business Solutions- April 2025</t>
  </si>
  <si>
    <t>Delhi- Saket</t>
  </si>
  <si>
    <t xml:space="preserve">Contract role- for particular product only </t>
  </si>
  <si>
    <t>harshitsingh2021@gmail.com</t>
  </si>
  <si>
    <t>Arshiyan Rahman</t>
  </si>
  <si>
    <t>Novelvox Software Solutions</t>
  </si>
  <si>
    <t>arshiyanrahman2000@gmail.com</t>
  </si>
  <si>
    <t>Abhinay Singh</t>
  </si>
  <si>
    <t>CodeSpire Solutions- Aug 2025</t>
  </si>
  <si>
    <t xml:space="preserve">8 LPA </t>
  </si>
  <si>
    <t>Immediate (LWD- 9th Jan)</t>
  </si>
  <si>
    <t>abhinaysingh372@gmail.com</t>
  </si>
  <si>
    <t>Abhishek Amber</t>
  </si>
  <si>
    <t>Nirogstreet- 2023</t>
  </si>
  <si>
    <t>abhiamber191@gmail.com</t>
  </si>
  <si>
    <t>Aman Jain</t>
  </si>
  <si>
    <t>4.5+</t>
  </si>
  <si>
    <t>Nextgen solution- 2022</t>
  </si>
  <si>
    <t>6.5 LPA</t>
  </si>
  <si>
    <t>30 days (Neg. upto 7 days)</t>
  </si>
  <si>
    <t>amanjain1718@gmail.com</t>
  </si>
  <si>
    <t>Utkarsh Jain</t>
  </si>
  <si>
    <t>Fastcurve Services- 2025 Aug</t>
  </si>
  <si>
    <t>Meerut</t>
  </si>
  <si>
    <t>4 LPA</t>
  </si>
  <si>
    <t>Immediate (LWD- 1st Feb)</t>
  </si>
  <si>
    <t>Utkarsh57917@gmail.com</t>
  </si>
  <si>
    <t xml:space="preserve">Rajiv </t>
  </si>
  <si>
    <t>Appinventiv- 2025</t>
  </si>
  <si>
    <t>6.60 LPA</t>
  </si>
  <si>
    <t>30 days- Neg- upto 15 days</t>
  </si>
  <si>
    <t>rajivsh1812@gmail.com</t>
  </si>
  <si>
    <t>Shivanshu Pandey</t>
  </si>
  <si>
    <t>Squadx Innovation Pvt- Coingape .com- 2022</t>
  </si>
  <si>
    <t>Learning curve getting low and monotonous work</t>
  </si>
  <si>
    <t>shivanshup1@gmail.com</t>
  </si>
  <si>
    <t>Prabjot</t>
  </si>
  <si>
    <t>BNG Advance Mobile Solutions- 2022</t>
  </si>
  <si>
    <t xml:space="preserve">Stagnant growth &amp; new learning </t>
  </si>
  <si>
    <t>10 LPA (9 fixed+ 1 variable quaterly)</t>
  </si>
  <si>
    <t>16 LPA (Neg. 15 LPA)</t>
  </si>
  <si>
    <t>ps862656@gmail.com</t>
  </si>
  <si>
    <t>Himanshi Tanwar</t>
  </si>
  <si>
    <t>Quara AI Tech- May 2023</t>
  </si>
  <si>
    <t>Faridabad (WFH)</t>
  </si>
  <si>
    <t>5.40 LPA</t>
  </si>
  <si>
    <t>himanshi.tanwar567@gmail.com</t>
  </si>
  <si>
    <t>Shailini Negi</t>
  </si>
  <si>
    <t>AthanSys HealthCare Solution- 2023</t>
  </si>
  <si>
    <t>Vaishali</t>
  </si>
  <si>
    <t>things getting static over here</t>
  </si>
  <si>
    <t>5.20 LPA</t>
  </si>
  <si>
    <t>30 days- neg. 15 days</t>
  </si>
  <si>
    <t>shalini00negi@gmail.com</t>
  </si>
  <si>
    <t>Deepak Tiwari</t>
  </si>
  <si>
    <t>NIIT Ltd. -2022</t>
  </si>
  <si>
    <t>Pratapgarh- UP</t>
  </si>
  <si>
    <t>Ne learnings</t>
  </si>
  <si>
    <t>6.50 LPA</t>
  </si>
  <si>
    <t>60 days- neg.45 days</t>
  </si>
  <si>
    <t>deepaktiwari04d@gmail.com</t>
  </si>
  <si>
    <t>Aryan Arora</t>
  </si>
  <si>
    <t>UpGrad- 2024</t>
  </si>
  <si>
    <t>Asking for hyderabad location</t>
  </si>
  <si>
    <t>5.50 LPA</t>
  </si>
  <si>
    <t>Serving- LWD- 6th Feb</t>
  </si>
  <si>
    <t>aryanarora2806@gmail.com</t>
  </si>
  <si>
    <t>Muskan Rajput</t>
  </si>
  <si>
    <t>Eopsin Tech Pvt. Ltd.- Aug 2025</t>
  </si>
  <si>
    <t>Jaipur- WFH</t>
  </si>
  <si>
    <t>7.30 LPA</t>
  </si>
  <si>
    <t>30 days- Neg 15 days</t>
  </si>
  <si>
    <t>kamuskan01@gmail.com</t>
  </si>
  <si>
    <t>Anubhav Kumar</t>
  </si>
  <si>
    <t>XpertDox- 2025</t>
  </si>
  <si>
    <t>Timing issue</t>
  </si>
  <si>
    <t>8.96 LPA</t>
  </si>
  <si>
    <t>singh.anubhav.98010@gmail.com</t>
  </si>
  <si>
    <t>Shivam</t>
  </si>
  <si>
    <t>Desktop IT Support</t>
  </si>
  <si>
    <t>Support</t>
  </si>
  <si>
    <t>2+ yrs</t>
  </si>
  <si>
    <t>CMS IT Services- July 2023</t>
  </si>
  <si>
    <t xml:space="preserve">Growth </t>
  </si>
  <si>
    <t>3.50 LPA</t>
  </si>
  <si>
    <t>7 days</t>
  </si>
  <si>
    <t>shivamkumarthakur1996@gmail.com</t>
  </si>
  <si>
    <t>Rahul Gupta</t>
  </si>
  <si>
    <t xml:space="preserve">Btech </t>
  </si>
  <si>
    <t>1+ yrs</t>
  </si>
  <si>
    <t>Csat Systems Pvt Ltd- 2025</t>
  </si>
  <si>
    <t>New Delhi</t>
  </si>
  <si>
    <t>Contract</t>
  </si>
  <si>
    <t>2 LPA</t>
  </si>
  <si>
    <t>workrahulgupta21@gmail.com</t>
  </si>
  <si>
    <t>Pooja Kesari</t>
  </si>
  <si>
    <t>Romsons Group Pvt. Ltd- 2024</t>
  </si>
  <si>
    <t>Immediate (LWD- 2nd Dec 2025)</t>
  </si>
  <si>
    <t>Shrista Singh</t>
  </si>
  <si>
    <t>GreenHonchos Solutions- 2025</t>
  </si>
  <si>
    <t>No ongoing project &amp; on bench</t>
  </si>
  <si>
    <t xml:space="preserve">Serving- 15 days left </t>
  </si>
  <si>
    <t>Amit Kumar</t>
  </si>
  <si>
    <t>Algorithm- 2022</t>
  </si>
  <si>
    <t>7.6 LPA</t>
  </si>
  <si>
    <t>LWD- 30th Jan</t>
  </si>
  <si>
    <t>aryan.amit0824@gmail.com</t>
  </si>
  <si>
    <t>Abhinay Yadav</t>
  </si>
  <si>
    <t>Mismanagement in information flow</t>
  </si>
  <si>
    <t>Immediate (14th Nov.)</t>
  </si>
  <si>
    <t>abhinayy48@gmail.com</t>
  </si>
  <si>
    <t>Karamveer</t>
  </si>
  <si>
    <t>SynapseIndia Private Limited- 2025</t>
  </si>
  <si>
    <t>Coverted full time to consultant, to down size company</t>
  </si>
  <si>
    <t>karamveer.garathi.9@gmail.com</t>
  </si>
  <si>
    <t>Siddhant Mishra</t>
  </si>
  <si>
    <t>Biz2x- 2022</t>
  </si>
  <si>
    <t>Immediate- LWD- 21 nov</t>
  </si>
  <si>
    <t>siddhant.mishra.312001@gmail.com</t>
  </si>
  <si>
    <t>Manas Kumar</t>
  </si>
  <si>
    <t>Techsunset- 2022</t>
  </si>
  <si>
    <t>Underpaid</t>
  </si>
  <si>
    <t>Immediate- LWD- 15th Nov.</t>
  </si>
  <si>
    <t>Yes- 3.60 LPA</t>
  </si>
  <si>
    <t>manastechsunset01@gmail.com</t>
  </si>
  <si>
    <t>Navneet</t>
  </si>
  <si>
    <t>HKS Manpower Group LTD- 2024</t>
  </si>
  <si>
    <t>12.25 LPA (fixed)</t>
  </si>
  <si>
    <t>mauryanavis@gmail.com</t>
  </si>
  <si>
    <t>Devanshu</t>
  </si>
  <si>
    <t>Taxmann Technologies- 2023</t>
  </si>
  <si>
    <t>Delhi- Laxmi nagar</t>
  </si>
  <si>
    <t>30 days (Neg.)</t>
  </si>
  <si>
    <t>devanshu32165@gmail.com</t>
  </si>
  <si>
    <t>Shubham Bhattacharya</t>
  </si>
  <si>
    <t>Apollo</t>
  </si>
  <si>
    <t>27.70 LPA (fixed)</t>
  </si>
  <si>
    <t>40 LPA (Neg upto 38 LPA)</t>
  </si>
  <si>
    <t>60 days (Neg. to 30 days)</t>
  </si>
  <si>
    <t>subham1014@gmail.com</t>
  </si>
  <si>
    <t>Zain Malik</t>
  </si>
  <si>
    <t>4.6 yrs</t>
  </si>
  <si>
    <t>MyHealthcare Technologies- 2024</t>
  </si>
  <si>
    <t>Delhi- Malviya Nagar</t>
  </si>
  <si>
    <t>Extensive travel</t>
  </si>
  <si>
    <t>8 LPA+1 LPA(retention)</t>
  </si>
  <si>
    <t>3 months (30-45 days) &amp; buyout option</t>
  </si>
  <si>
    <t>zain888malik@gmail.com</t>
  </si>
  <si>
    <t>Prateek Verma</t>
  </si>
  <si>
    <t>Laxmi nagar</t>
  </si>
  <si>
    <t>project got completed</t>
  </si>
  <si>
    <t>30 LPA+ 1 LPA</t>
  </si>
  <si>
    <t>Immediate Joiner (LWD- 2nd jan)</t>
  </si>
  <si>
    <t>prateekvermatech@gmail.com</t>
  </si>
  <si>
    <t>Sagar Kandhari</t>
  </si>
  <si>
    <t>10 years</t>
  </si>
  <si>
    <t>MyHealth Tech</t>
  </si>
  <si>
    <t>90 Days (nego)</t>
  </si>
  <si>
    <t>Sagarkandhari11@gmail.com</t>
  </si>
  <si>
    <t>Rounak Agarwal</t>
  </si>
  <si>
    <t>Virtusa</t>
  </si>
  <si>
    <t>60 days (Neg. 30 days</t>
  </si>
  <si>
    <t>agarwalrounak586@gmail.com</t>
  </si>
  <si>
    <t>Shubhendu Kumar</t>
  </si>
  <si>
    <t>Apollo Hospitals- 2025</t>
  </si>
  <si>
    <t>Asking to relocate to Chennai</t>
  </si>
  <si>
    <t>22.5 LPA fixed</t>
  </si>
  <si>
    <t>30 days (Neg. due to EL) 1 week</t>
  </si>
  <si>
    <t>kshubhendu7@gmail.com</t>
  </si>
  <si>
    <t>Alankrit Sinha</t>
  </si>
  <si>
    <t>FYND- WFH (since Jan only)- 2024</t>
  </si>
  <si>
    <t xml:space="preserve">Noida </t>
  </si>
  <si>
    <t xml:space="preserve">Work enviornment </t>
  </si>
  <si>
    <t>26.3 LPA- fixed</t>
  </si>
  <si>
    <t>30 days (Neg. to 20 days)</t>
  </si>
  <si>
    <t xml:space="preserve">alankrit0399@gmail.com </t>
  </si>
  <si>
    <t>Ram Dev</t>
  </si>
  <si>
    <t xml:space="preserve">CONFIEDNTIAL </t>
  </si>
  <si>
    <t xml:space="preserve">Yes- 11.5 LPA- Frontend- Angular </t>
  </si>
  <si>
    <t>ramdevsharma157@gmail.com</t>
  </si>
  <si>
    <t>Yogesh Kumar Singh</t>
  </si>
  <si>
    <t>Implement</t>
  </si>
  <si>
    <t>Care Hospitals (Quality Care India Ltd.)</t>
  </si>
  <si>
    <t>Hyderabad Based out of Banaras</t>
  </si>
  <si>
    <t xml:space="preserve">Location nearby to </t>
  </si>
  <si>
    <t>60 days (1 month)- buyout</t>
  </si>
  <si>
    <t>Yes- Noida- 16 LPA</t>
  </si>
  <si>
    <t>justyogeshsingh@gmail.com</t>
  </si>
  <si>
    <t>Karamveer Garathi</t>
  </si>
  <si>
    <t>Full time to consultant</t>
  </si>
  <si>
    <t>7.5LPA (50k variable)</t>
  </si>
  <si>
    <t>11 LPA (Neg.)</t>
  </si>
  <si>
    <t>Yes- 9 LPA</t>
  </si>
  <si>
    <t>Piyush Chauhan</t>
  </si>
  <si>
    <t>4.3 yrs</t>
  </si>
  <si>
    <t>POrbis Group- 2024</t>
  </si>
  <si>
    <t>On Break- Dad health</t>
  </si>
  <si>
    <t>12.50 LPA</t>
  </si>
  <si>
    <t>piyushchauhan2207@gmail.com</t>
  </si>
  <si>
    <t>Hitesh Sharma</t>
  </si>
  <si>
    <t>Sanjeev Kapoor &amp; Associates</t>
  </si>
  <si>
    <t xml:space="preserve">Looking for corporate </t>
  </si>
  <si>
    <t>5.75 LPA</t>
  </si>
  <si>
    <t>30 days- Neg upto 15 days</t>
  </si>
  <si>
    <t>hiteshsharma1799@gmail.com</t>
  </si>
  <si>
    <t>Kashish Dhawan</t>
  </si>
  <si>
    <t xml:space="preserve">WNS- Dec. 2025 </t>
  </si>
  <si>
    <t>West Delhi</t>
  </si>
  <si>
    <t>Responsibility is not same he mentioned</t>
  </si>
  <si>
    <t>13.5 LPA (Neg 11 LPA)</t>
  </si>
  <si>
    <t>13 LPA fixed</t>
  </si>
  <si>
    <t>3 months (Neg.)</t>
  </si>
  <si>
    <t>kashishdhawan97@gmail.com</t>
  </si>
  <si>
    <t>Accenture- 15 months</t>
  </si>
  <si>
    <t>Noida- Nirmanvihar</t>
  </si>
  <si>
    <t>Asking to relocate to Jaipur</t>
  </si>
  <si>
    <t>12 LPA fixed</t>
  </si>
  <si>
    <t>15-30 days</t>
  </si>
  <si>
    <t>mayankcool3@yahoo.co.in</t>
  </si>
  <si>
    <t>Siddharth Pandey</t>
  </si>
  <si>
    <t>NTC</t>
  </si>
  <si>
    <t>Application engineer</t>
  </si>
  <si>
    <t>Antara Max Group</t>
  </si>
  <si>
    <t>62k</t>
  </si>
  <si>
    <t>70k</t>
  </si>
  <si>
    <t>LWD- 27th feb</t>
  </si>
  <si>
    <t>Yes</t>
  </si>
  <si>
    <t>Siddharthpandey.dit@gmail.com</t>
  </si>
  <si>
    <t>Aman Thurkral</t>
  </si>
  <si>
    <t>BDOrise- Nov 2025</t>
  </si>
  <si>
    <t>Delhi- Mayur vihar</t>
  </si>
  <si>
    <t xml:space="preserve">Not acively </t>
  </si>
  <si>
    <t>amannthukrall@gmail.com</t>
  </si>
  <si>
    <t>Akash Batnagar</t>
  </si>
  <si>
    <t>Trianz Consulting Private Limited</t>
  </si>
  <si>
    <t>Bangalore (UP)</t>
  </si>
  <si>
    <t>projects trasition, looking to hometown nearby</t>
  </si>
  <si>
    <t>6.9 LPA</t>
  </si>
  <si>
    <t>2 months (1 month buyout)</t>
  </si>
  <si>
    <t>Yes- 12.5 LPA</t>
  </si>
  <si>
    <t>81714 44399</t>
  </si>
  <si>
    <t>akashbhatnagar921@gmail.com</t>
  </si>
  <si>
    <t>Chandan Sahu</t>
  </si>
  <si>
    <t>Abhishek Shivhare</t>
  </si>
  <si>
    <t>3.1 yrs</t>
  </si>
  <si>
    <t>Studiographene Pvt. Ltd.</t>
  </si>
  <si>
    <t>8 LPA (7.80 LPA fixed)</t>
  </si>
  <si>
    <t>30 days (15 days)</t>
  </si>
  <si>
    <t>abhishekshivhare56@gmail.com</t>
  </si>
  <si>
    <t>Rishabh Singh</t>
  </si>
  <si>
    <t>Appventurez</t>
  </si>
  <si>
    <t>6 LPA- fixed</t>
  </si>
  <si>
    <t>12 LPA (Neg)</t>
  </si>
  <si>
    <t>30days (Neg.)</t>
  </si>
  <si>
    <t>rishabh.singh882@gmail.com</t>
  </si>
  <si>
    <t xml:space="preserve">Full stack </t>
  </si>
  <si>
    <t>Tekmindz- 2023</t>
  </si>
  <si>
    <t>Janakpuri</t>
  </si>
  <si>
    <t xml:space="preserve">D2009001@GMAIL.COM </t>
  </si>
  <si>
    <t>Lakshay</t>
  </si>
  <si>
    <t>TechChefz</t>
  </si>
  <si>
    <t xml:space="preserve">Out of comfort zone </t>
  </si>
  <si>
    <t xml:space="preserve">5.5 LPA </t>
  </si>
  <si>
    <t>lakshaymeghlan24@gmail.com</t>
  </si>
  <si>
    <t>Ayushi</t>
  </si>
  <si>
    <t>3.8 YRS</t>
  </si>
  <si>
    <t>Skylabs solutions</t>
  </si>
  <si>
    <t>Noida- 142</t>
  </si>
  <si>
    <t>Limited projects and salary timelines</t>
  </si>
  <si>
    <t>7.2 LPA</t>
  </si>
  <si>
    <t xml:space="preserve"> Immediate joiner</t>
  </si>
  <si>
    <t>ayushirocks2014@gmail.com</t>
  </si>
  <si>
    <t>Puneet</t>
  </si>
  <si>
    <t xml:space="preserve">  Backend</t>
  </si>
  <si>
    <t>Docree Media- 2023</t>
  </si>
  <si>
    <t>new challenges</t>
  </si>
  <si>
    <t>Rohan Sharma</t>
  </si>
  <si>
    <t>Times Group- 2024</t>
  </si>
  <si>
    <t>Financial growth</t>
  </si>
  <si>
    <t>7.5 LPA</t>
  </si>
  <si>
    <t xml:space="preserve">45 days (25 days neg. upto </t>
  </si>
  <si>
    <t>sharmarohan544@gmail.com</t>
  </si>
  <si>
    <t xml:space="preserve">7 yrs </t>
  </si>
  <si>
    <t>Jain Rajiv &amp; Associate</t>
  </si>
  <si>
    <t>switch to corporate</t>
  </si>
  <si>
    <t>amanj7300@gmail.com</t>
  </si>
  <si>
    <t>Amit Singla</t>
  </si>
  <si>
    <t>APT- sept. 2025</t>
  </si>
  <si>
    <t>Barakhamba road</t>
  </si>
  <si>
    <t>9LPA</t>
  </si>
  <si>
    <t>amitsinglaas001@gmail.com</t>
  </si>
  <si>
    <t>Vinit Gupta</t>
  </si>
  <si>
    <t xml:space="preserve">PRAVEEN AGGARWAL &amp; CO.- </t>
  </si>
  <si>
    <t>10 LPA (9.60 fixed)</t>
  </si>
  <si>
    <t>20 days</t>
  </si>
  <si>
    <t>cavinitgupta @gmail.com</t>
  </si>
  <si>
    <t>Shailender</t>
  </si>
  <si>
    <t>Capgemini Technology Services India Ltd</t>
  </si>
  <si>
    <t>Process shifted to kolkata</t>
  </si>
  <si>
    <t>LWD- 4th Juy</t>
  </si>
  <si>
    <t>shailendra1991@gmail.com</t>
  </si>
  <si>
    <t>Venture closed</t>
  </si>
  <si>
    <t>Global Survey Solutions- 2022</t>
  </si>
  <si>
    <t>7.1 LPA</t>
  </si>
  <si>
    <t>30 days (Neg)- Payout to 15 days</t>
  </si>
  <si>
    <t>2012prabhat@gmail.com</t>
  </si>
  <si>
    <t>Emerson IT Solutions</t>
  </si>
  <si>
    <t>harshvardhansingh4594@gmail.com</t>
  </si>
  <si>
    <t>Rohan Bhatia</t>
  </si>
  <si>
    <t>Krizzan Consulting</t>
  </si>
  <si>
    <t>Mohali</t>
  </si>
  <si>
    <t>8.25 LPA (Fixed- 7.5 LPA)</t>
  </si>
  <si>
    <t>bhatiarohan050@gmail.com</t>
  </si>
  <si>
    <t>Abhinav Agarwal</t>
  </si>
  <si>
    <t>4yrs</t>
  </si>
  <si>
    <t xml:space="preserve"> Almonds ai</t>
  </si>
  <si>
    <t>Grwoth</t>
  </si>
  <si>
    <t>Vivek Singh</t>
  </si>
  <si>
    <t>Infoedge</t>
  </si>
  <si>
    <t>Project ended</t>
  </si>
  <si>
    <t>Shivam Pasvan</t>
  </si>
  <si>
    <t>Continue global- 2025</t>
  </si>
  <si>
    <t>Project is ending</t>
  </si>
  <si>
    <t>15 LPA (Neg.)</t>
  </si>
  <si>
    <t>Yes- 13 LPA</t>
  </si>
  <si>
    <t>shivampasvan@gmail.com</t>
  </si>
  <si>
    <t>Naveen Kumar</t>
  </si>
  <si>
    <t>Innover Labs</t>
  </si>
  <si>
    <t>7.20 LPA</t>
  </si>
  <si>
    <t>13 LPA (Neg. 11 LPA</t>
  </si>
  <si>
    <t>naveendev250@gmail.com</t>
  </si>
  <si>
    <t>Neeshu Agarwal</t>
  </si>
  <si>
    <t>10+ (R.E- 6.5 yrs)</t>
  </si>
  <si>
    <t>Optum- Oct'23</t>
  </si>
  <si>
    <t xml:space="preserve">39.6 LPA </t>
  </si>
  <si>
    <t>65 LPA</t>
  </si>
  <si>
    <t>60 days (30 days)</t>
  </si>
  <si>
    <t>neeshu14smca.thapar@gmail.com</t>
  </si>
  <si>
    <t>Nikhil Nalin</t>
  </si>
  <si>
    <t>6.5 LPA (R.E-4 yrs)</t>
  </si>
  <si>
    <t>Noora Health- 2021</t>
  </si>
  <si>
    <t>Bangalore (based out- Kerala)</t>
  </si>
  <si>
    <t>60 days  (Neg.)</t>
  </si>
  <si>
    <t>nikhilnalin216@gmail.com</t>
  </si>
  <si>
    <t>Sameer Jain</t>
  </si>
  <si>
    <t xml:space="preserve">8 yrs </t>
  </si>
  <si>
    <t>Tata 1mg</t>
  </si>
  <si>
    <t xml:space="preserve">Unstability  in system </t>
  </si>
  <si>
    <t>27 LPA (25 Fixed)</t>
  </si>
  <si>
    <t>Serving- LWD- 17th March</t>
  </si>
  <si>
    <t>yes- 33 LPA-</t>
  </si>
  <si>
    <t>sameermails98@gmail.com</t>
  </si>
  <si>
    <t>Ankit Chouhan</t>
  </si>
  <si>
    <t>ValueFirst- 2022</t>
  </si>
  <si>
    <t>New learning</t>
  </si>
  <si>
    <t>20 LPA (fixed)</t>
  </si>
  <si>
    <t>2ankitch@gmail.com</t>
  </si>
  <si>
    <t>Akash Sahu</t>
  </si>
  <si>
    <t>QSS Technosoft Pvt. Ltd.- 2022</t>
  </si>
  <si>
    <t>15 LPA(fixed)</t>
  </si>
  <si>
    <t xml:space="preserve">LWD- 3rd March </t>
  </si>
  <si>
    <t>Yes- 24 LPA- service based</t>
  </si>
  <si>
    <t>akashsahu410@gmail.com</t>
  </si>
  <si>
    <t>Gourav Rajput</t>
  </si>
  <si>
    <t>Eleve Media Pvt. Ltd.- 2022</t>
  </si>
  <si>
    <t>Ambala</t>
  </si>
  <si>
    <t>Learning, new opportunity</t>
  </si>
  <si>
    <t>30 LPA- fixed</t>
  </si>
  <si>
    <t>Immediate (LWD- 30th Jan)</t>
  </si>
  <si>
    <t>thisisgouravrajput@gmail.com</t>
  </si>
  <si>
    <t>Riddi Parmar</t>
  </si>
  <si>
    <t>Botpro Solutions- 2025</t>
  </si>
  <si>
    <t>Noida 72</t>
  </si>
  <si>
    <t xml:space="preserve">Marriage </t>
  </si>
  <si>
    <t>14.28 LPA</t>
  </si>
  <si>
    <t>Immediate (LWD- Sept 2025</t>
  </si>
  <si>
    <t>riddhiparmar1298@gmail.com</t>
  </si>
  <si>
    <t>Hamesh Singh</t>
  </si>
  <si>
    <t>6 yrs (Healthtech- 4+ yrs)</t>
  </si>
  <si>
    <t>Lalpath labs</t>
  </si>
  <si>
    <t>19.50 LPA</t>
  </si>
  <si>
    <t>3 months (30 days man. ) else buyout 2 months</t>
  </si>
  <si>
    <t>harmesh.sp@gmail.com</t>
  </si>
  <si>
    <t xml:space="preserve">Pritam </t>
  </si>
  <si>
    <t>8 yrs in PM</t>
  </si>
  <si>
    <t>Optum</t>
  </si>
  <si>
    <t>46 LPA</t>
  </si>
  <si>
    <t>50 LPA</t>
  </si>
  <si>
    <t>90 days (2 months)</t>
  </si>
  <si>
    <t>pritambaral4you@gmail.com</t>
  </si>
  <si>
    <t>Shubham Rawat</t>
  </si>
  <si>
    <t>Appinventive- 2022</t>
  </si>
  <si>
    <t>Growth and underpaid</t>
  </si>
  <si>
    <t>12 LPA fixed (11.25 Before appraisal)- Min 18 LPA</t>
  </si>
  <si>
    <t>shubham.rawat8484@gmail.com</t>
  </si>
  <si>
    <t>Anubhav Singh Chauhan</t>
  </si>
  <si>
    <t>Zillet- 2023</t>
  </si>
  <si>
    <t>Delhi- chattarpur</t>
  </si>
  <si>
    <t>24 LPA (fixed)</t>
  </si>
  <si>
    <t>28  LPA</t>
  </si>
  <si>
    <t>Immediate Joiner (LWD- 30th Dec.)</t>
  </si>
  <si>
    <t>anubhavchauhan2015@gmail.com</t>
  </si>
  <si>
    <t>Priyank Verma</t>
  </si>
  <si>
    <t>8.7 yrs</t>
  </si>
  <si>
    <t>3Pillar</t>
  </si>
  <si>
    <t>Uttrakhand</t>
  </si>
  <si>
    <t>32.2 LPA- fixed+2.7 esops</t>
  </si>
  <si>
    <t>priyankverma903@gmail.com</t>
  </si>
  <si>
    <t>Naveen Singh</t>
  </si>
  <si>
    <t>Brainvire Infotech Inc- Nov '22</t>
  </si>
  <si>
    <t>Gorakhpur</t>
  </si>
  <si>
    <t>6.7 LPA</t>
  </si>
  <si>
    <t>12 LPA (10 LPA Neg.)</t>
  </si>
  <si>
    <t>Immediate (LWD- 13 Feb)</t>
  </si>
  <si>
    <t>naveensingh.swe@gmail.com</t>
  </si>
  <si>
    <t>Pranav</t>
  </si>
  <si>
    <t>GlobalBees- 2022</t>
  </si>
  <si>
    <t>35 LPA (25 LPA +10 LPA esops)</t>
  </si>
  <si>
    <t>45 LPA (40 lpa)</t>
  </si>
  <si>
    <t>45 days (30 days)</t>
  </si>
  <si>
    <t>gandhipranav9@gmail.com</t>
  </si>
  <si>
    <t>Nikhil Malik</t>
  </si>
  <si>
    <t>AI Senssy- Feb 2026</t>
  </si>
  <si>
    <t>26 LPA (Last CTC- 20 LPA)</t>
  </si>
  <si>
    <t>nikhilmalik995@gmail.com</t>
  </si>
  <si>
    <t>Rishabh Goyal</t>
  </si>
  <si>
    <t>91Trucks- 2024</t>
  </si>
  <si>
    <t xml:space="preserve">Learnings </t>
  </si>
  <si>
    <t>11.25 LPA</t>
  </si>
  <si>
    <t>rishabhagrawal005@gmail.com</t>
  </si>
  <si>
    <t>Akash Kumar</t>
  </si>
  <si>
    <t>Java</t>
  </si>
  <si>
    <t>5.2 yrs</t>
  </si>
  <si>
    <t xml:space="preserve"> Speckyfox Technologies- 2022</t>
  </si>
  <si>
    <t>Restructing in org.</t>
  </si>
  <si>
    <t>9.8 LPA</t>
  </si>
  <si>
    <t xml:space="preserve">LWD- 6th March </t>
  </si>
  <si>
    <t xml:space="preserve">Abhay Yadav </t>
  </si>
  <si>
    <t>10 yrs (9.5 yrs MERN), 5 yrs in java</t>
  </si>
  <si>
    <t>Bountaeous Accoulite- July 2025</t>
  </si>
  <si>
    <t>South Delhi - Saket nearby</t>
  </si>
  <si>
    <t>Toxic Culture</t>
  </si>
  <si>
    <t>35 LPA (30 LPA Last CTC)</t>
  </si>
  <si>
    <t xml:space="preserve">38 LPA </t>
  </si>
  <si>
    <t>30 Days</t>
  </si>
  <si>
    <t>ayadav335@gmail.com</t>
  </si>
  <si>
    <t>Ashutosh</t>
  </si>
  <si>
    <t xml:space="preserve">Qbaxo Technologies- </t>
  </si>
  <si>
    <t>itsashutosh21@gmail.com</t>
  </si>
  <si>
    <t>Abhay Parihar</t>
  </si>
  <si>
    <t>Full stack+ AI</t>
  </si>
  <si>
    <t>AGILEAPT SOLUTIONS PVT. LTD.</t>
  </si>
  <si>
    <t>6 lpa</t>
  </si>
  <si>
    <t>10 lpa</t>
  </si>
  <si>
    <t>abhay.parihar6@gmail.com</t>
  </si>
  <si>
    <t>Tushar</t>
  </si>
  <si>
    <t xml:space="preserve">HR </t>
  </si>
  <si>
    <t xml:space="preserve"> Tractor Junction- Aug 2025</t>
  </si>
  <si>
    <t>Akshardham</t>
  </si>
  <si>
    <t>6 days</t>
  </si>
  <si>
    <t>4.2 LPA (35k)- No PF</t>
  </si>
  <si>
    <t xml:space="preserve"> parnavsharma60@gmail.com</t>
  </si>
  <si>
    <t>Vipin Kumar</t>
  </si>
  <si>
    <t>Altimetrik</t>
  </si>
  <si>
    <t>Preparing for UPSC</t>
  </si>
  <si>
    <t>LWD- June 2023- Immediate Joiner</t>
  </si>
  <si>
    <t xml:space="preserve"> vipin10101@gmail.com </t>
  </si>
  <si>
    <t>Prashant</t>
  </si>
  <si>
    <t xml:space="preserve">3 yrs </t>
  </si>
  <si>
    <t xml:space="preserve">Lithion Power Pvt. Ltd.- May 2024 </t>
  </si>
  <si>
    <t>30K</t>
  </si>
  <si>
    <t>40K</t>
  </si>
  <si>
    <t>Immediate (LWD-3rd March)</t>
  </si>
  <si>
    <t>kumarprashantxix@gmail.com</t>
  </si>
  <si>
    <t>Shivakant</t>
  </si>
  <si>
    <t>Radiansys Inc</t>
  </si>
  <si>
    <t xml:space="preserve">Layoff </t>
  </si>
  <si>
    <t>Satyam Pandey</t>
  </si>
  <si>
    <t>Cognitiev AI</t>
  </si>
  <si>
    <t xml:space="preserve">Lucknow </t>
  </si>
  <si>
    <t>8.5 LPA +2.5 LPA Esops</t>
  </si>
  <si>
    <t>15 days- 30 days</t>
  </si>
  <si>
    <t xml:space="preserve">pandeysatyam1708@gmail.com </t>
  </si>
  <si>
    <t>Shachi Priya</t>
  </si>
  <si>
    <t>BRT Multi Software LLP</t>
  </si>
  <si>
    <t>No PFO and probation only</t>
  </si>
  <si>
    <t>10 LPA (neg.)</t>
  </si>
  <si>
    <t>shamil4621@gmail.com</t>
  </si>
  <si>
    <t>Pankaj</t>
  </si>
  <si>
    <t>Reverse Logistics Group- Jan 2026</t>
  </si>
  <si>
    <t>Noida 125</t>
  </si>
  <si>
    <t>Shifted to Only Admin role</t>
  </si>
  <si>
    <t>35k (24k)</t>
  </si>
  <si>
    <t>36K</t>
  </si>
  <si>
    <t>7-15 days</t>
  </si>
  <si>
    <t>98psbisht09876@gmail.com</t>
  </si>
  <si>
    <t>Anurag  singh</t>
  </si>
  <si>
    <t>Full stack</t>
  </si>
  <si>
    <t>Modern Techserv Private Ltd- 2023</t>
  </si>
  <si>
    <t>anuragsinghg999@gmail.com</t>
  </si>
  <si>
    <t>Naveen Kumar V</t>
  </si>
  <si>
    <t>New Relic- 2021</t>
  </si>
  <si>
    <t>Hyderabad Based out of Mysore- Open for Pan India</t>
  </si>
  <si>
    <t>30 days (neg.)</t>
  </si>
  <si>
    <t>nvanaveen96@gmail.com</t>
  </si>
  <si>
    <t xml:space="preserve">Ajay Kumar Gupta </t>
  </si>
  <si>
    <t>Full Stack</t>
  </si>
  <si>
    <t>Mosler- 2024</t>
  </si>
  <si>
    <t>Delhi (HT- Rohtak)</t>
  </si>
  <si>
    <t>8 LPA (Fixed)</t>
  </si>
  <si>
    <t xml:space="preserve">13 LPA </t>
  </si>
  <si>
    <t>30 days (Neg upto 15 days)</t>
  </si>
  <si>
    <t>ajaygupta86073@gmail.com</t>
  </si>
  <si>
    <t>Aman Gupta</t>
  </si>
  <si>
    <t>Publics Sapient- 2025</t>
  </si>
  <si>
    <t>12.5 LPA (11.5 LPA fixed)</t>
  </si>
  <si>
    <t>Serving LWD- 10 April even early</t>
  </si>
  <si>
    <t>amangn12@gmail.com</t>
  </si>
  <si>
    <t>Yashi Verma</t>
  </si>
  <si>
    <t>Foodbot AI- 2024</t>
  </si>
  <si>
    <t>Bijnor</t>
  </si>
  <si>
    <t>8.82 LPA Fixed</t>
  </si>
  <si>
    <t>1 week</t>
  </si>
  <si>
    <t>yashiverma2103@gmail.com</t>
  </si>
  <si>
    <t>Tarun Kumar</t>
  </si>
  <si>
    <t xml:space="preserve">SDE </t>
  </si>
  <si>
    <t>Deloitte- 2026 Jan</t>
  </si>
  <si>
    <t>16 LPA- fixed</t>
  </si>
  <si>
    <t>30- 45 days</t>
  </si>
  <si>
    <t>tarunkumar.workmail@gmail.com</t>
  </si>
  <si>
    <t>Aviral Chanket</t>
  </si>
  <si>
    <t>Cavisson Systems Inc- 2022</t>
  </si>
  <si>
    <t>5.5 LPA</t>
  </si>
  <si>
    <t>Immediate Joiner (LWD- 3rd may 2023)</t>
  </si>
  <si>
    <t>Aviral.ece.ipu@gmail.com</t>
  </si>
  <si>
    <t>Anurag Singh</t>
  </si>
  <si>
    <t>Dyotis- 2022</t>
  </si>
  <si>
    <t>5.76 LPA</t>
  </si>
  <si>
    <t>Immediate joiner (LWD- 12March)</t>
  </si>
  <si>
    <t>anuragsingh7827@gmail.com</t>
  </si>
  <si>
    <t>Prachi Gupta</t>
  </si>
  <si>
    <t>Softevia- 2022</t>
  </si>
  <si>
    <t>5.4 LPA</t>
  </si>
  <si>
    <t>Immediate Joiner (28Feb)</t>
  </si>
  <si>
    <t>Yes- May DOJ- 7.5 LPA</t>
  </si>
  <si>
    <t>priyaprachi905@gmail.com</t>
  </si>
  <si>
    <t>Dipu Kumar</t>
  </si>
  <si>
    <t>9 yr</t>
  </si>
  <si>
    <t>Cognizant</t>
  </si>
  <si>
    <t>25 lpa</t>
  </si>
  <si>
    <t>Vishal Chauhan</t>
  </si>
  <si>
    <t>Teams computer Pvt.Ltd- 2025</t>
  </si>
  <si>
    <t>Project Completed</t>
  </si>
  <si>
    <t>17 LPA(Last CTC- 12 LPA)</t>
  </si>
  <si>
    <t>17.50LPA</t>
  </si>
  <si>
    <t>Immediate- 15 days</t>
  </si>
  <si>
    <t>chauhanvishal460@gmail.com</t>
  </si>
  <si>
    <t>Himanshu Gautam</t>
  </si>
  <si>
    <t>Scry AI- 2022</t>
  </si>
  <si>
    <t>Project are closing and looking lead position</t>
  </si>
  <si>
    <t>26.05 LPA-(50k bonus)</t>
  </si>
  <si>
    <t>Serving- 20th April</t>
  </si>
  <si>
    <t>hkgautam.hg@gmail.com</t>
  </si>
  <si>
    <t>Aaditya dubey</t>
  </si>
  <si>
    <t>UnleashX Technologies- 2025</t>
  </si>
  <si>
    <t>Gurgaon- (HT- Varanasi)</t>
  </si>
  <si>
    <t>Manitaince and support</t>
  </si>
  <si>
    <t>9 LPA- Fixed</t>
  </si>
  <si>
    <t>dubeyaaditya111@gmail.com</t>
  </si>
  <si>
    <t>Manish</t>
  </si>
  <si>
    <t>Techsaw- Visalaw</t>
  </si>
  <si>
    <t>transitions going through in organisation</t>
  </si>
  <si>
    <t xml:space="preserve">Serving- 27th March </t>
  </si>
  <si>
    <t>mbb7224@gmail.com</t>
  </si>
  <si>
    <t>Nikhil Singh</t>
  </si>
  <si>
    <t>Code-b- 2022</t>
  </si>
  <si>
    <t>Wanted to be by to family</t>
  </si>
  <si>
    <t>Immediate (LWD- 31st Dec2025)</t>
  </si>
  <si>
    <t>nikhiljuniourwork@gmail.com</t>
  </si>
  <si>
    <t>Piyush Sharma</t>
  </si>
  <si>
    <t>Mobulous Technologies Pvt Ltd</t>
  </si>
  <si>
    <t>8 LPA- Fixed</t>
  </si>
  <si>
    <t>piyushverma022@gmail.com</t>
  </si>
  <si>
    <t>Abhishek Singh</t>
  </si>
  <si>
    <t>QSS Technosoft Pvt. Ltd.- 2023</t>
  </si>
  <si>
    <t xml:space="preserve">7.2 LPA= 6 LPA- Fixed </t>
  </si>
  <si>
    <t>30 days- Neg</t>
  </si>
  <si>
    <t>aabhishekksinghh@gmail.com</t>
  </si>
  <si>
    <t>Modern Techserv Private Ltd.-2023</t>
  </si>
  <si>
    <t xml:space="preserve">Riwa </t>
  </si>
  <si>
    <t>Lakshay Rohilla</t>
  </si>
  <si>
    <t>4.11 yrs</t>
  </si>
  <si>
    <t>SMS India Pvt Ltd- 2021</t>
  </si>
  <si>
    <t>Uttamnagar</t>
  </si>
  <si>
    <t xml:space="preserve">Growth and Learning </t>
  </si>
  <si>
    <t>7.92 LPA (7.67 LPA- Fixed)</t>
  </si>
  <si>
    <t>Immediate (LWD- 16th March)</t>
  </si>
  <si>
    <t>rlakshay14@gmail.com</t>
  </si>
  <si>
    <t>Deepak Sharma</t>
  </si>
  <si>
    <t xml:space="preserve">Medha Learning Foundation- 2025 </t>
  </si>
  <si>
    <t>8.60 LPA</t>
  </si>
  <si>
    <t>30 days (7 days)</t>
  </si>
  <si>
    <t>deepaksharma9.dev@gmail.com</t>
  </si>
  <si>
    <t>Anmol sharma</t>
  </si>
  <si>
    <t>Score Me- 2024</t>
  </si>
  <si>
    <t>Family shifting to Noida</t>
  </si>
  <si>
    <t>13.5 LPA (12.5 LPA fixed)</t>
  </si>
  <si>
    <t xml:space="preserve">anmolsharma55555@gmail.com </t>
  </si>
  <si>
    <t>Guidesly-2024</t>
  </si>
  <si>
    <t>ysachin.yadav04@gmail.com</t>
  </si>
  <si>
    <t>Nitesh Mishra</t>
  </si>
  <si>
    <t>Deep TechnoServices LLP- 2025</t>
  </si>
  <si>
    <t>niteshmishra060@gmail.com</t>
  </si>
  <si>
    <t>Neha Sharma</t>
  </si>
  <si>
    <t>Softcrayons Tech Solutions Pvt. Ltd.</t>
  </si>
  <si>
    <t xml:space="preserve">Project ended </t>
  </si>
  <si>
    <t>nehasharma.drophere@gmail.com</t>
  </si>
  <si>
    <t>Tanuj Sharma</t>
  </si>
  <si>
    <t>Indus Valley Partners- 2020</t>
  </si>
  <si>
    <t xml:space="preserve">Get out of comfort zone </t>
  </si>
  <si>
    <t>30.91 LPA</t>
  </si>
  <si>
    <t>Yes- Noida- 39.5 LPA+ ESPOS</t>
  </si>
  <si>
    <t>chawla.tanuj96@gmail.com</t>
  </si>
  <si>
    <t>Harsh Bhardwaj</t>
  </si>
  <si>
    <t>Provar India Limited- 2023</t>
  </si>
  <si>
    <t>Gurgaon (Haridwar)</t>
  </si>
  <si>
    <t>Switch off all the operations</t>
  </si>
  <si>
    <t>18.7 LPA- Fixed+ 5% Bonus yearly</t>
  </si>
  <si>
    <t>Immediate Joiner (LWD- 10th March)</t>
  </si>
  <si>
    <t>harshbhardwajhdr@gmail.com</t>
  </si>
  <si>
    <t>Prashant Shakya</t>
  </si>
  <si>
    <t xml:space="preserve">Bold Technologies- </t>
  </si>
  <si>
    <t>Projects ended</t>
  </si>
  <si>
    <t>21.40 LPA</t>
  </si>
  <si>
    <t>60 days (Neg upto 30 days)</t>
  </si>
  <si>
    <t>nikkishakya786@gmail.com</t>
  </si>
  <si>
    <t>Shalvi Singh</t>
  </si>
  <si>
    <t>TechAhead- 2024</t>
  </si>
  <si>
    <t>6.75 LPA- Fixed</t>
  </si>
  <si>
    <t xml:space="preserve">11 LPA </t>
  </si>
  <si>
    <t>0- 7 days</t>
  </si>
  <si>
    <t>shalvisingh1978@gmail.com</t>
  </si>
  <si>
    <t>Rishab Jaiswal</t>
  </si>
  <si>
    <t>Silvertouch Technologies-  2024</t>
  </si>
  <si>
    <t>11 LPA- fixed</t>
  </si>
  <si>
    <t>rishabh.jaiswal.jai@gmail.com</t>
  </si>
  <si>
    <t>Shivam Malik</t>
  </si>
  <si>
    <t xml:space="preserve">HR Executive </t>
  </si>
  <si>
    <t>Renowned Buildtech Pvt. Ltd</t>
  </si>
  <si>
    <t>Medical reason</t>
  </si>
  <si>
    <t xml:space="preserve">23k </t>
  </si>
  <si>
    <t>37k</t>
  </si>
  <si>
    <t>Immediate(LWD- 1st feb)</t>
  </si>
  <si>
    <t>shivam21malik@gmail.com</t>
  </si>
  <si>
    <t>9.2 yrs</t>
  </si>
  <si>
    <t>Guidesly</t>
  </si>
  <si>
    <t>Dinesh Das</t>
  </si>
  <si>
    <t>Dcm4chee</t>
  </si>
  <si>
    <t>CitiusTech- Sep '25</t>
  </si>
  <si>
    <t>Orissa</t>
  </si>
  <si>
    <t>Project completed, company reshuffeled</t>
  </si>
  <si>
    <t>8 LPA- (7.20 LPA fixed)</t>
  </si>
  <si>
    <t>3 days to relocate</t>
  </si>
  <si>
    <t>dineshkumardas.1304@gmail.com</t>
  </si>
  <si>
    <t>Tarun Upadhayay</t>
  </si>
  <si>
    <t>INTIMETEC- 2023</t>
  </si>
  <si>
    <t>Growth is stuck</t>
  </si>
  <si>
    <t>6.76 LPA- Fixed</t>
  </si>
  <si>
    <t>15- 30 days</t>
  </si>
  <si>
    <t>tarunupadhayay95@gmail.com</t>
  </si>
  <si>
    <t>Gaurav Rajput</t>
  </si>
  <si>
    <t>Eleve Media</t>
  </si>
  <si>
    <t>Ambala- HT</t>
  </si>
  <si>
    <t>30 LPA ( Fixed)</t>
  </si>
  <si>
    <t>LWD- 30 Jan (within 5 days)</t>
  </si>
  <si>
    <t xml:space="preserve">Shubham Verma </t>
  </si>
  <si>
    <t>Datability Technologies- 2024</t>
  </si>
  <si>
    <t>6.6 LPA</t>
  </si>
  <si>
    <t xml:space="preserve">10 LPA </t>
  </si>
  <si>
    <t>35-45 days</t>
  </si>
  <si>
    <t>vshubham.in@gmail.com</t>
  </si>
  <si>
    <t>Unleashx- Oct '25</t>
  </si>
  <si>
    <t xml:space="preserve">Gurgaon </t>
  </si>
  <si>
    <t>Monetary Growth</t>
  </si>
  <si>
    <t>Last CTC- 5 LPA &amp; CCTC- 9 LPA</t>
  </si>
  <si>
    <t>manish.aith12@gmail.com</t>
  </si>
  <si>
    <t>Kapil Goyal</t>
  </si>
  <si>
    <t>9 yrs (After CA- 5 yrs)</t>
  </si>
  <si>
    <t>Samsung India Electronics</t>
  </si>
  <si>
    <t>91-9717662901</t>
  </si>
  <si>
    <t xml:space="preserve">Dimpy </t>
  </si>
  <si>
    <t>18 yrs (After CA- 15 yrs)</t>
  </si>
  <si>
    <t>TrafikSol ITS Technologies Limited |</t>
  </si>
  <si>
    <t>30 days (Neg)</t>
  </si>
  <si>
    <t>Jatin</t>
  </si>
  <si>
    <t>6 yrs (after CA- 2019)</t>
  </si>
  <si>
    <t>Trusound Pvt. Ltd.- Ahuja Group</t>
  </si>
  <si>
    <t>Shahdra</t>
  </si>
  <si>
    <t>17.40 LPA</t>
  </si>
  <si>
    <t xml:space="preserve">cajatinkumarsharma@gmail.com  </t>
  </si>
  <si>
    <t>Harshit Jain</t>
  </si>
  <si>
    <t>6 yrs (Post CA- 3yrs)</t>
  </si>
  <si>
    <t>Walker Chandiok &amp; Co LLP- 2020</t>
  </si>
  <si>
    <t>3 months</t>
  </si>
  <si>
    <t>Aditya Gupta</t>
  </si>
  <si>
    <t xml:space="preserve"> 6 yrs
Post CA- 2 yrs- 2023</t>
  </si>
  <si>
    <t>GlobalLogic India Private Limited</t>
  </si>
  <si>
    <t>Puja Karkara</t>
  </si>
  <si>
    <t>10 yrs Post CA- 9+ yrs</t>
  </si>
  <si>
    <t>Ingenuity Business Services Private Limited</t>
  </si>
  <si>
    <t>Serving next week (Immediate joiner)</t>
  </si>
  <si>
    <t>Aashish Vaish</t>
  </si>
  <si>
    <t xml:space="preserve"> 8 yrs
Post CA exp.- 2020- 5.5 yrs</t>
  </si>
  <si>
    <t>Barclay- 2021</t>
  </si>
  <si>
    <t>60 days (Buyout) even (neg. depends on manager)</t>
  </si>
  <si>
    <t>Amandeep</t>
  </si>
  <si>
    <t>Techjockey- 2025</t>
  </si>
  <si>
    <t>Travel lengthy</t>
  </si>
  <si>
    <t>9 LPA (Last CTC- 7.5 LPA)</t>
  </si>
  <si>
    <t>11.70 LPA</t>
  </si>
  <si>
    <t>30 days (20 days neg.)</t>
  </si>
  <si>
    <t>sharma.ammy2002@gmail.com</t>
  </si>
  <si>
    <t>Rishab Yadav</t>
  </si>
  <si>
    <t>vExecution software pvt. ltd</t>
  </si>
  <si>
    <t>Nearby Kanpur- Kannuaj</t>
  </si>
  <si>
    <t>Immediate Joiner (LWD- 22 March)</t>
  </si>
  <si>
    <t>12 LPA- Bangalore (You reject)</t>
  </si>
  <si>
    <t>rishiyadav9817@gmail.com</t>
  </si>
  <si>
    <t>Ramapati Tripathi</t>
  </si>
  <si>
    <t>1 yrs</t>
  </si>
  <si>
    <t>Softpro India Computer Technology</t>
  </si>
  <si>
    <t>Bengaluru</t>
  </si>
  <si>
    <t xml:space="preserve">Internship </t>
  </si>
  <si>
    <t>15K</t>
  </si>
  <si>
    <t>tripathi.rp24@gmail.com</t>
  </si>
  <si>
    <t>Nitesh Singh</t>
  </si>
  <si>
    <t>Tramo Technolab</t>
  </si>
  <si>
    <t>5.80 LPA</t>
  </si>
  <si>
    <t xml:space="preserve">LWD- 4 April  </t>
  </si>
  <si>
    <t>Yes- 8 LPA</t>
  </si>
  <si>
    <t>nitesh22061997@gmail.com</t>
  </si>
  <si>
    <t>Himanshu Kumar</t>
  </si>
  <si>
    <t>Monocept Consulting Pvt. Ltd.- 2024</t>
  </si>
  <si>
    <t>7.62 LPA</t>
  </si>
  <si>
    <t>himanshuk526@gmail.com</t>
  </si>
  <si>
    <t xml:space="preserve">Surender </t>
  </si>
  <si>
    <t>Roadzen Technologies Private Ltd</t>
  </si>
  <si>
    <t>Lucknow- WFH</t>
  </si>
  <si>
    <t>1 month</t>
  </si>
  <si>
    <t>rk31151@gmail.com</t>
  </si>
  <si>
    <t xml:space="preserve">Navneet Srivastava </t>
  </si>
  <si>
    <t>PureSoftware Technologies Pvt. Ltd- 2024</t>
  </si>
  <si>
    <t>9 LPA (7.5 LPA Fixed)</t>
  </si>
  <si>
    <t>60 days (Neg. upto 30 days)</t>
  </si>
  <si>
    <t>oyenavneet@gmail.com</t>
  </si>
  <si>
    <t>Seema Gupta</t>
  </si>
  <si>
    <t>Chetu India Pvt Ltd- 2023</t>
  </si>
  <si>
    <t>10 LPA (8.52 LPA)</t>
  </si>
  <si>
    <t>15 LPA (Neg. upto 13 LPA)</t>
  </si>
  <si>
    <t>Immediate (LWD- 4th Feb)</t>
  </si>
  <si>
    <t>guptaseema8400@gmail.com</t>
  </si>
  <si>
    <t>Ram Shankar</t>
  </si>
  <si>
    <t>Shipsy- 2024</t>
  </si>
  <si>
    <t xml:space="preserve">35 LPA= 32 Fixed+ 3 LPA Varible </t>
  </si>
  <si>
    <t>rammeena1509@gmail.com</t>
  </si>
  <si>
    <t>Millin Tyagi</t>
  </si>
  <si>
    <t>Chetu India Pvt</t>
  </si>
  <si>
    <t>New opportunity and challenges</t>
  </si>
  <si>
    <t>10 LPA (Fixed)</t>
  </si>
  <si>
    <t>Immediate Joiner (LWD- 3April)</t>
  </si>
  <si>
    <t>millintyagi0@gmail.com</t>
  </si>
  <si>
    <t>Mayur Arora</t>
  </si>
  <si>
    <t xml:space="preserve">NX Block Trades Private Limited- </t>
  </si>
  <si>
    <t xml:space="preserve">14.75 LPA </t>
  </si>
  <si>
    <t>mayurarora16@gmail.com</t>
  </si>
  <si>
    <t>Gautam Kumar</t>
  </si>
  <si>
    <t>3.8 yrs</t>
  </si>
  <si>
    <t>Amansiyayi</t>
  </si>
  <si>
    <t>12 LPA (8.5 LPA)</t>
  </si>
  <si>
    <t>gautam01kr11@gmail.com</t>
  </si>
  <si>
    <t>Ritu Jain</t>
  </si>
  <si>
    <t>QA</t>
  </si>
  <si>
    <t>Sapiens- 2021 acquired by sapient</t>
  </si>
  <si>
    <t>Serving LWD- 28 April</t>
  </si>
  <si>
    <t>jainritu252@gmail.com</t>
  </si>
  <si>
    <t>Sanyog Valia</t>
  </si>
  <si>
    <t xml:space="preserve"> Cristech- 2026 March </t>
  </si>
  <si>
    <t>Fake Promises</t>
  </si>
  <si>
    <t>Immediate joiner (Training period)</t>
  </si>
  <si>
    <t>sanjogwalia7@gmail.com</t>
  </si>
  <si>
    <t xml:space="preserve">Ketan </t>
  </si>
  <si>
    <t>Design</t>
  </si>
  <si>
    <t>TCS- 2022</t>
  </si>
  <si>
    <t>Project in medical line got over</t>
  </si>
  <si>
    <t>6. 7 LPA</t>
  </si>
  <si>
    <t>90 days official (Can neg. upto 1 month) as currently in training period of projects</t>
  </si>
  <si>
    <t>ketan71198@gmail.com</t>
  </si>
  <si>
    <t>6.6 LPA (6 LPA- fixed)</t>
  </si>
  <si>
    <t>2 months (Neg. 45 days)</t>
  </si>
  <si>
    <t>Rishab jambhulkar</t>
  </si>
  <si>
    <t>Lumio.Ai</t>
  </si>
  <si>
    <t>Chattisgarh</t>
  </si>
  <si>
    <t>jambhulkarrishabh@gmail.com</t>
  </si>
  <si>
    <t>Aman Dubey</t>
  </si>
  <si>
    <t xml:space="preserve">Techolution- Jul '24 </t>
  </si>
  <si>
    <t>Restructuring org.</t>
  </si>
  <si>
    <t>Serving LWD- 30th April</t>
  </si>
  <si>
    <t>Yes- 17 LPA</t>
  </si>
  <si>
    <t>amandubey451@gmail.com</t>
  </si>
  <si>
    <t xml:space="preserve">Aman Kothari </t>
  </si>
  <si>
    <t>Infosys Limited- 2024</t>
  </si>
  <si>
    <t>7 LPA- fixed</t>
  </si>
  <si>
    <t>30 days (Neg. 20 days)</t>
  </si>
  <si>
    <t>amankothari1908@gmail.com</t>
  </si>
  <si>
    <t>Prateek Anand</t>
  </si>
  <si>
    <t xml:space="preserve"> Radicle Software</t>
  </si>
  <si>
    <t>7.55 LPA</t>
  </si>
  <si>
    <t>pratikanand2626@gmail.com</t>
  </si>
  <si>
    <t>Amarkant sonker</t>
  </si>
  <si>
    <t>3 yr</t>
  </si>
  <si>
    <t>L&amp;T Technology</t>
  </si>
  <si>
    <t>11 lpa</t>
  </si>
  <si>
    <t xml:space="preserve">Immediate joiner </t>
  </si>
  <si>
    <t>Yugank Goyal</t>
  </si>
  <si>
    <t xml:space="preserve">Frontend </t>
  </si>
  <si>
    <t>TETCOS LLP</t>
  </si>
  <si>
    <t>5.60 LPA</t>
  </si>
  <si>
    <t>yugankgoyal24@gmail.com</t>
  </si>
  <si>
    <t xml:space="preserve">Ankit Pathak </t>
  </si>
  <si>
    <t xml:space="preserve">Biocrane insisdes- </t>
  </si>
  <si>
    <t xml:space="preserve">Hired </t>
  </si>
  <si>
    <t>18 LPA (Last CTC- 13.5 LPA)</t>
  </si>
  <si>
    <t>ankit.cu5@gmail.com</t>
  </si>
  <si>
    <t>Nandini Palai</t>
  </si>
  <si>
    <t>Memorres Digital- 2024</t>
  </si>
  <si>
    <t>Lengthy notice</t>
  </si>
  <si>
    <t>12 LPA (Okay with 10 LPA)</t>
  </si>
  <si>
    <t>Serving LWD- 4th May (join by 23 April)</t>
  </si>
  <si>
    <t>nandinipalai999@gmail.com</t>
  </si>
  <si>
    <t>Yash Soni</t>
  </si>
  <si>
    <t>Qbit Labs</t>
  </si>
  <si>
    <t>7.6 LPA- Fixed</t>
  </si>
  <si>
    <t>LWD- 14 April</t>
  </si>
  <si>
    <t>Yes- Chennai- rejected</t>
  </si>
  <si>
    <t>soniyash771@gmail.com</t>
  </si>
  <si>
    <t>Ayush joshi</t>
  </si>
  <si>
    <t>SmartData Enterprises</t>
  </si>
  <si>
    <t>Dehradun</t>
  </si>
  <si>
    <t>Serving LWD- 14 April</t>
  </si>
  <si>
    <t>ayush.joshi.gg@gmail.com</t>
  </si>
  <si>
    <t xml:space="preserve">Irish </t>
  </si>
  <si>
    <t>SPA</t>
  </si>
  <si>
    <t>Adani Digital labs</t>
  </si>
  <si>
    <t>Emergency</t>
  </si>
  <si>
    <t>9 LPA- Fixed (8.15 LPA)</t>
  </si>
  <si>
    <t xml:space="preserve">Immediate (LWD- 19 March)- week to join </t>
  </si>
  <si>
    <t>AKHIL KUMAR</t>
  </si>
  <si>
    <t>ZeOmega Infotech Pvt. Ltd</t>
  </si>
  <si>
    <t>Growth only</t>
  </si>
  <si>
    <t>8.5 LPA- Fixed</t>
  </si>
  <si>
    <t>LWD- 23 Jan (Can join in 20 days start by 1st May)</t>
  </si>
  <si>
    <t>akhilkumar702@gmail.com</t>
  </si>
  <si>
    <t>Piyush Pandey</t>
  </si>
  <si>
    <t>SDE 1</t>
  </si>
  <si>
    <t xml:space="preserve">Vinayak </t>
  </si>
  <si>
    <t>Sameer Yadav</t>
  </si>
  <si>
    <t>Karan Chauhan</t>
  </si>
  <si>
    <t>Senior SDE</t>
  </si>
  <si>
    <t>Kunal Arora</t>
  </si>
  <si>
    <t xml:space="preserve">Lead Engineer </t>
  </si>
  <si>
    <t>Ajay Krishan P</t>
  </si>
  <si>
    <t xml:space="preserve">Associate Product Manager- 1 </t>
  </si>
  <si>
    <t>Kerala</t>
  </si>
  <si>
    <t>7LPA</t>
  </si>
  <si>
    <t xml:space="preserve">Swati Sharan </t>
  </si>
  <si>
    <t>BDA</t>
  </si>
  <si>
    <t>Business</t>
  </si>
  <si>
    <t>0-15 days</t>
  </si>
  <si>
    <t>Aditya Kumar</t>
  </si>
  <si>
    <t>Product Designer- 1</t>
  </si>
  <si>
    <t>Sanyog Bhardwaj</t>
  </si>
  <si>
    <t>Soumya Suman</t>
  </si>
  <si>
    <t>Product Manager Consultant</t>
  </si>
  <si>
    <t>34 LPA</t>
  </si>
  <si>
    <t>Vishnu Kumar</t>
  </si>
  <si>
    <t>Kaveri Gupta</t>
  </si>
  <si>
    <t>Senior Product Manager</t>
  </si>
  <si>
    <t xml:space="preserve">27 LPA </t>
  </si>
  <si>
    <t>SDE1</t>
  </si>
  <si>
    <t>Backend</t>
  </si>
  <si>
    <t>Rahul Kumar Patel</t>
  </si>
  <si>
    <t>Desktop Support Engineer</t>
  </si>
  <si>
    <t>Desktop</t>
  </si>
  <si>
    <t>Harvinder</t>
  </si>
  <si>
    <t>Product Manager- 1</t>
  </si>
  <si>
    <t>Sujeet Kumar</t>
  </si>
  <si>
    <t>Quality</t>
  </si>
  <si>
    <t>4  yrs</t>
  </si>
  <si>
    <t>I3INFOSOFT PVT.LTD</t>
  </si>
  <si>
    <t>Salary Hike</t>
  </si>
  <si>
    <t>4.2 LPA</t>
  </si>
  <si>
    <t>kmasujeet@gmail.com</t>
  </si>
  <si>
    <t>Aditya Sahu</t>
  </si>
  <si>
    <t xml:space="preserve">Futuresoft India </t>
  </si>
  <si>
    <t>adityasahu9621@gmail.com</t>
  </si>
  <si>
    <t>Gunjan Sharma</t>
  </si>
  <si>
    <t>Test Origen</t>
  </si>
  <si>
    <t>4.5 LPA</t>
  </si>
  <si>
    <t>gg7430791@gmail.com</t>
  </si>
  <si>
    <t>Anu Ranjan</t>
  </si>
  <si>
    <t>Intellect Design Arena Limited</t>
  </si>
  <si>
    <t>111.anuranjansingh@gmail.com</t>
  </si>
  <si>
    <t>Vipul Manik</t>
  </si>
  <si>
    <t>Labelerre AI</t>
  </si>
  <si>
    <t>9  LPA</t>
  </si>
  <si>
    <t>Immediate  (LWD- Feb)</t>
  </si>
  <si>
    <t>vipulmanik1946@gmail.com</t>
  </si>
  <si>
    <t>Utkarsh Dubey</t>
  </si>
  <si>
    <t>Techbliss Digital Solution</t>
  </si>
  <si>
    <t>5.10 LPA</t>
  </si>
  <si>
    <t>8.50 LPA</t>
  </si>
  <si>
    <t>utkarshdwiwedi@gmail.com</t>
  </si>
  <si>
    <t>Lovepreet</t>
  </si>
  <si>
    <t>Stellar Information Technology</t>
  </si>
  <si>
    <t>Limit exposure</t>
  </si>
  <si>
    <t>4.48 LPA</t>
  </si>
  <si>
    <t>30 days (Neg. )</t>
  </si>
  <si>
    <t>lovepreetsingh09098@gmail.com</t>
  </si>
  <si>
    <t>Sakshi Agarwal</t>
  </si>
  <si>
    <t>Intinetent</t>
  </si>
  <si>
    <t>7.50 LPA- Fixed</t>
  </si>
  <si>
    <t>9.80 LPA</t>
  </si>
  <si>
    <t>30 days ( Neg.)</t>
  </si>
  <si>
    <t>sakshi30301@gmail.com</t>
  </si>
  <si>
    <t>Divya Rai</t>
  </si>
  <si>
    <t xml:space="preserve">QA </t>
  </si>
  <si>
    <t xml:space="preserve">Quality </t>
  </si>
  <si>
    <t>Plutos One</t>
  </si>
  <si>
    <t>Growth and exposure in work, projects</t>
  </si>
  <si>
    <t>4.20 LPA</t>
  </si>
  <si>
    <t>8 LPA (Neg.)</t>
  </si>
  <si>
    <t>Serving LWD- 15 April (Immediate Joiner)</t>
  </si>
  <si>
    <t>divyarai9866@gmail.com</t>
  </si>
  <si>
    <t>Nikita Mulie</t>
  </si>
  <si>
    <t>Compunnel Digital</t>
  </si>
  <si>
    <t>2 months (20-30 days neg. upto)</t>
  </si>
  <si>
    <t>nikitamuley123@gmail.com</t>
  </si>
  <si>
    <t>Priya Kumari</t>
  </si>
  <si>
    <t>UnivLabs Technologies- 2022 Aug.</t>
  </si>
  <si>
    <t>priya923124@gmail.com</t>
  </si>
  <si>
    <t>Aswin Kumar</t>
  </si>
  <si>
    <t>Quest</t>
  </si>
  <si>
    <t>Chennai</t>
  </si>
  <si>
    <t>5.56 LPA</t>
  </si>
  <si>
    <t>90 days (LWD- 8 June)</t>
  </si>
  <si>
    <t>sgtaswinkumar@gmail.com</t>
  </si>
  <si>
    <t>Yadhukrishna</t>
  </si>
  <si>
    <t>5 yrs (2 yrs)</t>
  </si>
  <si>
    <t>HemexDx Pvt Ltd</t>
  </si>
  <si>
    <t>Combaitore</t>
  </si>
  <si>
    <t>Yadhukrishnakrishnakk119@gmail.com</t>
  </si>
  <si>
    <t>Shashank Jaiswal</t>
  </si>
  <si>
    <t>BDE</t>
  </si>
  <si>
    <t>V.K. Medical Agencies</t>
  </si>
  <si>
    <t>Varanasi</t>
  </si>
  <si>
    <t>sjaiswalnetwork@gmail.com</t>
  </si>
  <si>
    <t>Prem Joshi</t>
  </si>
  <si>
    <t>Veersa Technologies-2023</t>
  </si>
  <si>
    <t>12 LPA (11 Fixed+ 1 bonus)</t>
  </si>
  <si>
    <t>18 LPA (Neg. upto 16 LPA)</t>
  </si>
  <si>
    <t>premjoshi1102@gmail.com</t>
  </si>
  <si>
    <t>Jatin Sharma</t>
  </si>
  <si>
    <t>Persist Ventures- 2024</t>
  </si>
  <si>
    <t>Rajasthan</t>
  </si>
  <si>
    <t>7 LPA- 8.12 LPA( Oct.)</t>
  </si>
  <si>
    <t>10 LPA- Neg.</t>
  </si>
  <si>
    <t>jkjatinsharma72@gmail.com</t>
  </si>
  <si>
    <t xml:space="preserve">Jeetraj Soni </t>
  </si>
  <si>
    <t>Decode- 2023</t>
  </si>
  <si>
    <t>15 LPA (Min. 14 LPA)</t>
  </si>
  <si>
    <t>12 LPA- Indore only</t>
  </si>
  <si>
    <t>jeetraj.soni26@gmail.com</t>
  </si>
  <si>
    <t>Aditya Singh</t>
  </si>
  <si>
    <t>2.3 yrs</t>
  </si>
  <si>
    <t>Skylan Information</t>
  </si>
  <si>
    <t>adityasingh5100@gmail.com</t>
  </si>
  <si>
    <t>Shashank Shekhar</t>
  </si>
  <si>
    <t>Sales</t>
  </si>
  <si>
    <t>3D Engineering Automation- 2025 April</t>
  </si>
  <si>
    <t xml:space="preserve">Explore industry and looking for wfh </t>
  </si>
  <si>
    <t>8.40 LPA- Fixed</t>
  </si>
  <si>
    <t>2 months official- Neg</t>
  </si>
  <si>
    <t>shashank.mgk@gmail.com</t>
  </si>
  <si>
    <t>Naveen Jangra</t>
  </si>
  <si>
    <t>Americana Group</t>
  </si>
  <si>
    <t>20+ LPA</t>
  </si>
  <si>
    <t>naveen.jangra0813@gmail.com</t>
  </si>
  <si>
    <t>Shiv Kumar Verma</t>
  </si>
  <si>
    <t xml:space="preserve"> Coding blocks</t>
  </si>
  <si>
    <t>11 LPA (10 Fixed+ 1 LPA)</t>
  </si>
  <si>
    <t>LWD- Serving 5 May</t>
  </si>
  <si>
    <t>25%- 30%</t>
  </si>
  <si>
    <t>jztshiva@gmail.com</t>
  </si>
  <si>
    <t>Ghanshyam Kashap</t>
  </si>
  <si>
    <t>Engineer</t>
  </si>
  <si>
    <t>KarmaTech IT solutions</t>
  </si>
  <si>
    <t>gk971603@gmail.com</t>
  </si>
  <si>
    <t>Chetan</t>
  </si>
  <si>
    <t>Webkul Software</t>
  </si>
  <si>
    <t>Father's health</t>
  </si>
  <si>
    <t>4.06 LPA</t>
  </si>
  <si>
    <t>Immediate joiner- LWD- 10th Feb</t>
  </si>
  <si>
    <t>Yes- 6.6 LPA</t>
  </si>
  <si>
    <t>chetanchaudhary044@gmail.com</t>
  </si>
  <si>
    <t>Yet to begin</t>
  </si>
  <si>
    <t>Algowork</t>
  </si>
  <si>
    <t>MP (Noida)</t>
  </si>
  <si>
    <t>6 LPA- Fixed</t>
  </si>
  <si>
    <t>7999 04 8686</t>
  </si>
  <si>
    <t>abbysoni18@gmail.com</t>
  </si>
  <si>
    <t>Pradeep Pal</t>
  </si>
  <si>
    <t>3.3 yrs</t>
  </si>
  <si>
    <t>SM Web Solutions</t>
  </si>
  <si>
    <t>LWD- 27th April</t>
  </si>
  <si>
    <t>pradeeppal5041@gmail.com</t>
  </si>
  <si>
    <t>Amit Rai</t>
  </si>
  <si>
    <t>4.4 yrs</t>
  </si>
  <si>
    <t>Softogrid Solutions Private Limited- 2021</t>
  </si>
  <si>
    <t>Serving LWD- 28th April</t>
  </si>
  <si>
    <t>amitrai1126@gmail.com</t>
  </si>
  <si>
    <t xml:space="preserve">Sandeep </t>
  </si>
  <si>
    <t>Webkul</t>
  </si>
  <si>
    <t>5.78 LPA</t>
  </si>
  <si>
    <t>Immediate</t>
  </si>
  <si>
    <t>sandeep27@gmail.com</t>
  </si>
  <si>
    <t>Amarjeet Kushawaha</t>
  </si>
  <si>
    <t>1.5 yrs</t>
  </si>
  <si>
    <t>Evision Technolab Pvt Ltd-2024</t>
  </si>
  <si>
    <t>Sadarbajar</t>
  </si>
  <si>
    <t>Contract based</t>
  </si>
  <si>
    <t>24K (20k)</t>
  </si>
  <si>
    <t xml:space="preserve">LWD- 15 April- Immediate </t>
  </si>
  <si>
    <t>Yes- 18k</t>
  </si>
  <si>
    <t>amarjeetkus2001@gmail.com</t>
  </si>
  <si>
    <t>Ashok Tomar</t>
  </si>
  <si>
    <t xml:space="preserve">Agnisys Technology Pvt Ltd </t>
  </si>
  <si>
    <t>Contract is completed</t>
  </si>
  <si>
    <t>15,300 (in hand)</t>
  </si>
  <si>
    <t xml:space="preserve">20K </t>
  </si>
  <si>
    <t>7 days (Neg.)</t>
  </si>
  <si>
    <t>tomar6667ashok@gmail.com</t>
  </si>
  <si>
    <t>Round Options</t>
  </si>
  <si>
    <t>HR Options</t>
  </si>
  <si>
    <t>Joining Options</t>
  </si>
  <si>
    <t>Screening Options</t>
  </si>
  <si>
    <t>CANDIDATE STAGES</t>
  </si>
  <si>
    <t>Accepted</t>
  </si>
  <si>
    <t>Stage Code</t>
  </si>
  <si>
    <t>Stage Name</t>
  </si>
  <si>
    <t>Description</t>
  </si>
  <si>
    <t>S1</t>
  </si>
  <si>
    <t>Candidate has applied or been sourced</t>
  </si>
  <si>
    <t>S2</t>
  </si>
  <si>
    <t>Resume screening / initial phone screen</t>
  </si>
  <si>
    <t>S3</t>
  </si>
  <si>
    <t>First technical/functional interview</t>
  </si>
  <si>
    <t>S4</t>
  </si>
  <si>
    <t>Second interview round</t>
  </si>
  <si>
    <t>S5</t>
  </si>
  <si>
    <t>Third interview / panel round</t>
  </si>
  <si>
    <t>S6</t>
  </si>
  <si>
    <t>Final interview with leadership</t>
  </si>
  <si>
    <t>S7</t>
  </si>
  <si>
    <t>Offer</t>
  </si>
  <si>
    <t>Offer extended, pending acceptance</t>
  </si>
  <si>
    <t>S8</t>
  </si>
  <si>
    <t>Offer accepted, joining confirmed</t>
  </si>
  <si>
    <t>S9</t>
  </si>
  <si>
    <t>Candidate has joined</t>
  </si>
  <si>
    <t>REJECTION POINTS</t>
  </si>
  <si>
    <t>R1</t>
  </si>
  <si>
    <t>Rejected - Screening</t>
  </si>
  <si>
    <t>Failed resume/phone screen</t>
  </si>
  <si>
    <t>R2</t>
  </si>
  <si>
    <t>Rejected - Round 1</t>
  </si>
  <si>
    <t>Failed first interview</t>
  </si>
  <si>
    <t>R3</t>
  </si>
  <si>
    <t>Rejected - Round 2</t>
  </si>
  <si>
    <t>Failed second interview</t>
  </si>
  <si>
    <t>R4</t>
  </si>
  <si>
    <t>Rejected - Round 3</t>
  </si>
  <si>
    <t>Failed third interview</t>
  </si>
  <si>
    <t>R5</t>
  </si>
  <si>
    <t>Rejected - Final</t>
  </si>
  <si>
    <t>Failed final round</t>
  </si>
  <si>
    <t>R6</t>
  </si>
  <si>
    <t>Offer Declined</t>
  </si>
  <si>
    <t>Candidate declined offer</t>
  </si>
  <si>
    <t>R7</t>
  </si>
  <si>
    <t>No Show</t>
  </si>
  <si>
    <t>Candidate did not appear</t>
  </si>
  <si>
    <t>R8</t>
  </si>
  <si>
    <t>Withdrew</t>
  </si>
  <si>
    <t>Candidate withdrew application</t>
  </si>
  <si>
    <t>Actively hiring</t>
  </si>
  <si>
    <t>Temporarily paused</t>
  </si>
  <si>
    <t>All positions filled</t>
  </si>
  <si>
    <t>Requisition cancelled</t>
  </si>
  <si>
    <t>PRIORITY LEVELS</t>
  </si>
  <si>
    <t>Code</t>
  </si>
  <si>
    <t>Definition</t>
  </si>
  <si>
    <t>Critical - Hire within 2 weeks</t>
  </si>
  <si>
    <t>High - Hire within 4 weeks</t>
  </si>
  <si>
    <t>Medium - Hire within 8 weeks</t>
  </si>
  <si>
    <t>Low - No urgency</t>
  </si>
  <si>
    <t>CANDIDATE SOURCES</t>
  </si>
  <si>
    <t>Source Name</t>
  </si>
  <si>
    <t>Internal Transfer</t>
  </si>
  <si>
    <t>Other</t>
  </si>
  <si>
    <t>HIRING ANALYTICS SYSTEM — RECOMMENDATIONS &amp; BLUEPRINT</t>
  </si>
  <si>
    <t>SECTION 1: DATA MODEL IMPROVEMENTS</t>
  </si>
  <si>
    <t>Additional Columns</t>
  </si>
  <si>
    <t>Department, Hiring Manager, Interview Panel, Feedback Score (1-5 per round), Expected Joining Date, Actual Joining Date, Notice Period, Current Employer, Candidate Location, Gender (optional for diversity tracking), Referral By, Agency Name, Cost Per Hire</t>
  </si>
  <si>
    <t>Stage Definitions</t>
  </si>
  <si>
    <t>Use the standardized 9-stage pipeline defined in the Reference Data sheet. Every candidate must have exactly one current stage at all times. Historical stage transitions should be logged with timestamps.</t>
  </si>
  <si>
    <t>Status Taxonomy</t>
  </si>
  <si>
    <t>Requisition: Open | On Hold | Closed-Filled | Closed-Cancelled. Candidate: Active | Hired | Rejected | Withdrew | Offer Declined | No Show. Never mix requisition status with candidate status.</t>
  </si>
  <si>
    <t>Budget Standardization</t>
  </si>
  <si>
    <t>All budgets in LPA (Lakhs Per Annum). Use numeric values only. If range, use two columns: Budget Min (LPA) and Budget Max (LPA). No free-text like '35K' or '12 lpa'.</t>
  </si>
  <si>
    <t>Date Standardization</t>
  </si>
  <si>
    <t>Use DD-MMM-YYYY format throughout. Track: Requisition Date, Applied Date, Stage Entry Date, Offer Date, Joining Date, Actual Join Date. All as proper Excel date fields, never text strings.</t>
  </si>
  <si>
    <t>SECTION 2: AUTOMATION SUGGESTIONS</t>
  </si>
  <si>
    <t>Days in Stage Alert</t>
  </si>
  <si>
    <t>Formula: =TODAY()-[Stage Entry Date]. Conditional formatting: &gt;7 days = Yellow, &gt;14 days = Red. Filter view for 'stuck' candidates.</t>
  </si>
  <si>
    <t>Fill Rate Auto-Calc</t>
  </si>
  <si>
    <t>Formula: =Positions Filled / Total Positions. Dashboard auto-updates via COUNTIFS and SUMPRODUCT against Requisitions sheet.</t>
  </si>
  <si>
    <t>Funnel Conversion</t>
  </si>
  <si>
    <t>Auto-calculated in Dashboard using COUNTIF chains. Each stage shows % reached and drop-off rate vs previous stage.</t>
  </si>
  <si>
    <t>TAT Compliance</t>
  </si>
  <si>
    <t>Formula: =IF(TODAY()&gt;Target Close Date, 'OVERDUE', Target Close Date - TODAY() &amp; ' days left'). Conditional format overdue rows red.</t>
  </si>
  <si>
    <t>Source ROI</t>
  </si>
  <si>
    <t>Conversion % per source = Hired from Source / Total from Source. Refreshes automatically as candidate data is updated.</t>
  </si>
  <si>
    <t>Weekly Digest Formula</t>
  </si>
  <si>
    <t>COUNTIFS with date range: =COUNTIFS(Applied Date, '&gt;='&amp;(TODAY()-7), Applied Date, '&lt;='&amp;TODAY()) for weekly application volume.</t>
  </si>
  <si>
    <t>SECTION 3: PROCESS RECOMMENDATIONS</t>
  </si>
  <si>
    <t>SLA by Priority</t>
  </si>
  <si>
    <t>P0: 14 days to offer. P1: 30 days. P2: 45 days. P3: 60 days. Track compliance as % of requisitions meeting SLA.</t>
  </si>
  <si>
    <t>Interview Feedback</t>
  </si>
  <si>
    <t>Mandatory structured feedback within 24 hours of each round. Use 1-5 scale across: Technical Skills, Communication, Culture Fit, Problem Solving, Domain Knowledge.</t>
  </si>
  <si>
    <t>Rejection Documentation</t>
  </si>
  <si>
    <t>Every rejection must have a reason code (from Reference Data) + 1-line justification. This feeds rejection pattern analysis.</t>
  </si>
  <si>
    <t>Offer Tracking</t>
  </si>
  <si>
    <t>Track: Offer Date, Offered CTC, Expected CTC, % Variance, Acceptance Date, Decline Reason. Enables offer-to-join ratio and salary benchmarking.</t>
  </si>
  <si>
    <t>Recruiter Metrics</t>
  </si>
  <si>
    <t>Track per recruiter: Sourced, Screened, Pipeline Active, Offers, Hires, Time-to-Fill, Candidate Satisfaction Score.</t>
  </si>
  <si>
    <t>SECTION 4: APP DESIGN BLUEPRINT</t>
  </si>
  <si>
    <t>Screen 1: Dashboard</t>
  </si>
  <si>
    <t>Top KPI cards (Open Reqs, Active Candidates, Offers Pending, Avg Days to Fill). Funnel chart. Status breakdown pie chart. Bottleneck alerts banner. Filter by: Period, Location, Priority, Recruiter.</t>
  </si>
  <si>
    <t>Screen 2: Requisition Board</t>
  </si>
  <si>
    <t>Kanban view with columns: Open | Sourcing | Interviewing | Offer Stage | Closed. Each card shows: Role, Priority badge, Recruiter avatar, Candidate count, Days open. Click to expand.</t>
  </si>
  <si>
    <t>Screen 3: Candidate Pipeline</t>
  </si>
  <si>
    <t>Table + Kanban hybrid. Drag-drop candidates across stages. Inline feedback entry. Auto-calculated scores. Filter by role, source, recruiter, stage.</t>
  </si>
  <si>
    <t>Screen 4: Candidate Profile</t>
  </si>
  <si>
    <t>Full candidate view: Timeline of all stages with dates. Interview scores radar chart. Attached resume. Notes/comments thread. Offer details. Action buttons: Move to Next Stage, Reject, Schedule Interview.</t>
  </si>
  <si>
    <t>Screen 5: Analytics</t>
  </si>
  <si>
    <t>Funnel visualization. Source effectiveness bar chart. Time-to-hire trend line. Recruiter comparison. Rejection reason distribution. Monthly hiring velocity.</t>
  </si>
  <si>
    <t>Suggested No-Code Tools</t>
  </si>
  <si>
    <t>Retool (best for internal tools, connects to Google Sheets/DB), Notion + Notion Databases (free, flexible, good Kanban), Airtable (best for structured HR data, built-in views), Monday.com (visual project tracking), Google AppSheet (if already on Google Workspace).</t>
  </si>
  <si>
    <t>SECTION 5: SCALING CONSIDERATIONS</t>
  </si>
  <si>
    <t>Data Volume</t>
  </si>
  <si>
    <t>This template supports up to 500 candidates and 500 requisitions via formula ranges. For larger scale, migrate to Airtable or a proper ATS (Freshteam, Zoho Recruit).</t>
  </si>
  <si>
    <t>Multi-Entity Support</t>
  </si>
  <si>
    <t>If hiring across Q-Line, IQ-Line, and POCT Group, add an 'Entity' column to both Requisitions and Candidates. Dashboard filters by entity.</t>
  </si>
  <si>
    <t>Reporting Cadence</t>
  </si>
  <si>
    <t>Weekly: Pipeline movement, new applications, stuck candidates. Monthly: Funnel conversion, source ROI, recruiter performance. Quarterly: Cost per hire, time-to-fill trends, quality of hire.</t>
  </si>
  <si>
    <t>Integration Points</t>
  </si>
  <si>
    <t>Job boards (Naukri, LinkedIn) → Auto-import applications. Calendar → Interview scheduling. Email → Offer letter triggers. Slack/Teams → Stage change notifications.</t>
  </si>
  <si>
    <t>QA Engineer_sample</t>
  </si>
  <si>
    <t>Engineering_sample</t>
  </si>
  <si>
    <t>Noida_sample</t>
  </si>
  <si>
    <t>Recruiter_A_sample</t>
  </si>
  <si>
    <t>Manager_A_sample</t>
  </si>
  <si>
    <t>Sample: active sourcing and interviews</t>
  </si>
  <si>
    <t>Finance Manager_sample</t>
  </si>
  <si>
    <t>Finance_sample</t>
  </si>
  <si>
    <t>Recruiter_B_sample</t>
  </si>
  <si>
    <t>Manager_B_sample</t>
  </si>
  <si>
    <t>Sample: finance shortlist in progress</t>
  </si>
  <si>
    <t>Full Stack Lead_sample</t>
  </si>
  <si>
    <t>Manager_C_sample</t>
  </si>
  <si>
    <t>Sample: positions filled by sample candidates</t>
  </si>
  <si>
    <t>Project Manager_sample</t>
  </si>
  <si>
    <t>PMO_sample</t>
  </si>
  <si>
    <t>Lucknow_sample</t>
  </si>
  <si>
    <t>Manager_D_sample</t>
  </si>
  <si>
    <t>Sample: awaiting budget confirmation</t>
  </si>
  <si>
    <t>Engineering Manager_sample</t>
  </si>
  <si>
    <t>Sample: leadership interviews ongoing</t>
  </si>
  <si>
    <t>VP Technology_sample</t>
  </si>
  <si>
    <t>Leadership_sample</t>
  </si>
  <si>
    <t>Remote_sample</t>
  </si>
  <si>
    <t>Sample: role paused</t>
  </si>
  <si>
    <t>Executive Assistant_sample</t>
  </si>
  <si>
    <t>Admin_sample</t>
  </si>
  <si>
    <t>Sample: sample hire joined</t>
  </si>
  <si>
    <t>Software Developer_sample</t>
  </si>
  <si>
    <t>Sample: multiple candidates in rounds</t>
  </si>
  <si>
    <t>IT Support Specialist_sample</t>
  </si>
  <si>
    <t>IT Ops_sample</t>
  </si>
  <si>
    <t>Sample: support role filled</t>
  </si>
  <si>
    <t>Operations Coordinator_sample</t>
  </si>
  <si>
    <t>Operations_sample</t>
  </si>
  <si>
    <t>Sample: coordinator joined</t>
  </si>
  <si>
    <t>Product Manager_sample</t>
  </si>
  <si>
    <t>Product_sample</t>
  </si>
  <si>
    <t>Sample: product pipeline active</t>
  </si>
  <si>
    <t>Group Product Manager_sample</t>
  </si>
  <si>
    <t>Sample: offer discussion ongoing</t>
  </si>
  <si>
    <t>Associate Product Manager_sample</t>
  </si>
  <si>
    <t>Bengaluru_sample</t>
  </si>
  <si>
    <t>Sample: campus-style hiring complete</t>
  </si>
  <si>
    <t>Senior Backend Engineer_sample</t>
  </si>
  <si>
    <t>Sample: backend interviews scheduled</t>
  </si>
  <si>
    <t>AI Engineer_sample</t>
  </si>
  <si>
    <t>AI ML_sample</t>
  </si>
  <si>
    <t>Sample: sourcing niche profiles</t>
  </si>
  <si>
    <t>HR Executive_sample</t>
  </si>
  <si>
    <t>HR_sample</t>
  </si>
  <si>
    <t>Sample: HR round pending</t>
  </si>
  <si>
    <t>Customer Success Manager_sample</t>
  </si>
  <si>
    <t>Customer Success_sample</t>
  </si>
  <si>
    <t>Sample: shortlist in progress</t>
  </si>
  <si>
    <t>Service Delivery Manager_sample</t>
  </si>
  <si>
    <t>Sample: requisition cancelled</t>
  </si>
  <si>
    <t>Data Analyst_sample</t>
  </si>
  <si>
    <t>Analytics_sample</t>
  </si>
  <si>
    <t>Sample: analytics candidates sourced</t>
  </si>
  <si>
    <t>Security Engineer_sample</t>
  </si>
  <si>
    <t>Sample: security screening underway</t>
  </si>
  <si>
    <t>UX Designer_sample</t>
  </si>
  <si>
    <t>Design_sample</t>
  </si>
  <si>
    <t>Sample: design portfolio reviews</t>
  </si>
  <si>
    <t>DevOps Engineer_sample</t>
  </si>
  <si>
    <t>Sample: cloud interviews planned</t>
  </si>
  <si>
    <t>Business Analyst_sample</t>
  </si>
  <si>
    <t>Sample: stakeholder alignment pending</t>
  </si>
  <si>
    <t>Technical Writer_sample</t>
  </si>
  <si>
    <t>Sample: documentation role filled</t>
  </si>
  <si>
    <t>Implementation Consultant_sample</t>
  </si>
  <si>
    <t>Sample: client-facing role pipeline</t>
  </si>
  <si>
    <t>Aditya_sample Candidate_001</t>
  </si>
  <si>
    <t>Manual Testing, Selenium_sample</t>
  </si>
  <si>
    <t>SampleTech 2020 - Present</t>
  </si>
  <si>
    <t>Career growth_sample</t>
  </si>
  <si>
    <t>Immediate_sample</t>
  </si>
  <si>
    <t>Sample offer in discussion</t>
  </si>
  <si>
    <t>00000-SAMPLE-001</t>
  </si>
  <si>
    <t>candidate001.sample@example.invalid</t>
  </si>
  <si>
    <t>C-SAMPLE-001</t>
  </si>
  <si>
    <t>Sample candidate row 1; fictitious data for demo/testing only.</t>
  </si>
  <si>
    <t>Neha_sample Candidate_002</t>
  </si>
  <si>
    <t>Budgeting, MIS_sample</t>
  </si>
  <si>
    <t>SampleTech 2021 - Present</t>
  </si>
  <si>
    <t>Role change_sample</t>
  </si>
  <si>
    <t>30 days_sample</t>
  </si>
  <si>
    <t>00000-SAMPLE-002</t>
  </si>
  <si>
    <t>candidate002.sample@example.invalid</t>
  </si>
  <si>
    <t>Sample candidate row 2; fictitious data for demo/testing only.</t>
  </si>
  <si>
    <t>Rohan_sample Candidate_003</t>
  </si>
  <si>
    <t>Full Stack Developer_sample</t>
  </si>
  <si>
    <t>React, Node.js_sample</t>
  </si>
  <si>
    <t>SampleTech 2022 - Present</t>
  </si>
  <si>
    <t>Relocation_sample</t>
  </si>
  <si>
    <t>45 days_sample</t>
  </si>
  <si>
    <t>00000-SAMPLE-003</t>
  </si>
  <si>
    <t>candidate003.sample@example.invalid</t>
  </si>
  <si>
    <t>Sample candidate row 3; fictitious data for demo/testing only.</t>
  </si>
  <si>
    <t>Priya_sample Candidate_004</t>
  </si>
  <si>
    <t>Agile Delivery_sample</t>
  </si>
  <si>
    <t>SampleTech 2023 - Present</t>
  </si>
  <si>
    <t>Compensation_sample</t>
  </si>
  <si>
    <t>60 days_sample</t>
  </si>
  <si>
    <t>00000-SAMPLE-004</t>
  </si>
  <si>
    <t>candidate004.sample@example.invalid</t>
  </si>
  <si>
    <t>Sample candidate row 4; fictitious data for demo/testing only.</t>
  </si>
  <si>
    <t>Karan_sample Candidate_005</t>
  </si>
  <si>
    <t>Platform Leadership_sample</t>
  </si>
  <si>
    <t>SampleTech 2024 - Present</t>
  </si>
  <si>
    <t>00000-SAMPLE-005</t>
  </si>
  <si>
    <t>candidate005.sample@example.invalid</t>
  </si>
  <si>
    <t>Sample candidate row 5; fictitious data for demo/testing only.</t>
  </si>
  <si>
    <t>Meera_sample Candidate_006</t>
  </si>
  <si>
    <t>Roadmaps, Analytics_sample</t>
  </si>
  <si>
    <t>00000-SAMPLE-006</t>
  </si>
  <si>
    <t>candidate006.sample@example.invalid</t>
  </si>
  <si>
    <t>Sample candidate row 6; fictitious data for demo/testing only.</t>
  </si>
  <si>
    <t>Siddharth_sample Candidate_007</t>
  </si>
  <si>
    <t>Backend Engineer_sample</t>
  </si>
  <si>
    <t>Java, APIs_sample</t>
  </si>
  <si>
    <t>00000-SAMPLE-007</t>
  </si>
  <si>
    <t>candidate007.sample@example.invalid</t>
  </si>
  <si>
    <t>Sample candidate row 7; fictitious data for demo/testing only.</t>
  </si>
  <si>
    <t>Ananya_sample Candidate_008</t>
  </si>
  <si>
    <t>Python, ML Ops_sample</t>
  </si>
  <si>
    <t>00000-SAMPLE-008</t>
  </si>
  <si>
    <t>candidate008.sample@example.invalid</t>
  </si>
  <si>
    <t>Sample candidate row 8; fictitious data for demo/testing only.</t>
  </si>
  <si>
    <t>Vikram_sample Candidate_009</t>
  </si>
  <si>
    <t>Recruitment Ops_sample</t>
  </si>
  <si>
    <t>00000-SAMPLE-009</t>
  </si>
  <si>
    <t>candidate009.sample@example.invalid</t>
  </si>
  <si>
    <t>Sample candidate row 9; fictitious data for demo/testing only.</t>
  </si>
  <si>
    <t>Isha_sample Candidate_010</t>
  </si>
  <si>
    <t>Enterprise CS_sample</t>
  </si>
  <si>
    <t>00000-SAMPLE-010</t>
  </si>
  <si>
    <t>candidate010.sample@example.invalid</t>
  </si>
  <si>
    <t>Sample candidate row 10; fictitious data for demo/testing only.</t>
  </si>
  <si>
    <t>Arjun_sample Candidate_011</t>
  </si>
  <si>
    <t>00000-SAMPLE-011</t>
  </si>
  <si>
    <t>candidate011.sample@example.invalid</t>
  </si>
  <si>
    <t>Sample candidate row 11; fictitious data for demo/testing only.</t>
  </si>
  <si>
    <t>Kavya_sample Candidate_012</t>
  </si>
  <si>
    <t>00000-SAMPLE-012</t>
  </si>
  <si>
    <t>candidate012.sample@example.invalid</t>
  </si>
  <si>
    <t>Sample candidate row 12; fictitious data for demo/testing only.</t>
  </si>
  <si>
    <t>Nikhil_sample Candidate_013</t>
  </si>
  <si>
    <t>00000-SAMPLE-013</t>
  </si>
  <si>
    <t>candidate013.sample@example.invalid</t>
  </si>
  <si>
    <t>Sample candidate row 13; fictitious data for demo/testing only.</t>
  </si>
  <si>
    <t>Aditi_sample Candidate_014</t>
  </si>
  <si>
    <t>00000-SAMPLE-014</t>
  </si>
  <si>
    <t>candidate014.sample@example.invalid</t>
  </si>
  <si>
    <t>Sample candidate row 14; fictitious data for demo/testing only.</t>
  </si>
  <si>
    <t>Rahul_sample Candidate_015</t>
  </si>
  <si>
    <t>00000-SAMPLE-015</t>
  </si>
  <si>
    <t>candidate015.sample@example.invalid</t>
  </si>
  <si>
    <t>Sample candidate row 15; fictitious data for demo/testing only.</t>
  </si>
  <si>
    <t>Sneha_sample Candidate_016</t>
  </si>
  <si>
    <t>00000-SAMPLE-016</t>
  </si>
  <si>
    <t>candidate016.sample@example.invalid</t>
  </si>
  <si>
    <t>Sample candidate row 16; fictitious data for demo/testing only.</t>
  </si>
  <si>
    <t>Dev_sample Candidate_017</t>
  </si>
  <si>
    <t>00000-SAMPLE-017</t>
  </si>
  <si>
    <t>candidate017.sample@example.invalid</t>
  </si>
  <si>
    <t>Sample candidate row 17; fictitious data for demo/testing only.</t>
  </si>
  <si>
    <t>Tara_sample Candidate_018</t>
  </si>
  <si>
    <t>27 LPA</t>
  </si>
  <si>
    <t>00000-SAMPLE-018</t>
  </si>
  <si>
    <t>candidate018.sample@example.invalid</t>
  </si>
  <si>
    <t>Sample candidate row 18; fictitious data for demo/testing only.</t>
  </si>
  <si>
    <t>Varun_sample Candidate_019</t>
  </si>
  <si>
    <t>00000-SAMPLE-019</t>
  </si>
  <si>
    <t>candidate019.sample@example.invalid</t>
  </si>
  <si>
    <t>Sample candidate row 19; fictitious data for demo/testing only.</t>
  </si>
  <si>
    <t>Pooja_sample Candidate_020</t>
  </si>
  <si>
    <t>00000-SAMPLE-020</t>
  </si>
  <si>
    <t>candidate020.sample@example.invalid</t>
  </si>
  <si>
    <t>Sample candidate row 20; fictitious data for demo/testing only.</t>
  </si>
  <si>
    <t>Aditya_sample Candidate_021</t>
  </si>
  <si>
    <t>00000-SAMPLE-021</t>
  </si>
  <si>
    <t>candidate021.sample@example.invalid</t>
  </si>
  <si>
    <t>Sample candidate row 21; fictitious data for demo/testing only.</t>
  </si>
  <si>
    <t>Neha_sample Candidate_022</t>
  </si>
  <si>
    <t>00000-SAMPLE-022</t>
  </si>
  <si>
    <t>candidate022.sample@example.invalid</t>
  </si>
  <si>
    <t>Sample candidate row 22; fictitious data for demo/testing only.</t>
  </si>
  <si>
    <t>Rohan_sample Candidate_023</t>
  </si>
  <si>
    <t>00000-SAMPLE-023</t>
  </si>
  <si>
    <t>candidate023.sample@example.invalid</t>
  </si>
  <si>
    <t>Sample candidate row 23; fictitious data for demo/testing only.</t>
  </si>
  <si>
    <t>Priya_sample Candidate_024</t>
  </si>
  <si>
    <t>00000-SAMPLE-024</t>
  </si>
  <si>
    <t>candidate024.sample@example.invalid</t>
  </si>
  <si>
    <t>Sample candidate row 24; fictitious data for demo/testing only.</t>
  </si>
  <si>
    <t>Karan_sample Candidate_025</t>
  </si>
  <si>
    <t>00000-SAMPLE-025</t>
  </si>
  <si>
    <t>candidate025.sample@example.invalid</t>
  </si>
  <si>
    <t>Sample candidate row 25; fictitious data for demo/testing only.</t>
  </si>
  <si>
    <t>Meera_sample Candidate_026</t>
  </si>
  <si>
    <t>00000-SAMPLE-026</t>
  </si>
  <si>
    <t>candidate026.sample@example.invalid</t>
  </si>
  <si>
    <t>Sample candidate row 26; fictitious data for demo/testing only.</t>
  </si>
  <si>
    <t>Siddharth_sample Candidate_027</t>
  </si>
  <si>
    <t>00000-SAMPLE-027</t>
  </si>
  <si>
    <t>candidate027.sample@example.invalid</t>
  </si>
  <si>
    <t>Sample candidate row 27; fictitious data for demo/testing only.</t>
  </si>
  <si>
    <t>Ananya_sample Candidate_028</t>
  </si>
  <si>
    <t>00000-SAMPLE-028</t>
  </si>
  <si>
    <t>candidate028.sample@example.invalid</t>
  </si>
  <si>
    <t>Sample candidate row 28; fictitious data for demo/testing only.</t>
  </si>
  <si>
    <t>Vikram_sample Candidate_029</t>
  </si>
  <si>
    <t>00000-SAMPLE-029</t>
  </si>
  <si>
    <t>candidate029.sample@example.invalid</t>
  </si>
  <si>
    <t>Sample candidate row 29; fictitious data for demo/testing only.</t>
  </si>
  <si>
    <t>Isha_sample Candidate_030</t>
  </si>
  <si>
    <t>00000-SAMPLE-030</t>
  </si>
  <si>
    <t>candidate030.sample@example.invalid</t>
  </si>
  <si>
    <t>Sample candidate row 30; fictitious data for demo/testing only.</t>
  </si>
  <si>
    <t>Arjun_sample Candidate_031</t>
  </si>
  <si>
    <t>00000-SAMPLE-031</t>
  </si>
  <si>
    <t>candidate031.sample@example.invalid</t>
  </si>
  <si>
    <t>Sample candidate row 31; fictitious data for demo/testing only.</t>
  </si>
  <si>
    <t>Kavya_sample Candidate_032</t>
  </si>
  <si>
    <t>00000-SAMPLE-032</t>
  </si>
  <si>
    <t>candidate032.sample@example.invalid</t>
  </si>
  <si>
    <t>Sample candidate row 32; fictitious data for demo/testing only.</t>
  </si>
  <si>
    <t>Nikhil_sample Candidate_033</t>
  </si>
  <si>
    <t>00000-SAMPLE-033</t>
  </si>
  <si>
    <t>candidate033.sample@example.invalid</t>
  </si>
  <si>
    <t>Sample candidate row 33; fictitious data for demo/testing only.</t>
  </si>
  <si>
    <t>Aditi_sample Candidate_034</t>
  </si>
  <si>
    <t>00000-SAMPLE-034</t>
  </si>
  <si>
    <t>candidate034.sample@example.invalid</t>
  </si>
  <si>
    <t>Sample candidate row 34; fictitious data for demo/testing only.</t>
  </si>
  <si>
    <t>Rahul_sample Candidate_035</t>
  </si>
  <si>
    <t>00000-SAMPLE-035</t>
  </si>
  <si>
    <t>candidate035.sample@example.invalid</t>
  </si>
  <si>
    <t>Sample candidate row 35; fictitious data for demo/testing only.</t>
  </si>
  <si>
    <t>Sneha_sample Candidate_036</t>
  </si>
  <si>
    <t>00000-SAMPLE-036</t>
  </si>
  <si>
    <t>candidate036.sample@example.invalid</t>
  </si>
  <si>
    <t>Sample candidate row 36; fictitious data for demo/testing only.</t>
  </si>
  <si>
    <t>Dev_sample Candidate_037</t>
  </si>
  <si>
    <t>00000-SAMPLE-037</t>
  </si>
  <si>
    <t>candidate037.sample@example.invalid</t>
  </si>
  <si>
    <t>Sample candidate row 37; fictitious data for demo/testing only.</t>
  </si>
  <si>
    <t>Tara_sample Candidate_038</t>
  </si>
  <si>
    <t>00000-SAMPLE-038</t>
  </si>
  <si>
    <t>candidate038.sample@example.invalid</t>
  </si>
  <si>
    <t>Sample candidate row 38; fictitious data for demo/testing only.</t>
  </si>
  <si>
    <t>Varun_sample Candidate_039</t>
  </si>
  <si>
    <t>00000-SAMPLE-039</t>
  </si>
  <si>
    <t>candidate039.sample@example.invalid</t>
  </si>
  <si>
    <t>Sample candidate row 39; fictitious data for demo/testing only.</t>
  </si>
  <si>
    <t>Pooja_sample Candidate_040</t>
  </si>
  <si>
    <t>00000-SAMPLE-040</t>
  </si>
  <si>
    <t>candidate040.sample@example.invalid</t>
  </si>
  <si>
    <t>Sample candidate row 40; fictitious data for demo/testing only.</t>
  </si>
  <si>
    <t>Aditya_sample Candidate_041</t>
  </si>
  <si>
    <t>00000-SAMPLE-041</t>
  </si>
  <si>
    <t>candidate041.sample@example.invalid</t>
  </si>
  <si>
    <t>Sample candidate row 41; fictitious data for demo/testing only.</t>
  </si>
  <si>
    <t>Neha_sample Candidate_042</t>
  </si>
  <si>
    <t>00000-SAMPLE-042</t>
  </si>
  <si>
    <t>candidate042.sample@example.invalid</t>
  </si>
  <si>
    <t>Sample candidate row 42; fictitious data for demo/testing only.</t>
  </si>
  <si>
    <t>Rohan_sample Candidate_043</t>
  </si>
  <si>
    <t>00000-SAMPLE-043</t>
  </si>
  <si>
    <t>candidate043.sample@example.invalid</t>
  </si>
  <si>
    <t>Sample candidate row 43; fictitious data for demo/testing only.</t>
  </si>
  <si>
    <t>Priya_sample Candidate_044</t>
  </si>
  <si>
    <t>00000-SAMPLE-044</t>
  </si>
  <si>
    <t>candidate044.sample@example.invalid</t>
  </si>
  <si>
    <t>Sample candidate row 44; fictitious data for demo/testing only.</t>
  </si>
  <si>
    <t>Karan_sample Candidate_045</t>
  </si>
  <si>
    <t>00000-SAMPLE-045</t>
  </si>
  <si>
    <t>candidate045.sample@example.invalid</t>
  </si>
  <si>
    <t>Sample candidate row 45; fictitious data for demo/testing only.</t>
  </si>
  <si>
    <t>Meera_sample Candidate_046</t>
  </si>
  <si>
    <t>00000-SAMPLE-046</t>
  </si>
  <si>
    <t>candidate046.sample@example.invalid</t>
  </si>
  <si>
    <t>Sample candidate row 46; fictitious data for demo/testing only.</t>
  </si>
  <si>
    <t>Siddharth_sample Candidate_047</t>
  </si>
  <si>
    <t>00000-SAMPLE-047</t>
  </si>
  <si>
    <t>candidate047.sample@example.invalid</t>
  </si>
  <si>
    <t>Sample candidate row 47; fictitious data for demo/testing only.</t>
  </si>
  <si>
    <t>Ananya_sample Candidate_048</t>
  </si>
  <si>
    <t>00000-SAMPLE-048</t>
  </si>
  <si>
    <t>candidate048.sample@example.invalid</t>
  </si>
  <si>
    <t>Sample candidate row 48; fictitious data for demo/testing only.</t>
  </si>
  <si>
    <t>Vikram_sample Candidate_049</t>
  </si>
  <si>
    <t>00000-SAMPLE-049</t>
  </si>
  <si>
    <t>candidate049.sample@example.invalid</t>
  </si>
  <si>
    <t>Sample candidate row 49; fictitious data for demo/testing only.</t>
  </si>
  <si>
    <t>Isha_sample Candidate_050</t>
  </si>
  <si>
    <t>00000-SAMPLE-050</t>
  </si>
  <si>
    <t>candidate050.sample@example.invalid</t>
  </si>
  <si>
    <t>Sample candidate row 50; fictitious data for demo/testing only.</t>
  </si>
  <si>
    <t>Arjun_sample Candidate_051</t>
  </si>
  <si>
    <t>00000-SAMPLE-051</t>
  </si>
  <si>
    <t>candidate051.sample@example.invalid</t>
  </si>
  <si>
    <t>Sample candidate row 51; fictitious data for demo/testing only.</t>
  </si>
  <si>
    <t>Kavya_sample Candidate_052</t>
  </si>
  <si>
    <t>00000-SAMPLE-052</t>
  </si>
  <si>
    <t>candidate052.sample@example.invalid</t>
  </si>
  <si>
    <t>Sample candidate row 52; fictitious data for demo/testing only.</t>
  </si>
  <si>
    <t>Nikhil_sample Candidate_053</t>
  </si>
  <si>
    <t>00000-SAMPLE-053</t>
  </si>
  <si>
    <t>candidate053.sample@example.invalid</t>
  </si>
  <si>
    <t>Sample candidate row 53; fictitious data for demo/testing only.</t>
  </si>
  <si>
    <t>Aditi_sample Candidate_054</t>
  </si>
  <si>
    <t>00000-SAMPLE-054</t>
  </si>
  <si>
    <t>candidate054.sample@example.invalid</t>
  </si>
  <si>
    <t>Sample candidate row 54; fictitious data for demo/testing only.</t>
  </si>
  <si>
    <t>Rahul_sample Candidate_055</t>
  </si>
  <si>
    <t>00000-SAMPLE-055</t>
  </si>
  <si>
    <t>candidate055.sample@example.invalid</t>
  </si>
  <si>
    <t>Sample candidate row 55; fictitious data for demo/testing only.</t>
  </si>
  <si>
    <t>Sneha_sample Candidate_056</t>
  </si>
  <si>
    <t>00000-SAMPLE-056</t>
  </si>
  <si>
    <t>candidate056.sample@example.invalid</t>
  </si>
  <si>
    <t>Sample candidate row 56; fictitious data for demo/testing only.</t>
  </si>
  <si>
    <t>Dev_sample Candidate_057</t>
  </si>
  <si>
    <t>00000-SAMPLE-057</t>
  </si>
  <si>
    <t>candidate057.sample@example.invalid</t>
  </si>
  <si>
    <t>Sample candidate row 57; fictitious data for demo/testing only.</t>
  </si>
  <si>
    <t>Tara_sample Candidate_058</t>
  </si>
  <si>
    <t>00000-SAMPLE-058</t>
  </si>
  <si>
    <t>candidate058.sample@example.invalid</t>
  </si>
  <si>
    <t>Sample candidate row 58; fictitious data for demo/testing only.</t>
  </si>
  <si>
    <t>Varun_sample Candidate_059</t>
  </si>
  <si>
    <t>00000-SAMPLE-059</t>
  </si>
  <si>
    <t>candidate059.sample@example.invalid</t>
  </si>
  <si>
    <t>Sample candidate row 59; fictitious data for demo/testing only.</t>
  </si>
  <si>
    <t>Pooja_sample Candidate_060</t>
  </si>
  <si>
    <t>00000-SAMPLE-060</t>
  </si>
  <si>
    <t>candidate060.sample@example.invalid</t>
  </si>
  <si>
    <t>Sample candidate row 60; fictitious data for demo/testing only.</t>
  </si>
  <si>
    <t>Aditya_sample Candidate_061</t>
  </si>
  <si>
    <t>00000-SAMPLE-061</t>
  </si>
  <si>
    <t>candidate061.sample@example.invalid</t>
  </si>
  <si>
    <t>Sample candidate row 61; fictitious data for demo/testing only.</t>
  </si>
  <si>
    <t>Neha_sample Candidate_062</t>
  </si>
  <si>
    <t>00000-SAMPLE-062</t>
  </si>
  <si>
    <t>candidate062.sample@example.invalid</t>
  </si>
  <si>
    <t>Sample candidate row 62; fictitious data for demo/testing only.</t>
  </si>
  <si>
    <t>Rohan_sample Candidate_063</t>
  </si>
  <si>
    <t>00000-SAMPLE-063</t>
  </si>
  <si>
    <t>candidate063.sample@example.invalid</t>
  </si>
  <si>
    <t>Sample candidate row 63; fictitious data for demo/testing only.</t>
  </si>
  <si>
    <t>Priya_sample Candidate_064</t>
  </si>
  <si>
    <t>00000-SAMPLE-064</t>
  </si>
  <si>
    <t>candidate064.sample@example.invalid</t>
  </si>
  <si>
    <t>Sample candidate row 64; fictitious data for demo/testing only.</t>
  </si>
  <si>
    <t>Karan_sample Candidate_065</t>
  </si>
  <si>
    <t>00000-SAMPLE-065</t>
  </si>
  <si>
    <t>candidate065.sample@example.invalid</t>
  </si>
  <si>
    <t>Sample candidate row 65; fictitious data for demo/testing only.</t>
  </si>
  <si>
    <t>Meera_sample Candidate_066</t>
  </si>
  <si>
    <t>00000-SAMPLE-066</t>
  </si>
  <si>
    <t>candidate066.sample@example.invalid</t>
  </si>
  <si>
    <t>Sample candidate row 66; fictitious data for demo/testing only.</t>
  </si>
  <si>
    <t>Siddharth_sample Candidate_067</t>
  </si>
  <si>
    <t>00000-SAMPLE-067</t>
  </si>
  <si>
    <t>candidate067.sample@example.invalid</t>
  </si>
  <si>
    <t>Sample candidate row 67; fictitious data for demo/testing only.</t>
  </si>
  <si>
    <t>Ananya_sample Candidate_068</t>
  </si>
  <si>
    <t>00000-SAMPLE-068</t>
  </si>
  <si>
    <t>candidate068.sample@example.invalid</t>
  </si>
  <si>
    <t>Sample candidate row 68; fictitious data for demo/testing only.</t>
  </si>
  <si>
    <t>Vikram_sample Candidate_069</t>
  </si>
  <si>
    <t>00000-SAMPLE-069</t>
  </si>
  <si>
    <t>candidate069.sample@example.invalid</t>
  </si>
  <si>
    <t>Sample candidate row 69; fictitious data for demo/testing only.</t>
  </si>
  <si>
    <t>Isha_sample Candidate_070</t>
  </si>
  <si>
    <t>00000-SAMPLE-070</t>
  </si>
  <si>
    <t>candidate070.sample@example.invalid</t>
  </si>
  <si>
    <t>Sample candidate row 70; fictitious data for demo/testing only.</t>
  </si>
  <si>
    <t>Arjun_sample Candidate_071</t>
  </si>
  <si>
    <t>00000-SAMPLE-071</t>
  </si>
  <si>
    <t>candidate071.sample@example.invalid</t>
  </si>
  <si>
    <t>Sample candidate row 71; fictitious data for demo/testing only.</t>
  </si>
  <si>
    <t>Kavya_sample Candidate_072</t>
  </si>
  <si>
    <t>00000-SAMPLE-072</t>
  </si>
  <si>
    <t>candidate072.sample@example.invalid</t>
  </si>
  <si>
    <t>Sample candidate row 72; fictitious data for demo/testing only.</t>
  </si>
  <si>
    <t>Nikhil_sample Candidate_073</t>
  </si>
  <si>
    <t>00000-SAMPLE-073</t>
  </si>
  <si>
    <t>candidate073.sample@example.invalid</t>
  </si>
  <si>
    <t>Sample candidate row 73; fictitious data for demo/testing only.</t>
  </si>
  <si>
    <t>Aditi_sample Candidate_074</t>
  </si>
  <si>
    <t>00000-SAMPLE-074</t>
  </si>
  <si>
    <t>candidate074.sample@example.invalid</t>
  </si>
  <si>
    <t>Sample candidate row 74; fictitious data for demo/testing only.</t>
  </si>
  <si>
    <t>Rahul_sample Candidate_075</t>
  </si>
  <si>
    <t>00000-SAMPLE-075</t>
  </si>
  <si>
    <t>candidate075.sample@example.invalid</t>
  </si>
  <si>
    <t>Sample candidate row 75; fictitious data for demo/testing only.</t>
  </si>
  <si>
    <t>Sneha_sample Candidate_076</t>
  </si>
  <si>
    <t>00000-SAMPLE-076</t>
  </si>
  <si>
    <t>candidate076.sample@example.invalid</t>
  </si>
  <si>
    <t>Sample candidate row 76; fictitious data for demo/testing only.</t>
  </si>
  <si>
    <t>Dev_sample Candidate_077</t>
  </si>
  <si>
    <t>00000-SAMPLE-077</t>
  </si>
  <si>
    <t>candidate077.sample@example.invalid</t>
  </si>
  <si>
    <t>Sample candidate row 77; fictitious data for demo/testing only.</t>
  </si>
  <si>
    <t>Tara_sample Candidate_078</t>
  </si>
  <si>
    <t>00000-SAMPLE-078</t>
  </si>
  <si>
    <t>candidate078.sample@example.invalid</t>
  </si>
  <si>
    <t>Sample candidate row 78; fictitious data for demo/testing only.</t>
  </si>
  <si>
    <t>Varun_sample Candidate_079</t>
  </si>
  <si>
    <t>00000-SAMPLE-079</t>
  </si>
  <si>
    <t>candidate079.sample@example.invalid</t>
  </si>
  <si>
    <t>Sample candidate row 79; fictitious data for demo/testing only.</t>
  </si>
  <si>
    <t>Pooja_sample Candidate_080</t>
  </si>
  <si>
    <t>00000-SAMPLE-080</t>
  </si>
  <si>
    <t>candidate080.sample@example.invalid</t>
  </si>
  <si>
    <t>Sample candidate row 80; fictitious data for demo/testing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</si>
</sst>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m\-yyyy"/>
  </numFmts>
  <fonts count="91" x14ac:knownFonts="1">
    <font>
      <sz val="11"/>
      <color theme="1"/>
      <name val="Calibri"/>
      <family val="2"/>
      <charset val="1"/>
    </font>
    <font>
      <b/>
      <sz val="18"/>
      <color rgb="FFFFFFFF"/>
      <name val="Calibri"/>
      <family val="2"/>
    </font>
    <font>
      <b/>
      <sz val="12"/>
      <color rgb="FF2C3E50"/>
      <name val="Arial"/>
      <family val="2"/>
    </font>
    <font>
      <b/>
      <sz val="11"/>
      <color rgb="FFFFFFFF"/>
      <name val="Arial"/>
      <family val="2"/>
    </font>
    <font>
      <sz val="10"/>
      <color rgb="FF2C3E50"/>
      <name val="Arial"/>
      <family val="2"/>
    </font>
    <font>
      <b/>
      <sz val="14"/>
      <color rgb="FFFFFFFF"/>
      <name val="Arial"/>
      <family val="2"/>
    </font>
    <font>
      <b/>
      <sz val="12"/>
      <color rgb="FFFFFFFF"/>
      <name val="Arial"/>
      <family val="2"/>
    </font>
    <font>
      <b/>
      <sz val="10"/>
      <color rgb="FF2E5FA1"/>
      <name val="Arial"/>
      <family val="2"/>
    </font>
    <font>
      <sz val="10"/>
      <color rgb="FF000000"/>
      <name val="Tahoma"/>
      <family val="2"/>
    </font>
    <font>
      <b/>
      <sz val="10"/>
      <color rgb="FF000000"/>
      <name val="Tahoma"/>
      <family val="2"/>
    </font>
    <font>
      <b/>
      <sz val="11"/>
      <color theme="0"/>
      <name val="Arial"/>
      <family val="2"/>
    </font>
    <font>
      <sz val="16"/>
      <color theme="1"/>
      <name val="Calibri"/>
      <family val="2"/>
    </font>
    <font>
      <b/>
      <sz val="16"/>
      <color rgb="FF2980B9"/>
      <name val="Calibri"/>
      <family val="2"/>
    </font>
    <font>
      <b/>
      <sz val="16"/>
      <color rgb="FFF39C12"/>
      <name val="Calibri"/>
      <family val="2"/>
    </font>
    <font>
      <b/>
      <sz val="16"/>
      <color rgb="FF27AE60"/>
      <name val="Calibri"/>
      <family val="2"/>
    </font>
    <font>
      <b/>
      <sz val="16"/>
      <color rgb="FF8E44AD"/>
      <name val="Calibri"/>
      <family val="2"/>
    </font>
    <font>
      <b/>
      <sz val="16"/>
      <color rgb="FF1ABC9C"/>
      <name val="Calibri"/>
      <family val="2"/>
    </font>
    <font>
      <b/>
      <sz val="16"/>
      <color rgb="FFE74C3C"/>
      <name val="Calibri"/>
      <family val="2"/>
    </font>
    <font>
      <sz val="16"/>
      <color rgb="FF5D6D7E"/>
      <name val="Calibri"/>
      <family val="2"/>
    </font>
    <font>
      <b/>
      <sz val="16"/>
      <color rgb="FF1B2A4A"/>
      <name val="Calibri"/>
      <family val="2"/>
    </font>
    <font>
      <b/>
      <sz val="16"/>
      <color rgb="FFFFFFFF"/>
      <name val="Calibri"/>
      <family val="2"/>
    </font>
    <font>
      <b/>
      <sz val="16"/>
      <color rgb="FF3498DB"/>
      <name val="Calibri"/>
      <family val="2"/>
    </font>
    <font>
      <b/>
      <sz val="16"/>
      <color rgb="FF2C3E50"/>
      <name val="Calibri"/>
      <family val="2"/>
    </font>
    <font>
      <sz val="16"/>
      <color rgb="FF2C3E50"/>
      <name val="Calibri"/>
      <family val="2"/>
    </font>
    <font>
      <sz val="16"/>
      <color rgb="FF3498DB"/>
      <name val="Calibri"/>
      <family val="2"/>
    </font>
    <font>
      <sz val="16"/>
      <color rgb="FFE74C3C"/>
      <name val="Calibri"/>
      <family val="2"/>
    </font>
    <font>
      <sz val="16"/>
      <color rgb="FF1ABC9C"/>
      <name val="Calibri"/>
      <family val="2"/>
    </font>
    <font>
      <sz val="16"/>
      <color rgb="FF27AE60"/>
      <name val="Calibri"/>
      <family val="2"/>
    </font>
    <font>
      <sz val="16"/>
      <color rgb="FFF39C12"/>
      <name val="Calibri"/>
      <family val="2"/>
    </font>
    <font>
      <b/>
      <sz val="16"/>
      <color rgb="FFE67E22"/>
      <name val="Calibri"/>
      <family val="2"/>
    </font>
    <font>
      <sz val="16"/>
      <color rgb="FFE67E22"/>
      <name val="Calibri"/>
      <family val="2"/>
    </font>
    <font>
      <sz val="16"/>
      <color rgb="FF2980B9"/>
      <name val="Calibri"/>
      <family val="2"/>
    </font>
    <font>
      <b/>
      <sz val="16"/>
      <color rgb="FF5D6D7E"/>
      <name val="Calibri"/>
      <family val="2"/>
    </font>
    <font>
      <sz val="16"/>
      <color rgb="FF0077B5"/>
      <name val="Calibri"/>
      <family val="2"/>
    </font>
    <font>
      <b/>
      <sz val="16"/>
      <color rgb="FF0077B5"/>
      <name val="Calibri"/>
      <family val="2"/>
    </font>
    <font>
      <sz val="16"/>
      <color rgb="FF534AB7"/>
      <name val="Calibri"/>
      <family val="2"/>
    </font>
    <font>
      <b/>
      <sz val="16"/>
      <color rgb="FF534AB7"/>
      <name val="Calibri"/>
      <family val="2"/>
    </font>
    <font>
      <sz val="16"/>
      <color rgb="FFD85A30"/>
      <name val="Calibri"/>
      <family val="2"/>
    </font>
    <font>
      <b/>
      <sz val="16"/>
      <color rgb="FFD85A30"/>
      <name val="Calibri"/>
      <family val="2"/>
    </font>
    <font>
      <sz val="16"/>
      <color rgb="FF639922"/>
      <name val="Calibri"/>
      <family val="2"/>
    </font>
    <font>
      <b/>
      <sz val="16"/>
      <color rgb="FF639922"/>
      <name val="Calibri"/>
      <family val="2"/>
    </font>
    <font>
      <sz val="16"/>
      <color rgb="FFBA7517"/>
      <name val="Calibri"/>
      <family val="2"/>
    </font>
    <font>
      <b/>
      <sz val="16"/>
      <color rgb="FFBA7517"/>
      <name val="Calibri"/>
      <family val="2"/>
    </font>
    <font>
      <sz val="16"/>
      <color rgb="FF888780"/>
      <name val="Calibri"/>
      <family val="2"/>
    </font>
    <font>
      <b/>
      <sz val="16"/>
      <color rgb="FF888780"/>
      <name val="Calibri"/>
      <family val="2"/>
    </font>
    <font>
      <sz val="16"/>
      <color theme="1"/>
      <name val="Calibri"/>
      <family val="2"/>
      <charset val="1"/>
    </font>
    <font>
      <b/>
      <sz val="16"/>
      <color rgb="FFE74C3C"/>
      <name val="Calibri"/>
      <family val="2"/>
      <charset val="1"/>
    </font>
    <font>
      <b/>
      <sz val="16"/>
      <color rgb="FFF39C12"/>
      <name val="Calibri"/>
      <family val="2"/>
      <charset val="1"/>
    </font>
    <font>
      <u/>
      <sz val="11"/>
      <color rgb="FF1A5276"/>
      <name val="Calibri"/>
      <family val="2"/>
      <charset val="1"/>
    </font>
    <font>
      <b/>
      <sz val="14"/>
      <color rgb="FF7E5109"/>
      <name val="Calibri"/>
      <family val="2"/>
      <charset val="1"/>
    </font>
    <font>
      <b/>
      <sz val="14"/>
      <color rgb="FF7D6608"/>
      <name val="Calibri"/>
      <family val="2"/>
      <charset val="1"/>
    </font>
    <font>
      <b/>
      <sz val="14"/>
      <color rgb="FF196F3D"/>
      <name val="Calibri"/>
      <family val="2"/>
      <charset val="1"/>
    </font>
    <font>
      <sz val="12"/>
      <color theme="1"/>
      <name val="Calibri"/>
      <family val="2"/>
      <charset val="1"/>
    </font>
    <font>
      <b/>
      <sz val="12"/>
      <color rgb="FFFFFFFF"/>
      <name val="Calibri"/>
      <family val="2"/>
      <charset val="1"/>
    </font>
    <font>
      <sz val="11"/>
      <color rgb="FF000000"/>
      <name val="Calibri"/>
      <family val="2"/>
      <charset val="1"/>
    </font>
    <font>
      <sz val="16"/>
      <color rgb="FF5D6D7E"/>
      <name val="Calibri"/>
      <family val="2"/>
      <charset val="1"/>
    </font>
    <font>
      <b/>
      <sz val="16"/>
      <color rgb="FFE67E22"/>
      <name val="Calibri"/>
      <family val="2"/>
      <charset val="1"/>
    </font>
    <font>
      <b/>
      <sz val="16"/>
      <color rgb="FF3498DB"/>
      <name val="Calibri"/>
      <family val="2"/>
      <charset val="1"/>
    </font>
    <font>
      <b/>
      <sz val="28"/>
      <color rgb="FFE74C3C"/>
      <name val="Calibri"/>
      <family val="2"/>
      <charset val="1"/>
    </font>
    <font>
      <b/>
      <sz val="28"/>
      <color rgb="FFE67E22"/>
      <name val="Calibri"/>
      <family val="2"/>
      <charset val="1"/>
    </font>
    <font>
      <sz val="28"/>
      <color theme="1"/>
      <name val="Calibri"/>
      <family val="2"/>
      <charset val="1"/>
    </font>
    <font>
      <b/>
      <sz val="28"/>
      <color rgb="FF3498DB"/>
      <name val="Calibri"/>
      <family val="2"/>
      <charset val="1"/>
    </font>
    <font>
      <b/>
      <sz val="28"/>
      <color rgb="FF2980B9"/>
      <name val="Calibri"/>
      <family val="2"/>
    </font>
    <font>
      <sz val="28"/>
      <color theme="1"/>
      <name val="Calibri"/>
      <family val="2"/>
    </font>
    <font>
      <b/>
      <sz val="28"/>
      <color rgb="FFF39C12"/>
      <name val="Calibri"/>
      <family val="2"/>
    </font>
    <font>
      <b/>
      <sz val="28"/>
      <color rgb="FF27AE60"/>
      <name val="Calibri"/>
      <family val="2"/>
    </font>
    <font>
      <b/>
      <sz val="28"/>
      <color rgb="FF8E44AD"/>
      <name val="Calibri"/>
      <family val="2"/>
    </font>
    <font>
      <b/>
      <sz val="28"/>
      <color rgb="FF1ABC9C"/>
      <name val="Calibri"/>
      <family val="2"/>
    </font>
    <font>
      <b/>
      <sz val="28"/>
      <color rgb="FFE74C3C"/>
      <name val="Calibri"/>
      <family val="2"/>
    </font>
    <font>
      <b/>
      <sz val="18"/>
      <color rgb="FF2C3E50"/>
      <name val="Calibri"/>
      <family val="2"/>
    </font>
    <font>
      <b/>
      <sz val="16"/>
      <color rgb="FF00B050"/>
      <name val="Calibri"/>
      <family val="2"/>
      <charset val="1"/>
    </font>
    <font>
      <b/>
      <sz val="16"/>
      <color rgb="FF195276"/>
      <name val="Calibri"/>
      <family val="2"/>
      <charset val="1"/>
    </font>
    <font>
      <b/>
      <sz val="16"/>
      <color rgb="FF195276"/>
      <name val="Calibri"/>
      <family val="2"/>
    </font>
    <font>
      <u/>
      <sz val="11"/>
      <color theme="10"/>
      <name val="Calibri"/>
      <family val="2"/>
      <charset val="1"/>
    </font>
    <font>
      <sz val="8"/>
      <name val="Calibri"/>
      <family val="2"/>
      <charset val="1"/>
    </font>
    <font>
      <b/>
      <sz val="11"/>
      <color rgb="FF922B21"/>
      <name val="Calibri"/>
      <family val="2"/>
      <charset val="1"/>
    </font>
    <font>
      <b/>
      <sz val="11"/>
      <color rgb="FF1B2A4A"/>
      <name val="Calibri"/>
      <family val="2"/>
    </font>
    <font>
      <b/>
      <sz val="11"/>
      <color theme="1"/>
      <name val="Calibri"/>
      <family val="2"/>
      <charset val="1"/>
    </font>
    <font>
      <b/>
      <sz val="9"/>
      <color rgb="FF808080"/>
      <name val="Calibri"/>
      <family val="2"/>
      <charset val="1"/>
    </font>
    <font>
      <b/>
      <sz val="9"/>
      <color rgb="FF808080"/>
      <name val="Calibri"/>
      <family val="2"/>
    </font>
    <font>
      <b/>
      <sz val="12"/>
      <color rgb="FFFFFFFF"/>
      <name val="Calibri"/>
      <family val="2"/>
    </font>
    <font>
      <b/>
      <sz val="14"/>
      <color rgb="FFAED6F1"/>
      <name val="Calibri"/>
      <family val="2"/>
    </font>
    <font>
      <sz val="11"/>
      <color theme="0"/>
      <name val="Calibri"/>
      <family val="2"/>
      <charset val="1"/>
    </font>
    <font>
      <sz val="10"/>
      <color rgb="FF2C3E50"/>
      <name val="Arial"/>
    </font>
    <font>
      <sz val="11"/>
      <color rgb="FF2C3E50"/>
      <name val="Calibri"/>
    </font>
    <font>
      <sz val="11"/>
      <color theme="1"/>
      <name val="Calibri"/>
    </font>
    <font>
      <b/>
      <sz val="12"/>
      <color rgb="FF2C3E50"/>
      <name val="Arial"/>
    </font>
    <font>
      <b/>
      <sz val="11"/>
      <color rgb="FFFFFFFF"/>
      <name val="Arial"/>
    </font>
    <font>
      <b/>
      <sz val="14"/>
      <color rgb="FFFFFFFF"/>
      <name val="Arial"/>
    </font>
    <font>
      <b/>
      <sz val="12"/>
      <color rgb="FFFFFFFF"/>
      <name val="Arial"/>
    </font>
    <font>
      <b/>
      <sz val="10"/>
      <color rgb="FF2E5FA1"/>
      <name val="Arial"/>
    </font>
  </fonts>
  <fills count="34">
    <fill>
      <patternFill patternType="none"/>
    </fill>
    <fill>
      <patternFill patternType="gray125"/>
    </fill>
    <fill>
      <patternFill patternType="solid">
        <fgColor rgb="FF1B2A4A"/>
        <bgColor rgb="FF2C3E50"/>
      </patternFill>
    </fill>
    <fill>
      <patternFill patternType="solid">
        <fgColor rgb="FFEBF5FB"/>
        <bgColor rgb="FFEAFAF1"/>
      </patternFill>
    </fill>
    <fill>
      <patternFill patternType="solid">
        <fgColor rgb="FFFEF9E7"/>
        <bgColor rgb="FFF8F9FA"/>
      </patternFill>
    </fill>
    <fill>
      <patternFill patternType="solid">
        <fgColor rgb="FFEAFAF1"/>
        <bgColor rgb="FFEBF5FB"/>
      </patternFill>
    </fill>
    <fill>
      <patternFill patternType="solid">
        <fgColor rgb="FFF4ECF7"/>
        <bgColor rgb="FFFDEDEC"/>
      </patternFill>
    </fill>
    <fill>
      <patternFill patternType="solid">
        <fgColor rgb="FFD1F2EB"/>
        <bgColor rgb="FFEAFAF1"/>
      </patternFill>
    </fill>
    <fill>
      <patternFill patternType="solid">
        <fgColor rgb="FFFDEDEC"/>
        <bgColor rgb="FFF4ECF7"/>
      </patternFill>
    </fill>
    <fill>
      <patternFill patternType="solid">
        <fgColor rgb="FF2C3E50"/>
        <bgColor rgb="FF34495E"/>
      </patternFill>
    </fill>
    <fill>
      <patternFill patternType="solid">
        <fgColor rgb="FFFFFFFF"/>
        <bgColor rgb="FFF8F9FA"/>
      </patternFill>
    </fill>
    <fill>
      <patternFill patternType="solid">
        <fgColor rgb="FFF8F9FA"/>
        <bgColor rgb="FFFFFFFF"/>
      </patternFill>
    </fill>
    <fill>
      <patternFill patternType="solid">
        <fgColor rgb="FF34495E"/>
        <bgColor rgb="FF2C3E50"/>
      </patternFill>
    </fill>
    <fill>
      <patternFill patternType="solid">
        <fgColor rgb="FF2E5FA1"/>
        <bgColor rgb="FF2980B9"/>
      </patternFill>
    </fill>
    <fill>
      <patternFill patternType="solid">
        <fgColor rgb="FFFDEDEC"/>
        <bgColor indexed="64"/>
      </patternFill>
    </fill>
    <fill>
      <patternFill patternType="solid">
        <fgColor rgb="FF1A5276"/>
        <bgColor indexed="64"/>
      </patternFill>
    </fill>
    <fill>
      <patternFill patternType="solid">
        <fgColor rgb="FF1E8449"/>
        <bgColor indexed="64"/>
      </patternFill>
    </fill>
    <fill>
      <patternFill patternType="solid">
        <fgColor rgb="FFFFFFFF"/>
        <bgColor indexed="64"/>
      </patternFill>
    </fill>
    <fill>
      <patternFill patternType="solid">
        <fgColor rgb="FFEBF5FB"/>
        <bgColor indexed="64"/>
      </patternFill>
    </fill>
    <fill>
      <patternFill patternType="solid">
        <fgColor rgb="FF195276"/>
        <bgColor indexed="64"/>
      </patternFill>
    </fill>
    <fill>
      <patternFill patternType="solid">
        <fgColor rgb="FF1D8449"/>
        <bgColor indexed="64"/>
      </patternFill>
    </fill>
    <fill>
      <patternFill patternType="solid">
        <fgColor rgb="FFFDEBD0"/>
        <bgColor indexed="64"/>
      </patternFill>
    </fill>
    <fill>
      <patternFill patternType="solid">
        <fgColor rgb="FFFCF3CF"/>
        <bgColor indexed="64"/>
      </patternFill>
    </fill>
    <fill>
      <patternFill patternType="solid">
        <fgColor rgb="FFD5F5E3"/>
        <bgColor indexed="64"/>
      </patternFill>
    </fill>
    <fill>
      <patternFill patternType="solid">
        <fgColor rgb="FFB9770E"/>
        <bgColor indexed="64"/>
      </patternFill>
    </fill>
    <fill>
      <patternFill patternType="solid">
        <fgColor rgb="FFB7950B"/>
        <bgColor indexed="64"/>
      </patternFill>
    </fill>
    <fill>
      <patternFill patternType="solid">
        <fgColor rgb="FFFADBD8"/>
        <bgColor indexed="64"/>
      </patternFill>
    </fill>
    <fill>
      <patternFill patternType="solid">
        <fgColor rgb="FFD6EAF8"/>
        <bgColor indexed="64"/>
      </patternFill>
    </fill>
    <fill>
      <patternFill patternType="solid">
        <fgColor rgb="FF1B2A4A"/>
        <bgColor indexed="64"/>
      </patternFill>
    </fill>
    <fill>
      <patternFill patternType="solid">
        <fgColor rgb="FFF8F9FA"/>
      </patternFill>
    </fill>
    <fill>
      <patternFill patternType="solid">
        <fgColor rgb="FFFFFFFF"/>
      </patternFill>
    </fill>
    <fill>
      <patternFill patternType="solid">
        <fgColor rgb="FF2C3E50"/>
      </patternFill>
    </fill>
    <fill>
      <patternFill patternType="solid">
        <fgColor rgb="FF1B2A4A"/>
      </patternFill>
    </fill>
    <fill>
      <patternFill patternType="solid">
        <fgColor rgb="FF2E5FA1"/>
      </patternFill>
    </fill>
  </fills>
  <borders count="51">
    <border>
      <left/>
      <right/>
      <top/>
      <bottom/>
      <diagonal/>
    </border>
    <border>
      <left style="thin">
        <color rgb="FFEBF5FB"/>
      </left>
      <right style="thin">
        <color rgb="FFEBF5FB"/>
      </right>
      <top style="thin">
        <color rgb="FFEBF5FB"/>
      </top>
      <bottom/>
      <diagonal/>
    </border>
    <border>
      <left style="thin">
        <color rgb="FFFEF9E7"/>
      </left>
      <right style="thin">
        <color rgb="FFFEF9E7"/>
      </right>
      <top style="thin">
        <color rgb="FFFEF9E7"/>
      </top>
      <bottom/>
      <diagonal/>
    </border>
    <border>
      <left style="thin">
        <color rgb="FFEAFAF1"/>
      </left>
      <right style="thin">
        <color rgb="FFEAFAF1"/>
      </right>
      <top style="thin">
        <color rgb="FFEAFAF1"/>
      </top>
      <bottom/>
      <diagonal/>
    </border>
    <border>
      <left style="thin">
        <color rgb="FFF4ECF7"/>
      </left>
      <right style="thin">
        <color rgb="FFF4ECF7"/>
      </right>
      <top style="thin">
        <color rgb="FFF4ECF7"/>
      </top>
      <bottom/>
      <diagonal/>
    </border>
    <border>
      <left style="thin">
        <color rgb="FFFDEDEC"/>
      </left>
      <right style="thin">
        <color rgb="FFFDEDEC"/>
      </right>
      <top style="thin">
        <color rgb="FFFDEDEC"/>
      </top>
      <bottom/>
      <diagonal/>
    </border>
    <border>
      <left style="thin">
        <color rgb="FFEBF5FB"/>
      </left>
      <right style="thin">
        <color rgb="FFEBF5FB"/>
      </right>
      <top/>
      <bottom/>
      <diagonal/>
    </border>
    <border>
      <left style="thin">
        <color rgb="FFFEF9E7"/>
      </left>
      <right style="thin">
        <color rgb="FFFEF9E7"/>
      </right>
      <top/>
      <bottom/>
      <diagonal/>
    </border>
    <border>
      <left style="thin">
        <color rgb="FFEAFAF1"/>
      </left>
      <right style="thin">
        <color rgb="FFEAFAF1"/>
      </right>
      <top/>
      <bottom/>
      <diagonal/>
    </border>
    <border>
      <left style="thin">
        <color rgb="FFF4ECF7"/>
      </left>
      <right style="thin">
        <color rgb="FFF4ECF7"/>
      </right>
      <top/>
      <bottom/>
      <diagonal/>
    </border>
    <border>
      <left style="thin">
        <color rgb="FFFDEDEC"/>
      </left>
      <right style="thin">
        <color rgb="FFFDEDEC"/>
      </right>
      <top/>
      <bottom/>
      <diagonal/>
    </border>
    <border>
      <left style="thin">
        <color rgb="FFEBF5FB"/>
      </left>
      <right style="thin">
        <color rgb="FFEBF5FB"/>
      </right>
      <top/>
      <bottom style="thin">
        <color rgb="FFEBF5FB"/>
      </bottom>
      <diagonal/>
    </border>
    <border>
      <left style="thin">
        <color rgb="FFFEF9E7"/>
      </left>
      <right style="thin">
        <color rgb="FFFEF9E7"/>
      </right>
      <top/>
      <bottom style="thin">
        <color rgb="FFFEF9E7"/>
      </bottom>
      <diagonal/>
    </border>
    <border>
      <left style="thin">
        <color rgb="FFEAFAF1"/>
      </left>
      <right style="thin">
        <color rgb="FFEAFAF1"/>
      </right>
      <top/>
      <bottom style="thin">
        <color rgb="FFEAFAF1"/>
      </bottom>
      <diagonal/>
    </border>
    <border>
      <left style="thin">
        <color rgb="FFF4ECF7"/>
      </left>
      <right style="thin">
        <color rgb="FFF4ECF7"/>
      </right>
      <top/>
      <bottom style="thin">
        <color rgb="FFF4ECF7"/>
      </bottom>
      <diagonal/>
    </border>
    <border>
      <left style="thin">
        <color rgb="FFFDEDEC"/>
      </left>
      <right style="thin">
        <color rgb="FFFDEDEC"/>
      </right>
      <top/>
      <bottom style="thin">
        <color rgb="FFFDEDEC"/>
      </bottom>
      <diagonal/>
    </border>
    <border>
      <left style="thin">
        <color rgb="FFD5D8DC"/>
      </left>
      <right style="thin">
        <color rgb="FFD5D8DC"/>
      </right>
      <top style="thin">
        <color rgb="FFD5D8DC"/>
      </top>
      <bottom style="thin">
        <color rgb="FFD5D8DC"/>
      </bottom>
      <diagonal/>
    </border>
    <border>
      <left style="thin">
        <color rgb="FFBDC3C7"/>
      </left>
      <right style="thin">
        <color rgb="FFBDC3C7"/>
      </right>
      <top style="thin">
        <color rgb="FFBDC3C7"/>
      </top>
      <bottom style="thin">
        <color rgb="FFBDC3C7"/>
      </bottom>
      <diagonal/>
    </border>
    <border>
      <left/>
      <right/>
      <top/>
      <bottom style="thin">
        <color rgb="FFBDC3C7"/>
      </bottom>
      <diagonal/>
    </border>
    <border>
      <left/>
      <right style="thin">
        <color rgb="FFD5D8DC"/>
      </right>
      <top style="thin">
        <color rgb="FFD5D8DC"/>
      </top>
      <bottom style="thin">
        <color rgb="FFD5D8DC"/>
      </bottom>
      <diagonal/>
    </border>
    <border>
      <left style="thin">
        <color rgb="FFD5D8DC"/>
      </left>
      <right/>
      <top style="thin">
        <color rgb="FFD5D8DC"/>
      </top>
      <bottom style="thin">
        <color rgb="FFD5D8DC"/>
      </bottom>
      <diagonal/>
    </border>
    <border>
      <left style="thin">
        <color rgb="FFD5D8DC"/>
      </left>
      <right style="thin">
        <color rgb="FFD5D8DC"/>
      </right>
      <top style="thin">
        <color rgb="FFD5D8DC"/>
      </top>
      <bottom/>
      <diagonal/>
    </border>
    <border>
      <left style="thin">
        <color rgb="FFD1F2EB"/>
      </left>
      <right/>
      <top/>
      <bottom/>
      <diagonal/>
    </border>
    <border>
      <left style="thin">
        <color rgb="FFD5D8DC"/>
      </left>
      <right/>
      <top/>
      <bottom/>
      <diagonal/>
    </border>
    <border>
      <left/>
      <right style="thin">
        <color rgb="FFBDC3C7"/>
      </right>
      <top style="thin">
        <color rgb="FFBDC3C7"/>
      </top>
      <bottom style="thin">
        <color rgb="FFBDC3C7"/>
      </bottom>
      <diagonal/>
    </border>
    <border>
      <left/>
      <right style="thin">
        <color rgb="FFBDC3C7"/>
      </right>
      <top/>
      <bottom style="thin">
        <color rgb="FFBDC3C7"/>
      </bottom>
      <diagonal/>
    </border>
    <border>
      <left style="thin">
        <color rgb="FFBDC3C7"/>
      </left>
      <right style="thin">
        <color rgb="FFBDC3C7"/>
      </right>
      <top/>
      <bottom style="thin">
        <color rgb="FFBDC3C7"/>
      </bottom>
      <diagonal/>
    </border>
    <border>
      <left style="thin">
        <color rgb="FFBDC3C7"/>
      </left>
      <right/>
      <top/>
      <bottom style="thin">
        <color rgb="FFBDC3C7"/>
      </bottom>
      <diagonal/>
    </border>
    <border>
      <left/>
      <right style="thin">
        <color rgb="FFBDC3C7"/>
      </right>
      <top style="thin">
        <color rgb="FFBDC3C7"/>
      </top>
      <bottom/>
      <diagonal/>
    </border>
    <border>
      <left style="thin">
        <color rgb="FFBDC3C7"/>
      </left>
      <right style="thin">
        <color rgb="FFBDC3C7"/>
      </right>
      <top style="thin">
        <color rgb="FFBDC3C7"/>
      </top>
      <bottom/>
      <diagonal/>
    </border>
    <border>
      <left/>
      <right/>
      <top/>
      <bottom style="thin">
        <color rgb="FFD5DBDB"/>
      </bottom>
      <diagonal/>
    </border>
    <border>
      <left style="thin">
        <color rgb="FFD5DBDB"/>
      </left>
      <right/>
      <top style="thin">
        <color rgb="FFD5DBDB"/>
      </top>
      <bottom style="thin">
        <color rgb="FFD5DBDB"/>
      </bottom>
      <diagonal/>
    </border>
    <border>
      <left style="thin">
        <color rgb="FFD5DBDB"/>
      </left>
      <right/>
      <top/>
      <bottom style="thin">
        <color rgb="FFD5DBDB"/>
      </bottom>
      <diagonal/>
    </border>
    <border>
      <left style="thin">
        <color rgb="FFD5DBDB"/>
      </left>
      <right style="thin">
        <color rgb="FFD5DBDB"/>
      </right>
      <top style="thin">
        <color rgb="FFD5DBDB"/>
      </top>
      <bottom style="thin">
        <color rgb="FFD5DBDB"/>
      </bottom>
      <diagonal/>
    </border>
    <border>
      <left/>
      <right style="thin">
        <color rgb="FFD5DBDB"/>
      </right>
      <top/>
      <bottom style="thin">
        <color rgb="FFD5DBDB"/>
      </bottom>
      <diagonal/>
    </border>
    <border>
      <left/>
      <right style="thin">
        <color rgb="FFD5DBDB"/>
      </right>
      <top style="thin">
        <color rgb="FFD5DBDB"/>
      </top>
      <bottom style="thin">
        <color rgb="FFD5DBDB"/>
      </bottom>
      <diagonal/>
    </border>
    <border>
      <left style="thin">
        <color rgb="FFD5DBDB"/>
      </left>
      <right style="thin">
        <color rgb="FFD5DBDB"/>
      </right>
      <top/>
      <bottom style="thin">
        <color rgb="FFD5DBDB"/>
      </bottom>
      <diagonal/>
    </border>
    <border>
      <left style="thin">
        <color rgb="FFD5DBDB"/>
      </left>
      <right style="thin">
        <color rgb="FFD5DBDB"/>
      </right>
      <top style="thin">
        <color rgb="FFD5DBDB"/>
      </top>
      <bottom style="medium">
        <color rgb="FF34495E"/>
      </bottom>
      <diagonal/>
    </border>
    <border>
      <left style="thin">
        <color rgb="FFD5DBDB"/>
      </left>
      <right/>
      <top style="thin">
        <color rgb="FFD5DBDB"/>
      </top>
      <bottom style="medium">
        <color rgb="FF34495E"/>
      </bottom>
      <diagonal/>
    </border>
    <border>
      <left/>
      <right style="thin">
        <color rgb="FFD5DBDB"/>
      </right>
      <top style="thin">
        <color rgb="FFD5DBDB"/>
      </top>
      <bottom style="medium">
        <color rgb="FF34495E"/>
      </bottom>
      <diagonal/>
    </border>
    <border>
      <left style="thin">
        <color rgb="FFD5DBDB"/>
      </left>
      <right style="medium">
        <color rgb="FF34495E"/>
      </right>
      <top style="thin">
        <color rgb="FFD5DBDB"/>
      </top>
      <bottom style="thin">
        <color rgb="FFD5DBDB"/>
      </bottom>
      <diagonal/>
    </border>
    <border>
      <left style="thin">
        <color rgb="FFD5DBDB"/>
      </left>
      <right style="medium">
        <color rgb="FF34495E"/>
      </right>
      <top style="thin">
        <color rgb="FFD5DBDB"/>
      </top>
      <bottom style="medium">
        <color rgb="FF34495E"/>
      </bottom>
      <diagonal/>
    </border>
    <border>
      <left style="thin">
        <color rgb="FFD5DBDB"/>
      </left>
      <right style="medium">
        <color rgb="FF34495E"/>
      </right>
      <top/>
      <bottom style="thin">
        <color rgb="FFD5DBDB"/>
      </bottom>
      <diagonal/>
    </border>
    <border>
      <left/>
      <right/>
      <top style="thin">
        <color rgb="FFD5DBDB"/>
      </top>
      <bottom style="medium">
        <color rgb="FF34495E"/>
      </bottom>
      <diagonal/>
    </border>
    <border>
      <left/>
      <right style="medium">
        <color rgb="FF34495E"/>
      </right>
      <top style="thin">
        <color rgb="FFD5DBDB"/>
      </top>
      <bottom style="thin">
        <color rgb="FFD5DBDB"/>
      </bottom>
      <diagonal/>
    </border>
    <border>
      <left/>
      <right style="medium">
        <color rgb="FF34495E"/>
      </right>
      <top style="thin">
        <color rgb="FFD5DBDB"/>
      </top>
      <bottom style="medium">
        <color rgb="FF34495E"/>
      </bottom>
      <diagonal/>
    </border>
    <border>
      <left/>
      <right style="medium">
        <color rgb="FF34495E"/>
      </right>
      <top/>
      <bottom style="thin">
        <color rgb="FFD5DBDB"/>
      </bottom>
      <diagonal/>
    </border>
    <border>
      <left style="thin">
        <color rgb="FFE5E8E8"/>
      </left>
      <right style="thin">
        <color rgb="FFE5E8E8"/>
      </right>
      <top style="thin">
        <color rgb="FF34495E"/>
      </top>
      <bottom style="thin">
        <color rgb="FFE5E8E8"/>
      </bottom>
      <diagonal/>
    </border>
    <border>
      <left style="thin">
        <color rgb="FFE5E8E8"/>
      </left>
      <right/>
      <top style="thin">
        <color rgb="FF34495E"/>
      </top>
      <bottom style="thin">
        <color rgb="FFE5E8E8"/>
      </bottom>
      <diagonal/>
    </border>
    <border>
      <left style="thin">
        <color rgb="FFE5E8E8"/>
      </left>
      <right style="thin">
        <color rgb="FFE5E8E8"/>
      </right>
      <top style="thin">
        <color rgb="FFE5E8E8"/>
      </top>
      <bottom style="thin">
        <color rgb="FFE5E8E8"/>
      </bottom>
      <diagonal/>
    </border>
    <border>
      <left style="thin">
        <color rgb="FFE5E8E8"/>
      </left>
      <right/>
      <top style="thin">
        <color rgb="FFE5E8E8"/>
      </top>
      <bottom style="thin">
        <color rgb="FFE5E8E8"/>
      </bottom>
      <diagonal/>
    </border>
  </borders>
  <cellStyleXfs count="3">
    <xf numFmtId="0" fontId="0" fillId="0" borderId="0"/>
    <xf numFmtId="0" fontId="73" fillId="0" borderId="0" applyNumberFormat="0" applyFill="0" applyBorder="0" applyAlignment="0" applyProtection="0"/>
    <xf numFmtId="0" fontId="85" fillId="0" borderId="0"/>
  </cellStyleXfs>
  <cellXfs count="288">
    <xf numFmtId="0" fontId="0" fillId="0" borderId="0" xfId="0"/>
    <xf numFmtId="0" fontId="2" fillId="0" borderId="0" xfId="0" applyFont="1"/>
    <xf numFmtId="0" fontId="3" fillId="9" borderId="17" xfId="0" applyFont="1" applyFill="1" applyBorder="1" applyAlignment="1">
      <alignment horizontal="center" vertical="center" wrapText="1"/>
    </xf>
    <xf numFmtId="0" fontId="4" fillId="10" borderId="17" xfId="0" applyFont="1" applyFill="1" applyBorder="1" applyAlignment="1">
      <alignment horizontal="left" vertical="center" wrapText="1"/>
    </xf>
    <xf numFmtId="0" fontId="4" fillId="11" borderId="17" xfId="0" applyFont="1" applyFill="1" applyBorder="1" applyAlignment="1">
      <alignment horizontal="left" vertical="center" wrapText="1"/>
    </xf>
    <xf numFmtId="0" fontId="4" fillId="0" borderId="17" xfId="0" applyFont="1" applyBorder="1"/>
    <xf numFmtId="0" fontId="7" fillId="0" borderId="17" xfId="0" applyFont="1" applyBorder="1" applyAlignment="1">
      <alignment vertical="center" wrapText="1"/>
    </xf>
    <xf numFmtId="0" fontId="4" fillId="0" borderId="17" xfId="0" applyFont="1" applyBorder="1" applyAlignment="1">
      <alignment vertical="center" wrapText="1"/>
    </xf>
    <xf numFmtId="0" fontId="0" fillId="17" borderId="0" xfId="0" applyFill="1"/>
    <xf numFmtId="0" fontId="11" fillId="0" borderId="0" xfId="0" applyFont="1"/>
    <xf numFmtId="0" fontId="20" fillId="9" borderId="16" xfId="0" applyFont="1" applyFill="1" applyBorder="1" applyAlignment="1">
      <alignment horizontal="center" vertical="center" wrapText="1"/>
    </xf>
    <xf numFmtId="0" fontId="21" fillId="10" borderId="16" xfId="0" applyFont="1" applyFill="1" applyBorder="1" applyAlignment="1">
      <alignment horizontal="left" vertical="center" wrapText="1"/>
    </xf>
    <xf numFmtId="0" fontId="22" fillId="10" borderId="16" xfId="0" applyFont="1" applyFill="1" applyBorder="1" applyAlignment="1">
      <alignment horizontal="center" vertical="center" wrapText="1"/>
    </xf>
    <xf numFmtId="9" fontId="12" fillId="10" borderId="16" xfId="0" applyNumberFormat="1" applyFont="1" applyFill="1" applyBorder="1" applyAlignment="1">
      <alignment horizontal="center" vertical="center" wrapText="1"/>
    </xf>
    <xf numFmtId="0" fontId="23" fillId="10" borderId="16" xfId="0" applyFont="1" applyFill="1" applyBorder="1" applyAlignment="1">
      <alignment horizontal="center" vertical="center" wrapText="1"/>
    </xf>
    <xf numFmtId="9" fontId="25" fillId="10" borderId="16" xfId="0" applyNumberFormat="1" applyFont="1" applyFill="1" applyBorder="1" applyAlignment="1">
      <alignment horizontal="center" vertical="center" wrapText="1"/>
    </xf>
    <xf numFmtId="0" fontId="16" fillId="10" borderId="16" xfId="0" applyFont="1" applyFill="1" applyBorder="1" applyAlignment="1">
      <alignment horizontal="left" vertical="center" wrapText="1"/>
    </xf>
    <xf numFmtId="0" fontId="14" fillId="10" borderId="16" xfId="0" applyFont="1" applyFill="1" applyBorder="1" applyAlignment="1">
      <alignment horizontal="left" vertical="center" wrapText="1"/>
    </xf>
    <xf numFmtId="0" fontId="27" fillId="10" borderId="16" xfId="0" applyFont="1" applyFill="1" applyBorder="1" applyAlignment="1">
      <alignment horizontal="left" vertical="center" wrapText="1"/>
    </xf>
    <xf numFmtId="0" fontId="13" fillId="10" borderId="16" xfId="0" applyFont="1" applyFill="1" applyBorder="1" applyAlignment="1">
      <alignment horizontal="left" vertical="center" wrapText="1"/>
    </xf>
    <xf numFmtId="0" fontId="29" fillId="10" borderId="16" xfId="0" applyFont="1" applyFill="1" applyBorder="1" applyAlignment="1">
      <alignment horizontal="left" vertical="center" wrapText="1"/>
    </xf>
    <xf numFmtId="0" fontId="12" fillId="3" borderId="1" xfId="0" applyFont="1" applyFill="1" applyBorder="1" applyAlignment="1">
      <alignment horizontal="center" vertical="center"/>
    </xf>
    <xf numFmtId="0" fontId="1" fillId="0" borderId="0" xfId="0" applyFont="1" applyAlignment="1">
      <alignment vertical="center"/>
    </xf>
    <xf numFmtId="0" fontId="27" fillId="10" borderId="23" xfId="0" applyFont="1" applyFill="1" applyBorder="1" applyAlignment="1">
      <alignment horizontal="left" vertical="center" wrapText="1"/>
    </xf>
    <xf numFmtId="0" fontId="27" fillId="10" borderId="0" xfId="0" applyFont="1" applyFill="1" applyAlignment="1">
      <alignment horizontal="left" vertical="center" wrapText="1"/>
    </xf>
    <xf numFmtId="0" fontId="14" fillId="10" borderId="0" xfId="0" applyFont="1" applyFill="1" applyAlignment="1">
      <alignment horizontal="left" vertical="center" wrapText="1"/>
    </xf>
    <xf numFmtId="0" fontId="22" fillId="10" borderId="0" xfId="0" applyFont="1" applyFill="1" applyAlignment="1">
      <alignment horizontal="center" vertical="center" wrapText="1"/>
    </xf>
    <xf numFmtId="9" fontId="12" fillId="10" borderId="0" xfId="0" applyNumberFormat="1" applyFont="1" applyFill="1" applyAlignment="1">
      <alignment horizontal="center" vertical="center" wrapText="1"/>
    </xf>
    <xf numFmtId="9" fontId="25" fillId="10" borderId="0" xfId="0" applyNumberFormat="1" applyFont="1" applyFill="1" applyAlignment="1">
      <alignment horizontal="center" vertical="center" wrapText="1"/>
    </xf>
    <xf numFmtId="0" fontId="12" fillId="3" borderId="16" xfId="0" applyFont="1" applyFill="1" applyBorder="1" applyAlignment="1">
      <alignment horizontal="left" vertical="center" wrapText="1"/>
    </xf>
    <xf numFmtId="0" fontId="22" fillId="3" borderId="16" xfId="0" applyFont="1" applyFill="1" applyBorder="1" applyAlignment="1">
      <alignment horizontal="center" vertical="center" wrapText="1"/>
    </xf>
    <xf numFmtId="0" fontId="23" fillId="3" borderId="16" xfId="0" applyFont="1" applyFill="1" applyBorder="1" applyAlignment="1">
      <alignment horizontal="center" vertical="center" wrapText="1"/>
    </xf>
    <xf numFmtId="0" fontId="22" fillId="4" borderId="16" xfId="0" applyFont="1" applyFill="1" applyBorder="1" applyAlignment="1">
      <alignment horizontal="center" vertical="center" wrapText="1"/>
    </xf>
    <xf numFmtId="0" fontId="23" fillId="4" borderId="16" xfId="0" applyFont="1" applyFill="1" applyBorder="1" applyAlignment="1">
      <alignment horizontal="center" vertical="center" wrapText="1"/>
    </xf>
    <xf numFmtId="0" fontId="28" fillId="4" borderId="16" xfId="0" applyFont="1" applyFill="1" applyBorder="1" applyAlignment="1">
      <alignment horizontal="left" vertical="center" wrapText="1"/>
    </xf>
    <xf numFmtId="0" fontId="14" fillId="5" borderId="16" xfId="0" applyFont="1" applyFill="1" applyBorder="1" applyAlignment="1">
      <alignment horizontal="left" vertical="center" wrapText="1"/>
    </xf>
    <xf numFmtId="0" fontId="22" fillId="5" borderId="16" xfId="0" applyFont="1" applyFill="1" applyBorder="1" applyAlignment="1">
      <alignment horizontal="center" vertical="center" wrapText="1"/>
    </xf>
    <xf numFmtId="0" fontId="23" fillId="5" borderId="16" xfId="0" applyFont="1" applyFill="1" applyBorder="1" applyAlignment="1">
      <alignment horizontal="center" vertical="center" wrapText="1"/>
    </xf>
    <xf numFmtId="0" fontId="32" fillId="11" borderId="16" xfId="0" applyFont="1" applyFill="1" applyBorder="1" applyAlignment="1">
      <alignment horizontal="left" vertical="center" wrapText="1"/>
    </xf>
    <xf numFmtId="0" fontId="22" fillId="11" borderId="16" xfId="0" applyFont="1" applyFill="1" applyBorder="1" applyAlignment="1">
      <alignment horizontal="center" vertical="center" wrapText="1"/>
    </xf>
    <xf numFmtId="0" fontId="23" fillId="11" borderId="16" xfId="0" applyFont="1" applyFill="1" applyBorder="1" applyAlignment="1">
      <alignment horizontal="center" vertical="center" wrapText="1"/>
    </xf>
    <xf numFmtId="0" fontId="18" fillId="11" borderId="16" xfId="0" applyFont="1" applyFill="1" applyBorder="1" applyAlignment="1">
      <alignment horizontal="left" vertical="center" wrapText="1"/>
    </xf>
    <xf numFmtId="0" fontId="11" fillId="17" borderId="0" xfId="0" applyFont="1" applyFill="1"/>
    <xf numFmtId="0" fontId="17" fillId="8" borderId="16" xfId="0" applyFont="1" applyFill="1" applyBorder="1" applyAlignment="1">
      <alignment horizontal="center" vertical="center" wrapText="1"/>
    </xf>
    <xf numFmtId="0" fontId="22" fillId="8" borderId="16" xfId="0" applyFont="1" applyFill="1" applyBorder="1" applyAlignment="1">
      <alignment horizontal="center" vertical="center" wrapText="1"/>
    </xf>
    <xf numFmtId="0" fontId="23" fillId="8" borderId="16" xfId="0" applyFont="1" applyFill="1" applyBorder="1" applyAlignment="1">
      <alignment horizontal="center" vertical="center" wrapText="1"/>
    </xf>
    <xf numFmtId="0" fontId="25" fillId="8" borderId="16" xfId="0" applyFont="1" applyFill="1" applyBorder="1" applyAlignment="1">
      <alignment horizontal="left" vertical="center" wrapText="1"/>
    </xf>
    <xf numFmtId="0" fontId="13" fillId="4" borderId="16" xfId="0" applyFont="1" applyFill="1" applyBorder="1" applyAlignment="1">
      <alignment horizontal="center" vertical="center" wrapText="1"/>
    </xf>
    <xf numFmtId="0" fontId="12" fillId="3" borderId="21" xfId="0" applyFont="1" applyFill="1" applyBorder="1" applyAlignment="1">
      <alignment horizontal="center" vertical="center" wrapText="1"/>
    </xf>
    <xf numFmtId="0" fontId="22" fillId="3" borderId="21" xfId="0" applyFont="1" applyFill="1" applyBorder="1" applyAlignment="1">
      <alignment horizontal="center" vertical="center" wrapText="1"/>
    </xf>
    <xf numFmtId="0" fontId="23" fillId="3" borderId="21" xfId="0" applyFont="1" applyFill="1" applyBorder="1" applyAlignment="1">
      <alignment horizontal="center" vertical="center" wrapText="1"/>
    </xf>
    <xf numFmtId="0" fontId="31" fillId="3" borderId="21" xfId="0" applyFont="1" applyFill="1" applyBorder="1" applyAlignment="1">
      <alignment horizontal="left" vertical="center" wrapText="1"/>
    </xf>
    <xf numFmtId="0" fontId="32" fillId="11" borderId="16" xfId="0" applyFont="1" applyFill="1" applyBorder="1" applyAlignment="1">
      <alignment horizontal="center" vertical="center" wrapText="1"/>
    </xf>
    <xf numFmtId="0" fontId="20" fillId="12" borderId="16" xfId="0" applyFont="1" applyFill="1" applyBorder="1" applyAlignment="1">
      <alignment horizontal="center" vertical="center" wrapText="1"/>
    </xf>
    <xf numFmtId="0" fontId="12" fillId="11" borderId="21" xfId="0" applyFont="1" applyFill="1" applyBorder="1" applyAlignment="1">
      <alignment horizontal="left" vertical="center" wrapText="1"/>
    </xf>
    <xf numFmtId="0" fontId="22" fillId="11" borderId="21" xfId="0" applyFont="1" applyFill="1" applyBorder="1" applyAlignment="1">
      <alignment horizontal="center" vertical="center" wrapText="1"/>
    </xf>
    <xf numFmtId="0" fontId="23" fillId="11" borderId="21" xfId="0" applyFont="1" applyFill="1" applyBorder="1" applyAlignment="1">
      <alignment horizontal="center" vertical="center" wrapText="1"/>
    </xf>
    <xf numFmtId="0" fontId="15" fillId="11" borderId="16" xfId="0" applyFont="1" applyFill="1" applyBorder="1" applyAlignment="1">
      <alignment horizontal="left" vertical="center" wrapText="1"/>
    </xf>
    <xf numFmtId="0" fontId="32" fillId="10" borderId="16" xfId="0" applyFont="1" applyFill="1" applyBorder="1" applyAlignment="1">
      <alignment horizontal="left" vertical="center" wrapText="1"/>
    </xf>
    <xf numFmtId="0" fontId="22" fillId="11" borderId="16" xfId="0" applyFont="1" applyFill="1" applyBorder="1" applyAlignment="1">
      <alignment horizontal="left" vertical="center" wrapText="1"/>
    </xf>
    <xf numFmtId="0" fontId="13" fillId="11" borderId="16" xfId="0" applyFont="1" applyFill="1" applyBorder="1" applyAlignment="1">
      <alignment horizontal="center" vertical="center" wrapText="1"/>
    </xf>
    <xf numFmtId="0" fontId="12" fillId="11" borderId="16" xfId="0" applyFont="1" applyFill="1" applyBorder="1" applyAlignment="1">
      <alignment horizontal="center" vertical="center" wrapText="1"/>
    </xf>
    <xf numFmtId="0" fontId="14" fillId="11" borderId="16" xfId="0" applyFont="1" applyFill="1" applyBorder="1" applyAlignment="1">
      <alignment horizontal="center" vertical="center" wrapText="1"/>
    </xf>
    <xf numFmtId="0" fontId="22" fillId="10" borderId="16" xfId="0" applyFont="1" applyFill="1" applyBorder="1" applyAlignment="1">
      <alignment horizontal="left" vertical="center" wrapText="1"/>
    </xf>
    <xf numFmtId="0" fontId="13" fillId="10" borderId="16" xfId="0" applyFont="1" applyFill="1" applyBorder="1" applyAlignment="1">
      <alignment horizontal="center" vertical="center" wrapText="1"/>
    </xf>
    <xf numFmtId="0" fontId="12" fillId="10" borderId="16" xfId="0" applyFont="1" applyFill="1" applyBorder="1" applyAlignment="1">
      <alignment horizontal="center" vertical="center" wrapText="1"/>
    </xf>
    <xf numFmtId="0" fontId="14" fillId="10" borderId="16" xfId="0" applyFont="1" applyFill="1" applyBorder="1" applyAlignment="1">
      <alignment horizontal="center" vertical="center" wrapText="1"/>
    </xf>
    <xf numFmtId="0" fontId="33" fillId="11" borderId="16" xfId="0" applyFont="1" applyFill="1" applyBorder="1" applyAlignment="1">
      <alignment horizontal="left" vertical="center" wrapText="1"/>
    </xf>
    <xf numFmtId="9" fontId="34" fillId="11" borderId="16" xfId="0" applyNumberFormat="1" applyFont="1" applyFill="1" applyBorder="1" applyAlignment="1">
      <alignment horizontal="center" vertical="center" wrapText="1"/>
    </xf>
    <xf numFmtId="0" fontId="35" fillId="10" borderId="16" xfId="0" applyFont="1" applyFill="1" applyBorder="1" applyAlignment="1">
      <alignment horizontal="left" vertical="center" wrapText="1"/>
    </xf>
    <xf numFmtId="9" fontId="36" fillId="10" borderId="16" xfId="0" applyNumberFormat="1" applyFont="1" applyFill="1" applyBorder="1" applyAlignment="1">
      <alignment horizontal="center" vertical="center" wrapText="1"/>
    </xf>
    <xf numFmtId="0" fontId="37" fillId="11" borderId="16" xfId="0" applyFont="1" applyFill="1" applyBorder="1" applyAlignment="1">
      <alignment horizontal="left" vertical="center" wrapText="1"/>
    </xf>
    <xf numFmtId="9" fontId="38" fillId="11" borderId="16" xfId="0" applyNumberFormat="1" applyFont="1" applyFill="1" applyBorder="1" applyAlignment="1">
      <alignment horizontal="center" vertical="center" wrapText="1"/>
    </xf>
    <xf numFmtId="9" fontId="14" fillId="10" borderId="16" xfId="0" applyNumberFormat="1" applyFont="1" applyFill="1" applyBorder="1" applyAlignment="1">
      <alignment horizontal="center" vertical="center" wrapText="1"/>
    </xf>
    <xf numFmtId="0" fontId="39" fillId="11" borderId="16" xfId="0" applyFont="1" applyFill="1" applyBorder="1" applyAlignment="1">
      <alignment horizontal="left" vertical="center" wrapText="1"/>
    </xf>
    <xf numFmtId="9" fontId="40" fillId="11" borderId="16" xfId="0" applyNumberFormat="1" applyFont="1" applyFill="1" applyBorder="1" applyAlignment="1">
      <alignment horizontal="center" vertical="center" wrapText="1"/>
    </xf>
    <xf numFmtId="0" fontId="41" fillId="10" borderId="16" xfId="0" applyFont="1" applyFill="1" applyBorder="1" applyAlignment="1">
      <alignment horizontal="left" vertical="center" wrapText="1"/>
    </xf>
    <xf numFmtId="9" fontId="42" fillId="10" borderId="16" xfId="0" applyNumberFormat="1" applyFont="1" applyFill="1" applyBorder="1" applyAlignment="1">
      <alignment horizontal="center" vertical="center" wrapText="1"/>
    </xf>
    <xf numFmtId="0" fontId="43" fillId="11" borderId="16" xfId="0" applyFont="1" applyFill="1" applyBorder="1" applyAlignment="1">
      <alignment horizontal="left" vertical="center" wrapText="1"/>
    </xf>
    <xf numFmtId="9" fontId="44" fillId="11" borderId="16" xfId="0" applyNumberFormat="1" applyFont="1" applyFill="1" applyBorder="1" applyAlignment="1">
      <alignment horizontal="center" vertical="center" wrapText="1"/>
    </xf>
    <xf numFmtId="0" fontId="20" fillId="2" borderId="16" xfId="0" applyFont="1" applyFill="1" applyBorder="1" applyAlignment="1">
      <alignment horizontal="center" vertical="center" wrapText="1"/>
    </xf>
    <xf numFmtId="0" fontId="23" fillId="10" borderId="16" xfId="0" applyFont="1" applyFill="1" applyBorder="1" applyAlignment="1">
      <alignment horizontal="left" vertical="center" wrapText="1"/>
    </xf>
    <xf numFmtId="0" fontId="23" fillId="10" borderId="21" xfId="0" applyFont="1" applyFill="1" applyBorder="1" applyAlignment="1">
      <alignment horizontal="left" vertical="center" wrapText="1"/>
    </xf>
    <xf numFmtId="0" fontId="22" fillId="10" borderId="21" xfId="0" applyFont="1" applyFill="1" applyBorder="1" applyAlignment="1">
      <alignment horizontal="center" vertical="center" wrapText="1"/>
    </xf>
    <xf numFmtId="0" fontId="23" fillId="11" borderId="16" xfId="0" applyFont="1" applyFill="1" applyBorder="1" applyAlignment="1">
      <alignment horizontal="left" vertical="center" wrapText="1"/>
    </xf>
    <xf numFmtId="0" fontId="18" fillId="11" borderId="16" xfId="0" applyFont="1" applyFill="1" applyBorder="1" applyAlignment="1">
      <alignment horizontal="center" vertical="center" wrapText="1"/>
    </xf>
    <xf numFmtId="0" fontId="18" fillId="10" borderId="16" xfId="0" applyFont="1" applyFill="1" applyBorder="1" applyAlignment="1">
      <alignment horizontal="center" vertical="center" wrapText="1"/>
    </xf>
    <xf numFmtId="9" fontId="22" fillId="11" borderId="16" xfId="0" applyNumberFormat="1" applyFont="1" applyFill="1" applyBorder="1" applyAlignment="1">
      <alignment horizontal="center" vertical="center" wrapText="1"/>
    </xf>
    <xf numFmtId="9" fontId="22" fillId="10" borderId="21" xfId="0" applyNumberFormat="1" applyFont="1" applyFill="1" applyBorder="1" applyAlignment="1">
      <alignment horizontal="center" vertical="center" wrapText="1"/>
    </xf>
    <xf numFmtId="0" fontId="18" fillId="10" borderId="21" xfId="0" applyFont="1" applyFill="1" applyBorder="1" applyAlignment="1">
      <alignment horizontal="center" vertical="center" wrapText="1"/>
    </xf>
    <xf numFmtId="0" fontId="3" fillId="15" borderId="25" xfId="0" applyFont="1" applyFill="1" applyBorder="1" applyAlignment="1">
      <alignment horizontal="center" vertical="center" wrapText="1"/>
    </xf>
    <xf numFmtId="0" fontId="3" fillId="15" borderId="26" xfId="0" applyFont="1" applyFill="1" applyBorder="1" applyAlignment="1">
      <alignment horizontal="center" vertical="center" wrapText="1"/>
    </xf>
    <xf numFmtId="0" fontId="3" fillId="16" borderId="26" xfId="0" applyFont="1" applyFill="1" applyBorder="1" applyAlignment="1">
      <alignment horizontal="center" vertical="center" wrapText="1"/>
    </xf>
    <xf numFmtId="0" fontId="3" fillId="15" borderId="27" xfId="0" applyFont="1" applyFill="1" applyBorder="1" applyAlignment="1">
      <alignment horizontal="center" vertical="center" wrapText="1"/>
    </xf>
    <xf numFmtId="0" fontId="0" fillId="0" borderId="32" xfId="0" applyBorder="1"/>
    <xf numFmtId="0" fontId="0" fillId="0" borderId="34" xfId="0" applyBorder="1"/>
    <xf numFmtId="0" fontId="0" fillId="0" borderId="31" xfId="0" applyBorder="1"/>
    <xf numFmtId="0" fontId="0" fillId="0" borderId="35" xfId="0" applyBorder="1"/>
    <xf numFmtId="0" fontId="0" fillId="0" borderId="33" xfId="0" applyBorder="1"/>
    <xf numFmtId="164" fontId="0" fillId="0" borderId="33" xfId="0" applyNumberFormat="1" applyBorder="1"/>
    <xf numFmtId="0" fontId="0" fillId="0" borderId="36" xfId="0" applyBorder="1"/>
    <xf numFmtId="164" fontId="0" fillId="0" borderId="36" xfId="0" applyNumberFormat="1" applyBorder="1"/>
    <xf numFmtId="0" fontId="0" fillId="0" borderId="42" xfId="0" applyBorder="1"/>
    <xf numFmtId="0" fontId="0" fillId="0" borderId="40" xfId="0" applyBorder="1"/>
    <xf numFmtId="164" fontId="0" fillId="0" borderId="32" xfId="0" applyNumberFormat="1" applyBorder="1"/>
    <xf numFmtId="164" fontId="0" fillId="0" borderId="31" xfId="0" applyNumberFormat="1" applyBorder="1"/>
    <xf numFmtId="0" fontId="0" fillId="0" borderId="33" xfId="0" applyBorder="1" applyAlignment="1">
      <alignment wrapText="1"/>
    </xf>
    <xf numFmtId="0" fontId="48" fillId="0" borderId="36" xfId="0" applyFont="1" applyBorder="1"/>
    <xf numFmtId="0" fontId="48" fillId="0" borderId="33" xfId="0" applyFont="1" applyBorder="1"/>
    <xf numFmtId="0" fontId="50" fillId="22" borderId="0" xfId="0" applyFont="1" applyFill="1" applyAlignment="1">
      <alignment horizontal="center" vertical="center"/>
    </xf>
    <xf numFmtId="0" fontId="52" fillId="0" borderId="0" xfId="0" applyFont="1" applyAlignment="1">
      <alignment vertical="center" wrapText="1"/>
    </xf>
    <xf numFmtId="0" fontId="53" fillId="15" borderId="37" xfId="0" applyFont="1" applyFill="1" applyBorder="1" applyAlignment="1">
      <alignment horizontal="center" vertical="center" wrapText="1"/>
    </xf>
    <xf numFmtId="0" fontId="53" fillId="15" borderId="38" xfId="0" applyFont="1" applyFill="1" applyBorder="1" applyAlignment="1">
      <alignment horizontal="center" vertical="center" wrapText="1"/>
    </xf>
    <xf numFmtId="0" fontId="53" fillId="15" borderId="41" xfId="0" applyFont="1" applyFill="1" applyBorder="1" applyAlignment="1">
      <alignment horizontal="center" vertical="center" wrapText="1"/>
    </xf>
    <xf numFmtId="0" fontId="53" fillId="24" borderId="39" xfId="0" applyFont="1" applyFill="1" applyBorder="1" applyAlignment="1">
      <alignment horizontal="center" vertical="center" wrapText="1"/>
    </xf>
    <xf numFmtId="0" fontId="53" fillId="24" borderId="37" xfId="0" applyFont="1" applyFill="1" applyBorder="1" applyAlignment="1">
      <alignment horizontal="center" vertical="center" wrapText="1"/>
    </xf>
    <xf numFmtId="0" fontId="53" fillId="24" borderId="38" xfId="0" applyFont="1" applyFill="1" applyBorder="1" applyAlignment="1">
      <alignment horizontal="center" vertical="center" wrapText="1"/>
    </xf>
    <xf numFmtId="0" fontId="53" fillId="24" borderId="41" xfId="0" applyFont="1" applyFill="1" applyBorder="1" applyAlignment="1">
      <alignment horizontal="center" vertical="center" wrapText="1"/>
    </xf>
    <xf numFmtId="0" fontId="53" fillId="25" borderId="39" xfId="0" applyFont="1" applyFill="1" applyBorder="1" applyAlignment="1">
      <alignment horizontal="center" vertical="center" wrapText="1"/>
    </xf>
    <xf numFmtId="0" fontId="53" fillId="25" borderId="37" xfId="0" applyFont="1" applyFill="1" applyBorder="1" applyAlignment="1">
      <alignment horizontal="center" vertical="center" wrapText="1"/>
    </xf>
    <xf numFmtId="0" fontId="53" fillId="25" borderId="38" xfId="0" applyFont="1" applyFill="1" applyBorder="1" applyAlignment="1">
      <alignment horizontal="center" vertical="center" wrapText="1"/>
    </xf>
    <xf numFmtId="0" fontId="53" fillId="16" borderId="39" xfId="0" applyFont="1" applyFill="1" applyBorder="1" applyAlignment="1">
      <alignment horizontal="center" vertical="center" wrapText="1"/>
    </xf>
    <xf numFmtId="0" fontId="53" fillId="16" borderId="38" xfId="0" applyFont="1" applyFill="1" applyBorder="1" applyAlignment="1">
      <alignment horizontal="center" vertical="center" wrapText="1"/>
    </xf>
    <xf numFmtId="0" fontId="53" fillId="16" borderId="41" xfId="0" applyFont="1" applyFill="1" applyBorder="1" applyAlignment="1">
      <alignment horizontal="center" vertical="center" wrapText="1"/>
    </xf>
    <xf numFmtId="0" fontId="49" fillId="21" borderId="0" xfId="0" applyFont="1" applyFill="1" applyAlignment="1">
      <alignment horizontal="left" vertical="center"/>
    </xf>
    <xf numFmtId="0" fontId="54" fillId="0" borderId="36" xfId="0" applyFont="1" applyBorder="1"/>
    <xf numFmtId="0" fontId="54" fillId="0" borderId="33" xfId="0" applyFont="1" applyBorder="1"/>
    <xf numFmtId="0" fontId="53" fillId="25" borderId="43" xfId="0" applyFont="1" applyFill="1" applyBorder="1" applyAlignment="1">
      <alignment horizontal="center" vertical="center" wrapText="1"/>
    </xf>
    <xf numFmtId="164" fontId="0" fillId="0" borderId="34" xfId="0" applyNumberFormat="1" applyBorder="1"/>
    <xf numFmtId="164" fontId="0" fillId="0" borderId="35" xfId="0" applyNumberFormat="1" applyBorder="1"/>
    <xf numFmtId="0" fontId="53" fillId="25" borderId="45" xfId="0" applyFont="1" applyFill="1" applyBorder="1" applyAlignment="1">
      <alignment horizontal="center" vertical="center" wrapText="1"/>
    </xf>
    <xf numFmtId="164" fontId="0" fillId="0" borderId="46" xfId="0" applyNumberFormat="1" applyBorder="1"/>
    <xf numFmtId="164" fontId="0" fillId="0" borderId="44" xfId="0" applyNumberFormat="1" applyBorder="1"/>
    <xf numFmtId="0" fontId="55" fillId="14" borderId="0" xfId="0" applyFont="1" applyFill="1" applyAlignment="1">
      <alignment horizontal="center" vertical="center"/>
    </xf>
    <xf numFmtId="0" fontId="55" fillId="0" borderId="0" xfId="0" applyFont="1" applyAlignment="1">
      <alignment vertical="center"/>
    </xf>
    <xf numFmtId="0" fontId="45" fillId="17" borderId="0" xfId="0" applyFont="1" applyFill="1"/>
    <xf numFmtId="0" fontId="45" fillId="0" borderId="0" xfId="0" applyFont="1"/>
    <xf numFmtId="0" fontId="18" fillId="3" borderId="11" xfId="0" applyFont="1" applyFill="1" applyBorder="1" applyAlignment="1">
      <alignment horizontal="center" vertical="top"/>
    </xf>
    <xf numFmtId="1" fontId="58" fillId="14" borderId="0" xfId="0" applyNumberFormat="1" applyFont="1" applyFill="1" applyAlignment="1">
      <alignment horizontal="center" vertical="center"/>
    </xf>
    <xf numFmtId="1" fontId="58" fillId="0" borderId="0" xfId="0" applyNumberFormat="1" applyFont="1" applyAlignment="1">
      <alignment vertical="center"/>
    </xf>
    <xf numFmtId="0" fontId="60" fillId="17" borderId="0" xfId="0" applyFont="1" applyFill="1"/>
    <xf numFmtId="0" fontId="60" fillId="0" borderId="0" xfId="0" applyFont="1"/>
    <xf numFmtId="1" fontId="62" fillId="3" borderId="6" xfId="0" applyNumberFormat="1" applyFont="1" applyFill="1" applyBorder="1" applyAlignment="1">
      <alignment horizontal="center" vertical="center"/>
    </xf>
    <xf numFmtId="0" fontId="63" fillId="0" borderId="0" xfId="0" applyFont="1"/>
    <xf numFmtId="0" fontId="46" fillId="14" borderId="0" xfId="0" applyFont="1" applyFill="1" applyAlignment="1">
      <alignment horizontal="center" vertical="center"/>
    </xf>
    <xf numFmtId="0" fontId="46" fillId="0" borderId="0" xfId="0" applyFont="1" applyAlignment="1">
      <alignment vertical="center"/>
    </xf>
    <xf numFmtId="0" fontId="55" fillId="0" borderId="0" xfId="0" applyFont="1" applyAlignment="1">
      <alignment horizontal="center" vertical="center"/>
    </xf>
    <xf numFmtId="0" fontId="69" fillId="11" borderId="16" xfId="0" applyFont="1" applyFill="1" applyBorder="1" applyAlignment="1">
      <alignment horizontal="center" vertical="center" wrapText="1"/>
    </xf>
    <xf numFmtId="0" fontId="69" fillId="10" borderId="16" xfId="0" applyFont="1" applyFill="1" applyBorder="1" applyAlignment="1">
      <alignment horizontal="center" vertical="center" wrapText="1"/>
    </xf>
    <xf numFmtId="0" fontId="69" fillId="10" borderId="21" xfId="0" applyFont="1" applyFill="1" applyBorder="1" applyAlignment="1">
      <alignment horizontal="center" vertical="center" wrapText="1"/>
    </xf>
    <xf numFmtId="9" fontId="12" fillId="3" borderId="20" xfId="0" applyNumberFormat="1" applyFont="1" applyFill="1" applyBorder="1" applyAlignment="1">
      <alignment horizontal="center" vertical="center" wrapText="1"/>
    </xf>
    <xf numFmtId="0" fontId="31" fillId="0" borderId="0" xfId="0" applyFont="1" applyAlignment="1">
      <alignment horizontal="left" vertical="center" wrapText="1"/>
    </xf>
    <xf numFmtId="9" fontId="12" fillId="5" borderId="20" xfId="0" applyNumberFormat="1" applyFont="1" applyFill="1" applyBorder="1" applyAlignment="1">
      <alignment horizontal="center" vertical="center" wrapText="1"/>
    </xf>
    <xf numFmtId="9" fontId="12" fillId="11" borderId="20" xfId="0" applyNumberFormat="1" applyFont="1" applyFill="1" applyBorder="1" applyAlignment="1">
      <alignment horizontal="center" vertical="center" wrapText="1"/>
    </xf>
    <xf numFmtId="0" fontId="20" fillId="9" borderId="21" xfId="0" applyFont="1" applyFill="1" applyBorder="1" applyAlignment="1">
      <alignment horizontal="center" vertical="center" wrapText="1"/>
    </xf>
    <xf numFmtId="0" fontId="27" fillId="0" borderId="0" xfId="0" applyFont="1" applyAlignment="1">
      <alignment horizontal="left" vertical="center" wrapText="1"/>
    </xf>
    <xf numFmtId="0" fontId="18" fillId="0" borderId="0" xfId="0" applyFont="1" applyAlignment="1">
      <alignment horizontal="left" vertical="center" wrapText="1"/>
    </xf>
    <xf numFmtId="0" fontId="32" fillId="0" borderId="0" xfId="0" applyFont="1" applyAlignment="1">
      <alignment horizontal="left" vertical="center" wrapText="1"/>
    </xf>
    <xf numFmtId="0" fontId="22" fillId="0" borderId="0" xfId="0" applyFont="1" applyAlignment="1">
      <alignment horizontal="center" vertical="center" wrapText="1"/>
    </xf>
    <xf numFmtId="0" fontId="23" fillId="0" borderId="0" xfId="0" applyFont="1" applyAlignment="1">
      <alignment horizontal="center" vertical="center" wrapText="1"/>
    </xf>
    <xf numFmtId="9" fontId="12" fillId="0" borderId="0" xfId="0" applyNumberFormat="1" applyFont="1" applyAlignment="1">
      <alignment horizontal="center" vertical="center" wrapText="1"/>
    </xf>
    <xf numFmtId="0" fontId="47" fillId="0" borderId="16" xfId="0" applyFont="1" applyBorder="1" applyAlignment="1">
      <alignment horizontal="center"/>
    </xf>
    <xf numFmtId="0" fontId="70" fillId="0" borderId="16" xfId="0" applyFont="1" applyBorder="1" applyAlignment="1">
      <alignment horizontal="center"/>
    </xf>
    <xf numFmtId="0" fontId="71" fillId="0" borderId="16" xfId="0" applyFont="1" applyBorder="1" applyAlignment="1">
      <alignment horizontal="center"/>
    </xf>
    <xf numFmtId="0" fontId="72" fillId="10" borderId="16" xfId="0" applyFont="1" applyFill="1" applyBorder="1" applyAlignment="1">
      <alignment horizontal="center" vertical="center" wrapText="1"/>
    </xf>
    <xf numFmtId="1" fontId="61" fillId="18" borderId="0" xfId="0" applyNumberFormat="1" applyFont="1" applyFill="1" applyAlignment="1">
      <alignment horizontal="center" vertical="center"/>
    </xf>
    <xf numFmtId="0" fontId="55" fillId="18" borderId="0" xfId="0" applyFont="1" applyFill="1" applyAlignment="1">
      <alignment horizontal="center" vertical="center"/>
    </xf>
    <xf numFmtId="0" fontId="57" fillId="18" borderId="0" xfId="0" applyFont="1" applyFill="1" applyAlignment="1">
      <alignment horizontal="center" vertical="center"/>
    </xf>
    <xf numFmtId="1" fontId="65" fillId="5" borderId="8" xfId="0" applyNumberFormat="1" applyFont="1" applyFill="1" applyBorder="1" applyAlignment="1">
      <alignment horizontal="center" vertical="center"/>
    </xf>
    <xf numFmtId="0" fontId="73" fillId="0" borderId="34" xfId="1" applyBorder="1"/>
    <xf numFmtId="0" fontId="3" fillId="15" borderId="26" xfId="0" applyFont="1" applyFill="1" applyBorder="1" applyAlignment="1">
      <alignment horizontal="center" vertical="center"/>
    </xf>
    <xf numFmtId="1" fontId="0" fillId="0" borderId="30" xfId="0" applyNumberFormat="1" applyBorder="1"/>
    <xf numFmtId="0" fontId="14" fillId="5" borderId="3" xfId="0" applyFont="1" applyFill="1" applyBorder="1" applyAlignment="1">
      <alignment horizontal="center" vertical="center"/>
    </xf>
    <xf numFmtId="0" fontId="18" fillId="5" borderId="13" xfId="0" applyFont="1" applyFill="1" applyBorder="1" applyAlignment="1">
      <alignment horizontal="center" vertical="center"/>
    </xf>
    <xf numFmtId="0" fontId="78" fillId="0" borderId="0" xfId="0" applyFont="1"/>
    <xf numFmtId="0" fontId="79" fillId="24" borderId="0" xfId="0" applyFont="1" applyFill="1" applyAlignment="1">
      <alignment horizontal="center"/>
    </xf>
    <xf numFmtId="0" fontId="75" fillId="26" borderId="42" xfId="0" applyFont="1" applyFill="1" applyBorder="1"/>
    <xf numFmtId="0" fontId="0" fillId="0" borderId="47" xfId="0" applyBorder="1"/>
    <xf numFmtId="0" fontId="0" fillId="0" borderId="47" xfId="0" applyBorder="1" applyAlignment="1">
      <alignment horizontal="center"/>
    </xf>
    <xf numFmtId="0" fontId="77" fillId="0" borderId="47" xfId="0" applyFont="1" applyBorder="1" applyAlignment="1">
      <alignment horizontal="center"/>
    </xf>
    <xf numFmtId="164" fontId="0" fillId="0" borderId="47" xfId="0" applyNumberFormat="1" applyBorder="1" applyAlignment="1">
      <alignment horizontal="center"/>
    </xf>
    <xf numFmtId="0" fontId="73" fillId="0" borderId="47" xfId="1" applyBorder="1" applyAlignment="1">
      <alignment horizontal="center"/>
    </xf>
    <xf numFmtId="0" fontId="0" fillId="0" borderId="49" xfId="0" applyBorder="1"/>
    <xf numFmtId="0" fontId="0" fillId="0" borderId="49" xfId="0" applyBorder="1" applyAlignment="1">
      <alignment horizontal="center"/>
    </xf>
    <xf numFmtId="0" fontId="77" fillId="0" borderId="49" xfId="0" applyFont="1" applyBorder="1" applyAlignment="1">
      <alignment horizontal="center"/>
    </xf>
    <xf numFmtId="164" fontId="0" fillId="0" borderId="49" xfId="0" applyNumberFormat="1" applyBorder="1" applyAlignment="1">
      <alignment horizontal="center"/>
    </xf>
    <xf numFmtId="0" fontId="73" fillId="0" borderId="49" xfId="1" applyBorder="1" applyAlignment="1">
      <alignment horizontal="center"/>
    </xf>
    <xf numFmtId="0" fontId="73" fillId="0" borderId="48" xfId="1" applyBorder="1" applyAlignment="1">
      <alignment horizontal="center"/>
    </xf>
    <xf numFmtId="0" fontId="73" fillId="0" borderId="50" xfId="1" applyBorder="1" applyAlignment="1">
      <alignment horizontal="center"/>
    </xf>
    <xf numFmtId="0" fontId="80" fillId="15" borderId="0" xfId="0" applyFont="1" applyFill="1" applyAlignment="1">
      <alignment horizontal="center" vertical="center"/>
    </xf>
    <xf numFmtId="0" fontId="80" fillId="25" borderId="0" xfId="0" applyFont="1" applyFill="1" applyAlignment="1">
      <alignment horizontal="center" vertical="center"/>
    </xf>
    <xf numFmtId="0" fontId="80" fillId="24" borderId="0" xfId="0" applyFont="1" applyFill="1" applyAlignment="1">
      <alignment horizontal="center" vertical="center"/>
    </xf>
    <xf numFmtId="0" fontId="54" fillId="17" borderId="42" xfId="0" applyFont="1" applyFill="1" applyBorder="1"/>
    <xf numFmtId="0" fontId="82" fillId="0" borderId="0" xfId="0" applyFont="1"/>
    <xf numFmtId="0" fontId="83" fillId="29" borderId="24" xfId="0" applyFont="1" applyFill="1" applyBorder="1" applyAlignment="1">
      <alignment horizontal="left" vertical="center" wrapText="1"/>
    </xf>
    <xf numFmtId="0" fontId="83" fillId="29" borderId="17" xfId="0" applyFont="1" applyFill="1" applyBorder="1" applyAlignment="1">
      <alignment horizontal="left" vertical="center" wrapText="1"/>
    </xf>
    <xf numFmtId="164" fontId="83" fillId="29" borderId="17" xfId="0" applyNumberFormat="1" applyFont="1" applyFill="1" applyBorder="1" applyAlignment="1">
      <alignment horizontal="left" vertical="center" wrapText="1"/>
    </xf>
    <xf numFmtId="0" fontId="73" fillId="29" borderId="17" xfId="1" applyFill="1" applyBorder="1" applyAlignment="1">
      <alignment horizontal="left" vertical="center"/>
    </xf>
    <xf numFmtId="0" fontId="83" fillId="29" borderId="17" xfId="0" applyFont="1" applyFill="1" applyBorder="1" applyAlignment="1">
      <alignment horizontal="center" vertical="center" wrapText="1"/>
    </xf>
    <xf numFmtId="0" fontId="83" fillId="29" borderId="26" xfId="0" applyFont="1" applyFill="1" applyBorder="1" applyAlignment="1">
      <alignment horizontal="center" vertical="center" wrapText="1"/>
    </xf>
    <xf numFmtId="9" fontId="83" fillId="29" borderId="17" xfId="0" applyNumberFormat="1" applyFont="1" applyFill="1" applyBorder="1" applyAlignment="1">
      <alignment horizontal="center" vertical="center" wrapText="1"/>
    </xf>
    <xf numFmtId="0" fontId="84" fillId="29" borderId="17" xfId="0" applyFont="1" applyFill="1" applyBorder="1"/>
    <xf numFmtId="0" fontId="83" fillId="30" borderId="24" xfId="0" applyFont="1" applyFill="1" applyBorder="1" applyAlignment="1">
      <alignment horizontal="left" vertical="center" wrapText="1"/>
    </xf>
    <xf numFmtId="0" fontId="83" fillId="30" borderId="17" xfId="0" applyFont="1" applyFill="1" applyBorder="1" applyAlignment="1">
      <alignment horizontal="left" vertical="center" wrapText="1"/>
    </xf>
    <xf numFmtId="164" fontId="83" fillId="30" borderId="17" xfId="0" applyNumberFormat="1" applyFont="1" applyFill="1" applyBorder="1" applyAlignment="1">
      <alignment horizontal="left" vertical="center" wrapText="1"/>
    </xf>
    <xf numFmtId="0" fontId="73" fillId="30" borderId="17" xfId="1" applyFill="1" applyBorder="1" applyAlignment="1">
      <alignment horizontal="left" vertical="center"/>
    </xf>
    <xf numFmtId="0" fontId="83" fillId="30" borderId="26" xfId="0" applyFont="1" applyFill="1" applyBorder="1" applyAlignment="1">
      <alignment horizontal="center" vertical="center" wrapText="1"/>
    </xf>
    <xf numFmtId="9" fontId="83" fillId="30" borderId="17" xfId="0" applyNumberFormat="1" applyFont="1" applyFill="1" applyBorder="1" applyAlignment="1">
      <alignment horizontal="center" vertical="center" wrapText="1"/>
    </xf>
    <xf numFmtId="0" fontId="83" fillId="29" borderId="17" xfId="0" applyFont="1" applyFill="1" applyBorder="1" applyAlignment="1">
      <alignment horizontal="left" vertical="center"/>
    </xf>
    <xf numFmtId="0" fontId="83" fillId="30" borderId="17" xfId="0" applyFont="1" applyFill="1" applyBorder="1" applyAlignment="1">
      <alignment horizontal="left" vertical="center"/>
    </xf>
    <xf numFmtId="0" fontId="84" fillId="29" borderId="17" xfId="0" applyFont="1" applyFill="1" applyBorder="1" applyAlignment="1">
      <alignment wrapText="1"/>
    </xf>
    <xf numFmtId="0" fontId="83" fillId="29" borderId="28" xfId="0" applyFont="1" applyFill="1" applyBorder="1" applyAlignment="1">
      <alignment horizontal="left" vertical="center" wrapText="1"/>
    </xf>
    <xf numFmtId="0" fontId="83" fillId="29" borderId="29" xfId="0" applyFont="1" applyFill="1" applyBorder="1" applyAlignment="1">
      <alignment horizontal="left" vertical="center" wrapText="1"/>
    </xf>
    <xf numFmtId="164" fontId="83" fillId="29" borderId="29" xfId="0" applyNumberFormat="1" applyFont="1" applyFill="1" applyBorder="1" applyAlignment="1">
      <alignment horizontal="left" vertical="center" wrapText="1"/>
    </xf>
    <xf numFmtId="0" fontId="83" fillId="29" borderId="29" xfId="0" applyFont="1" applyFill="1" applyBorder="1" applyAlignment="1">
      <alignment horizontal="left" vertical="center"/>
    </xf>
    <xf numFmtId="0" fontId="83" fillId="29" borderId="29" xfId="0" applyFont="1" applyFill="1" applyBorder="1" applyAlignment="1">
      <alignment horizontal="center" vertical="center" wrapText="1"/>
    </xf>
    <xf numFmtId="9" fontId="83" fillId="29" borderId="29" xfId="0" applyNumberFormat="1" applyFont="1" applyFill="1" applyBorder="1" applyAlignment="1">
      <alignment horizontal="center" vertical="center" wrapText="1"/>
    </xf>
    <xf numFmtId="0" fontId="85" fillId="0" borderId="0" xfId="2"/>
    <xf numFmtId="0" fontId="86" fillId="0" borderId="0" xfId="2" applyFont="1"/>
    <xf numFmtId="0" fontId="87" fillId="31" borderId="17" xfId="2" applyFont="1" applyFill="1" applyBorder="1" applyAlignment="1">
      <alignment horizontal="center" vertical="center" wrapText="1"/>
    </xf>
    <xf numFmtId="0" fontId="83" fillId="30" borderId="17" xfId="2" applyFont="1" applyFill="1" applyBorder="1" applyAlignment="1">
      <alignment horizontal="left" vertical="center" wrapText="1"/>
    </xf>
    <xf numFmtId="0" fontId="83" fillId="29" borderId="17" xfId="2" applyFont="1" applyFill="1" applyBorder="1" applyAlignment="1">
      <alignment horizontal="left" vertical="center" wrapText="1"/>
    </xf>
    <xf numFmtId="0" fontId="83" fillId="0" borderId="17" xfId="2" applyFont="1" applyBorder="1"/>
    <xf numFmtId="0" fontId="90" fillId="0" borderId="17" xfId="2" applyFont="1" applyBorder="1" applyAlignment="1">
      <alignment vertical="center" wrapText="1"/>
    </xf>
    <xf numFmtId="0" fontId="83" fillId="0" borderId="17" xfId="2" applyFont="1" applyBorder="1" applyAlignment="1">
      <alignment vertical="center" wrapText="1"/>
    </xf>
    <xf numFmtId="0" fontId="10" fillId="19" borderId="18" xfId="0" applyFont="1" applyFill="1" applyBorder="1" applyAlignment="1">
      <alignment horizontal="center" vertical="center"/>
    </xf>
    <xf numFmtId="0" fontId="10" fillId="20" borderId="0" xfId="0" applyFont="1" applyFill="1" applyAlignment="1">
      <alignment horizontal="center" vertical="center"/>
    </xf>
    <xf numFmtId="0" fontId="31" fillId="0" borderId="0" xfId="0" applyFont="1" applyAlignment="1">
      <alignment horizontal="left" vertical="center" wrapText="1"/>
    </xf>
    <xf numFmtId="0" fontId="20" fillId="2" borderId="23" xfId="0" applyFont="1" applyFill="1" applyBorder="1" applyAlignment="1">
      <alignment horizontal="center" vertical="center" wrapText="1"/>
    </xf>
    <xf numFmtId="0" fontId="20" fillId="2" borderId="0" xfId="0" applyFont="1" applyFill="1" applyAlignment="1">
      <alignment horizontal="center" vertical="center" wrapText="1"/>
    </xf>
    <xf numFmtId="0" fontId="1" fillId="2" borderId="0" xfId="0" applyFont="1" applyFill="1" applyAlignment="1">
      <alignment horizontal="center" vertical="center"/>
    </xf>
    <xf numFmtId="0" fontId="19" fillId="0" borderId="0" xfId="0" applyFont="1" applyAlignment="1">
      <alignment horizontal="left" vertical="center" wrapText="1"/>
    </xf>
    <xf numFmtId="0" fontId="16" fillId="7" borderId="22" xfId="0" applyFont="1" applyFill="1" applyBorder="1" applyAlignment="1">
      <alignment horizontal="center"/>
    </xf>
    <xf numFmtId="0" fontId="16" fillId="7" borderId="0" xfId="0" applyFont="1" applyFill="1" applyAlignment="1">
      <alignment horizontal="center"/>
    </xf>
    <xf numFmtId="1" fontId="67" fillId="7" borderId="22" xfId="0" applyNumberFormat="1" applyFont="1" applyFill="1" applyBorder="1" applyAlignment="1">
      <alignment horizontal="center" vertical="center"/>
    </xf>
    <xf numFmtId="1" fontId="67" fillId="7" borderId="0" xfId="0" applyNumberFormat="1" applyFont="1" applyFill="1" applyAlignment="1">
      <alignment horizontal="center" vertical="center"/>
    </xf>
    <xf numFmtId="0" fontId="18" fillId="7" borderId="22" xfId="0" applyFont="1" applyFill="1" applyBorder="1" applyAlignment="1">
      <alignment horizontal="center" vertical="top"/>
    </xf>
    <xf numFmtId="0" fontId="18" fillId="7" borderId="0" xfId="0" applyFont="1" applyFill="1" applyAlignment="1">
      <alignment horizontal="center" vertical="top"/>
    </xf>
    <xf numFmtId="0" fontId="56" fillId="21" borderId="0" xfId="0" applyFont="1" applyFill="1" applyAlignment="1">
      <alignment horizontal="center" vertical="center"/>
    </xf>
    <xf numFmtId="1" fontId="59" fillId="21" borderId="0" xfId="0" applyNumberFormat="1" applyFont="1" applyFill="1" applyAlignment="1">
      <alignment horizontal="center" vertical="center"/>
    </xf>
    <xf numFmtId="0" fontId="55" fillId="21" borderId="0" xfId="0" applyFont="1" applyFill="1" applyAlignment="1">
      <alignment horizontal="center" vertical="center"/>
    </xf>
    <xf numFmtId="0" fontId="13" fillId="4" borderId="2" xfId="0" applyFont="1" applyFill="1" applyBorder="1" applyAlignment="1">
      <alignment horizontal="center"/>
    </xf>
    <xf numFmtId="0" fontId="15" fillId="6" borderId="4" xfId="0" applyFont="1" applyFill="1" applyBorder="1" applyAlignment="1">
      <alignment horizontal="center"/>
    </xf>
    <xf numFmtId="0" fontId="17" fillId="8" borderId="5" xfId="0" applyFont="1" applyFill="1" applyBorder="1" applyAlignment="1">
      <alignment horizontal="center"/>
    </xf>
    <xf numFmtId="1" fontId="68" fillId="8" borderId="10" xfId="0" applyNumberFormat="1" applyFont="1" applyFill="1" applyBorder="1" applyAlignment="1">
      <alignment horizontal="center" vertical="center"/>
    </xf>
    <xf numFmtId="0" fontId="18" fillId="4" borderId="12" xfId="0" applyFont="1" applyFill="1" applyBorder="1" applyAlignment="1">
      <alignment horizontal="center" vertical="top"/>
    </xf>
    <xf numFmtId="0" fontId="18" fillId="6" borderId="14" xfId="0" applyFont="1" applyFill="1" applyBorder="1" applyAlignment="1">
      <alignment horizontal="center" vertical="top"/>
    </xf>
    <xf numFmtId="0" fontId="18" fillId="8" borderId="15" xfId="0" applyFont="1" applyFill="1" applyBorder="1" applyAlignment="1">
      <alignment horizontal="center" vertical="top"/>
    </xf>
    <xf numFmtId="1" fontId="64" fillId="4" borderId="7" xfId="0" applyNumberFormat="1" applyFont="1" applyFill="1" applyBorder="1" applyAlignment="1">
      <alignment horizontal="center" vertical="center"/>
    </xf>
    <xf numFmtId="1" fontId="66" fillId="6" borderId="9" xfId="0" applyNumberFormat="1" applyFont="1" applyFill="1" applyBorder="1" applyAlignment="1">
      <alignment horizontal="center" vertical="center"/>
    </xf>
    <xf numFmtId="0" fontId="18" fillId="10" borderId="16" xfId="0" applyFont="1" applyFill="1" applyBorder="1" applyAlignment="1">
      <alignment horizontal="left" vertical="center" wrapText="1"/>
    </xf>
    <xf numFmtId="0" fontId="22" fillId="0" borderId="0" xfId="0" applyFont="1" applyAlignment="1">
      <alignment horizontal="left" vertical="center" wrapText="1"/>
    </xf>
    <xf numFmtId="0" fontId="37" fillId="11" borderId="23" xfId="0" applyFont="1" applyFill="1" applyBorder="1" applyAlignment="1">
      <alignment horizontal="left" vertical="center" wrapText="1"/>
    </xf>
    <xf numFmtId="0" fontId="37" fillId="11" borderId="0" xfId="0" applyFont="1" applyFill="1" applyAlignment="1">
      <alignment horizontal="left" vertical="center" wrapText="1"/>
    </xf>
    <xf numFmtId="0" fontId="27" fillId="10" borderId="23" xfId="0" applyFont="1" applyFill="1" applyBorder="1" applyAlignment="1">
      <alignment horizontal="left" vertical="center" wrapText="1"/>
    </xf>
    <xf numFmtId="0" fontId="27" fillId="10" borderId="0" xfId="0" applyFont="1" applyFill="1" applyAlignment="1">
      <alignment horizontal="left" vertical="center" wrapText="1"/>
    </xf>
    <xf numFmtId="0" fontId="39" fillId="11" borderId="23" xfId="0" applyFont="1" applyFill="1" applyBorder="1" applyAlignment="1">
      <alignment horizontal="left" vertical="center" wrapText="1"/>
    </xf>
    <xf numFmtId="0" fontId="39" fillId="11" borderId="0" xfId="0" applyFont="1" applyFill="1" applyAlignment="1">
      <alignment horizontal="left" vertical="center" wrapText="1"/>
    </xf>
    <xf numFmtId="0" fontId="41" fillId="10" borderId="23" xfId="0" applyFont="1" applyFill="1" applyBorder="1" applyAlignment="1">
      <alignment horizontal="left" vertical="center" wrapText="1"/>
    </xf>
    <xf numFmtId="0" fontId="41" fillId="10" borderId="0" xfId="0" applyFont="1" applyFill="1" applyAlignment="1">
      <alignment horizontal="left" vertical="center" wrapText="1"/>
    </xf>
    <xf numFmtId="0" fontId="20" fillId="9" borderId="23" xfId="0" applyFont="1" applyFill="1" applyBorder="1" applyAlignment="1">
      <alignment horizontal="center" vertical="center" wrapText="1"/>
    </xf>
    <xf numFmtId="0" fontId="20" fillId="9" borderId="0" xfId="0" applyFont="1" applyFill="1" applyAlignment="1">
      <alignment horizontal="center" vertical="center" wrapText="1"/>
    </xf>
    <xf numFmtId="0" fontId="24" fillId="10" borderId="23" xfId="0" applyFont="1" applyFill="1" applyBorder="1" applyAlignment="1">
      <alignment horizontal="left" vertical="center" wrapText="1"/>
    </xf>
    <xf numFmtId="0" fontId="24" fillId="10" borderId="0" xfId="0" applyFont="1" applyFill="1" applyAlignment="1">
      <alignment horizontal="left" vertical="center" wrapText="1"/>
    </xf>
    <xf numFmtId="0" fontId="26" fillId="10" borderId="23" xfId="0" applyFont="1" applyFill="1" applyBorder="1" applyAlignment="1">
      <alignment horizontal="left" vertical="center" wrapText="1"/>
    </xf>
    <xf numFmtId="0" fontId="26" fillId="10" borderId="0" xfId="0" applyFont="1" applyFill="1" applyAlignment="1">
      <alignment horizontal="left" vertical="center" wrapText="1"/>
    </xf>
    <xf numFmtId="0" fontId="28" fillId="10" borderId="23" xfId="0" applyFont="1" applyFill="1" applyBorder="1" applyAlignment="1">
      <alignment horizontal="left" vertical="center" wrapText="1"/>
    </xf>
    <xf numFmtId="0" fontId="28" fillId="10" borderId="0" xfId="0" applyFont="1" applyFill="1" applyAlignment="1">
      <alignment horizontal="left" vertical="center" wrapText="1"/>
    </xf>
    <xf numFmtId="0" fontId="30" fillId="10" borderId="23" xfId="0" applyFont="1" applyFill="1" applyBorder="1" applyAlignment="1">
      <alignment horizontal="left" vertical="center" wrapText="1"/>
    </xf>
    <xf numFmtId="0" fontId="30" fillId="10" borderId="0" xfId="0" applyFont="1" applyFill="1" applyAlignment="1">
      <alignment horizontal="left" vertical="center" wrapText="1"/>
    </xf>
    <xf numFmtId="0" fontId="33" fillId="11" borderId="23" xfId="0" applyFont="1" applyFill="1" applyBorder="1" applyAlignment="1">
      <alignment horizontal="left" vertical="center" wrapText="1"/>
    </xf>
    <xf numFmtId="0" fontId="33" fillId="11" borderId="0" xfId="0" applyFont="1" applyFill="1" applyAlignment="1">
      <alignment horizontal="left" vertical="center" wrapText="1"/>
    </xf>
    <xf numFmtId="0" fontId="43" fillId="11" borderId="23" xfId="0" applyFont="1" applyFill="1" applyBorder="1" applyAlignment="1">
      <alignment horizontal="left" vertical="center" wrapText="1"/>
    </xf>
    <xf numFmtId="0" fontId="43" fillId="11" borderId="0" xfId="0" applyFont="1" applyFill="1" applyAlignment="1">
      <alignment horizontal="left" vertical="center" wrapText="1"/>
    </xf>
    <xf numFmtId="0" fontId="20" fillId="2" borderId="20" xfId="0" applyFont="1" applyFill="1" applyBorder="1" applyAlignment="1">
      <alignment horizontal="center" vertical="center" wrapText="1"/>
    </xf>
    <xf numFmtId="0" fontId="20" fillId="2" borderId="19" xfId="0" applyFont="1" applyFill="1" applyBorder="1" applyAlignment="1">
      <alignment horizontal="center" vertical="center" wrapText="1"/>
    </xf>
    <xf numFmtId="0" fontId="35" fillId="10" borderId="23" xfId="0" applyFont="1" applyFill="1" applyBorder="1" applyAlignment="1">
      <alignment horizontal="left" vertical="center" wrapText="1"/>
    </xf>
    <xf numFmtId="0" fontId="35" fillId="10" borderId="0" xfId="0" applyFont="1" applyFill="1" applyAlignment="1">
      <alignment horizontal="left" vertical="center" wrapText="1"/>
    </xf>
    <xf numFmtId="0" fontId="1" fillId="28" borderId="0" xfId="0" applyFont="1" applyFill="1" applyAlignment="1">
      <alignment horizontal="center" vertical="center"/>
    </xf>
    <xf numFmtId="0" fontId="76" fillId="27" borderId="0" xfId="0" applyFont="1" applyFill="1" applyAlignment="1">
      <alignment horizontal="left" vertical="center"/>
    </xf>
    <xf numFmtId="0" fontId="81" fillId="28" borderId="0" xfId="0" applyFont="1" applyFill="1" applyAlignment="1">
      <alignment horizontal="center" vertical="center"/>
    </xf>
    <xf numFmtId="0" fontId="51" fillId="23" borderId="0" xfId="0" applyFont="1" applyFill="1" applyAlignment="1">
      <alignment horizontal="center" vertical="center"/>
    </xf>
    <xf numFmtId="0" fontId="49" fillId="21" borderId="0" xfId="0" applyFont="1" applyFill="1" applyAlignment="1">
      <alignment horizontal="left" vertical="center"/>
    </xf>
    <xf numFmtId="0" fontId="50" fillId="22" borderId="0" xfId="0" applyFont="1" applyFill="1" applyAlignment="1">
      <alignment horizontal="center" vertical="center"/>
    </xf>
    <xf numFmtId="0" fontId="89" fillId="33" borderId="0" xfId="2" applyFont="1" applyFill="1" applyAlignment="1">
      <alignment horizontal="left" vertical="center"/>
    </xf>
    <xf numFmtId="0" fontId="88" fillId="32" borderId="0" xfId="2" applyFont="1" applyFill="1" applyAlignment="1">
      <alignment horizontal="center" vertical="center"/>
    </xf>
    <xf numFmtId="0" fontId="6" fillId="13" borderId="0" xfId="0" applyFont="1" applyFill="1" applyAlignment="1">
      <alignment horizontal="left" vertical="center"/>
    </xf>
    <xf numFmtId="0" fontId="5" fillId="2" borderId="0" xfId="0" applyFont="1" applyFill="1" applyAlignment="1">
      <alignment horizontal="center" vertical="center"/>
    </xf>
  </cellXfs>
  <cellStyles count="3">
    <cellStyle name="Hyperlink" xfId="1" builtinId="8"/>
    <cellStyle name="Normal" xfId="0" builtinId="0"/>
    <cellStyle name="Normal 2" xfId="2" xr:uid="{EA4B5437-F6D3-407B-AD2B-1B46880EE325}"/>
  </cellStyles>
  <dxfs count="111">
    <dxf>
      <font>
        <b/>
        <i val="0"/>
        <color rgb="FF5D6D7E"/>
      </font>
      <fill>
        <patternFill patternType="solid">
          <fgColor indexed="64"/>
          <bgColor rgb="FFEAECEE"/>
        </patternFill>
      </fill>
    </dxf>
    <dxf>
      <font>
        <b/>
        <i val="0"/>
        <color rgb="FF1A5276"/>
      </font>
      <fill>
        <patternFill patternType="solid">
          <fgColor indexed="64"/>
          <bgColor rgb="FFD6EAF8"/>
        </patternFill>
      </fill>
    </dxf>
    <dxf>
      <font>
        <b/>
        <i val="0"/>
        <color rgb="FF7E5109"/>
      </font>
      <fill>
        <patternFill patternType="solid">
          <fgColor indexed="64"/>
          <bgColor rgb="FFFDEBD0"/>
        </patternFill>
      </fill>
    </dxf>
    <dxf>
      <font>
        <b/>
        <i val="0"/>
        <color rgb="FF935116"/>
      </font>
      <fill>
        <patternFill patternType="solid">
          <fgColor indexed="64"/>
          <bgColor rgb="FFF5CBA7"/>
        </patternFill>
      </fill>
    </dxf>
    <dxf>
      <font>
        <b/>
        <i val="0"/>
        <color rgb="FF922B21"/>
      </font>
      <fill>
        <patternFill patternType="solid">
          <fgColor indexed="64"/>
          <bgColor rgb="FFFADBD8"/>
        </patternFill>
      </fill>
    </dxf>
    <dxf>
      <font>
        <b/>
        <i val="0"/>
        <color rgb="FF922B21"/>
      </font>
      <fill>
        <patternFill patternType="solid">
          <fgColor indexed="64"/>
          <bgColor rgb="FFFADBD8"/>
        </patternFill>
      </fill>
    </dxf>
    <dxf>
      <font>
        <b/>
        <i val="0"/>
        <color rgb="FF0E6251"/>
      </font>
      <fill>
        <patternFill patternType="solid">
          <fgColor indexed="64"/>
          <bgColor rgb="FFABEBC6"/>
        </patternFill>
      </fill>
    </dxf>
    <dxf>
      <font>
        <color rgb="FF7B7D7D"/>
      </font>
      <fill>
        <patternFill patternType="solid">
          <fgColor indexed="64"/>
          <bgColor rgb="FFD5D8DC"/>
        </patternFill>
      </fill>
    </dxf>
    <dxf>
      <font>
        <b/>
        <i val="0"/>
        <color rgb="FF7E5109"/>
      </font>
      <fill>
        <patternFill patternType="solid">
          <fgColor indexed="64"/>
          <bgColor rgb="FFFDEBD0"/>
        </patternFill>
      </fill>
    </dxf>
    <dxf>
      <fill>
        <patternFill patternType="solid">
          <fgColor indexed="64"/>
          <bgColor rgb="FFFBFCFC"/>
        </patternFill>
      </fill>
    </dxf>
    <dxf>
      <font>
        <color rgb="FF7B7D7D"/>
      </font>
      <fill>
        <patternFill patternType="solid">
          <fgColor indexed="64"/>
          <bgColor rgb="FFD5D8DC"/>
        </patternFill>
      </fill>
    </dxf>
    <dxf>
      <font>
        <color rgb="FF7E5109"/>
      </font>
      <fill>
        <patternFill patternType="solid">
          <fgColor indexed="64"/>
          <bgColor rgb="FFFDEBD0"/>
        </patternFill>
      </fill>
    </dxf>
    <dxf>
      <font>
        <color rgb="FF922B21"/>
      </font>
      <fill>
        <patternFill patternType="solid">
          <fgColor indexed="64"/>
          <bgColor rgb="FFFADBD8"/>
        </patternFill>
      </fill>
    </dxf>
    <dxf>
      <font>
        <color rgb="FF186A3B"/>
      </font>
      <fill>
        <patternFill patternType="solid">
          <fgColor indexed="64"/>
          <bgColor rgb="FFD4EFDF"/>
        </patternFill>
      </fill>
    </dxf>
    <dxf>
      <font>
        <color rgb="FF7B7D7D"/>
      </font>
      <fill>
        <patternFill patternType="solid">
          <fgColor indexed="64"/>
          <bgColor rgb="FFD5D8DC"/>
        </patternFill>
      </fill>
    </dxf>
    <dxf>
      <fill>
        <patternFill patternType="solid">
          <fgColor indexed="64"/>
          <bgColor rgb="FFFBFCFC"/>
        </patternFill>
      </fill>
    </dxf>
    <dxf>
      <font>
        <color rgb="FF7B7D7D"/>
      </font>
      <fill>
        <patternFill patternType="solid">
          <fgColor indexed="64"/>
          <bgColor rgb="FFD5D8DC"/>
        </patternFill>
      </fill>
    </dxf>
    <dxf>
      <font>
        <color rgb="FF7E5109"/>
      </font>
      <fill>
        <patternFill patternType="solid">
          <fgColor indexed="64"/>
          <bgColor rgb="FFFDEBD0"/>
        </patternFill>
      </fill>
    </dxf>
    <dxf>
      <font>
        <color rgb="FF922B21"/>
      </font>
      <fill>
        <patternFill patternType="solid">
          <fgColor indexed="64"/>
          <bgColor rgb="FFFADBD8"/>
        </patternFill>
      </fill>
    </dxf>
    <dxf>
      <font>
        <color rgb="FF186A3B"/>
      </font>
      <fill>
        <patternFill patternType="solid">
          <fgColor indexed="64"/>
          <bgColor rgb="FFD4EFDF"/>
        </patternFill>
      </fill>
    </dxf>
    <dxf>
      <fill>
        <patternFill patternType="solid">
          <fgColor indexed="64"/>
          <bgColor rgb="FFFBFCFC"/>
        </patternFill>
      </fill>
    </dxf>
    <dxf>
      <font>
        <color rgb="FF1B4F72"/>
      </font>
      <fill>
        <patternFill patternType="solid">
          <fgColor indexed="64"/>
          <bgColor rgb="FFEBF5FB"/>
        </patternFill>
      </fill>
    </dxf>
    <dxf>
      <font>
        <color rgb="FF7E5109"/>
      </font>
      <fill>
        <patternFill patternType="solid">
          <fgColor indexed="64"/>
          <bgColor rgb="FFFDEBD0"/>
        </patternFill>
      </fill>
    </dxf>
    <dxf>
      <font>
        <color rgb="FF922B21"/>
      </font>
      <fill>
        <patternFill patternType="solid">
          <fgColor indexed="64"/>
          <bgColor rgb="FFFADBD8"/>
        </patternFill>
      </fill>
    </dxf>
    <dxf>
      <font>
        <color rgb="FF186A3B"/>
      </font>
      <fill>
        <patternFill patternType="solid">
          <fgColor indexed="64"/>
          <bgColor rgb="FFD4EFDF"/>
        </patternFill>
      </fill>
    </dxf>
    <dxf>
      <font>
        <color rgb="FF7E5109"/>
      </font>
      <fill>
        <patternFill patternType="solid">
          <fgColor indexed="64"/>
          <bgColor rgb="FFFDEBD0"/>
        </patternFill>
      </fill>
    </dxf>
    <dxf>
      <font>
        <b/>
        <i val="0"/>
        <color rgb="FF922B21"/>
      </font>
      <fill>
        <patternFill patternType="solid">
          <fgColor indexed="64"/>
          <bgColor rgb="FFFADBD8"/>
        </patternFill>
      </fill>
    </dxf>
    <dxf>
      <fill>
        <patternFill patternType="solid">
          <fgColor indexed="64"/>
          <bgColor rgb="FFFBFCFC"/>
        </patternFill>
      </fill>
    </dxf>
    <dxf>
      <font>
        <color rgb="FF196F3D"/>
      </font>
      <fill>
        <patternFill patternType="solid">
          <fgColor indexed="64"/>
          <bgColor rgb="FFEAFAF1"/>
        </patternFill>
      </fill>
    </dxf>
    <dxf>
      <font>
        <color rgb="FF922B21"/>
      </font>
    </dxf>
    <dxf>
      <fill>
        <patternFill patternType="solid">
          <fgColor indexed="64"/>
          <bgColor rgb="FFFBFCFC"/>
        </patternFill>
      </fill>
    </dxf>
    <dxf>
      <font>
        <color rgb="FF922B21"/>
      </font>
    </dxf>
    <dxf>
      <font>
        <color rgb="FF186A3B"/>
      </font>
      <fill>
        <patternFill>
          <bgColor indexed="64"/>
        </patternFill>
      </fill>
    </dxf>
    <dxf>
      <font>
        <color rgb="FF7E5109"/>
      </font>
      <fill>
        <patternFill>
          <bgColor indexed="64"/>
        </patternFill>
      </fill>
    </dxf>
    <dxf>
      <font>
        <b/>
        <color rgb="FF922B21"/>
      </font>
      <fill>
        <patternFill>
          <bgColor indexed="64"/>
        </patternFill>
      </fill>
    </dxf>
    <dxf>
      <font>
        <color rgb="FF8E44AD"/>
      </font>
      <fill>
        <patternFill>
          <bgColor indexed="64"/>
        </patternFill>
      </fill>
    </dxf>
    <dxf>
      <font>
        <color rgb="FF27AE60"/>
      </font>
      <fill>
        <patternFill>
          <bgColor indexed="64"/>
        </patternFill>
      </fill>
    </dxf>
    <dxf>
      <font>
        <b/>
        <i val="0"/>
        <color rgb="FF27AE60"/>
      </font>
      <fill>
        <patternFill patternType="solid">
          <fgColor indexed="64"/>
          <bgColor rgb="FFEAFAF1"/>
        </patternFill>
      </fill>
    </dxf>
    <dxf>
      <font>
        <b/>
        <color rgb="FF27AE60"/>
      </font>
      <fill>
        <patternFill>
          <bgColor indexed="64"/>
        </patternFill>
      </fill>
    </dxf>
    <dxf>
      <font>
        <color rgb="FF8E44AD"/>
      </font>
      <fill>
        <patternFill patternType="solid">
          <fgColor indexed="64"/>
          <bgColor rgb="FFF4ECF7"/>
        </patternFill>
      </fill>
    </dxf>
    <dxf>
      <font>
        <color rgb="FFF39C12"/>
      </font>
      <fill>
        <patternFill patternType="solid">
          <fgColor indexed="64"/>
          <bgColor rgb="FFFEF9E7"/>
        </patternFill>
      </fill>
    </dxf>
    <dxf>
      <font>
        <color rgb="FF27AE60"/>
      </font>
      <fill>
        <patternFill patternType="solid">
          <fgColor indexed="64"/>
          <bgColor rgb="FFEAFAF1"/>
        </patternFill>
      </fill>
    </dxf>
    <dxf>
      <fill>
        <patternFill>
          <bgColor rgb="FFF4ECF7"/>
        </patternFill>
      </fill>
    </dxf>
    <dxf>
      <fill>
        <patternFill>
          <bgColor rgb="FFEAFAF1"/>
        </patternFill>
      </fill>
    </dxf>
    <dxf>
      <fill>
        <patternFill>
          <bgColor rgb="FFFEF9E7"/>
        </patternFill>
      </fill>
    </dxf>
    <dxf>
      <font>
        <color rgb="FF8E44AD"/>
      </font>
      <fill>
        <patternFill>
          <bgColor indexed="64"/>
        </patternFill>
      </fill>
    </dxf>
    <dxf>
      <font>
        <color rgb="FFF39C12"/>
      </font>
      <fill>
        <patternFill>
          <bgColor indexed="64"/>
        </patternFill>
      </fill>
    </dxf>
    <dxf>
      <font>
        <color rgb="FF27AE60"/>
      </font>
      <fill>
        <patternFill>
          <bgColor indexed="64"/>
        </patternFill>
      </fill>
    </dxf>
    <dxf>
      <fill>
        <patternFill>
          <bgColor rgb="FFF4ECF7"/>
        </patternFill>
      </fill>
    </dxf>
    <dxf>
      <fill>
        <patternFill>
          <bgColor rgb="FFEAFAF1"/>
        </patternFill>
      </fill>
    </dxf>
    <dxf>
      <fill>
        <patternFill>
          <bgColor rgb="FFFEF9E7"/>
        </patternFill>
      </fill>
    </dxf>
    <dxf>
      <font>
        <b/>
        <i val="0"/>
        <color rgb="FFE74C3C"/>
      </font>
      <fill>
        <patternFill patternType="solid">
          <fgColor indexed="64"/>
          <bgColor rgb="FFFDEDEC"/>
        </patternFill>
      </fill>
    </dxf>
    <dxf>
      <font>
        <b/>
        <color rgb="FFE74C3C"/>
      </font>
      <fill>
        <patternFill>
          <bgColor rgb="FFFDEDEC"/>
        </patternFill>
      </fill>
    </dxf>
    <dxf>
      <font>
        <b/>
        <color rgb="FFE74C3C"/>
      </font>
      <fill>
        <patternFill>
          <bgColor indexed="64"/>
        </patternFill>
      </fill>
    </dxf>
    <dxf>
      <font>
        <b/>
        <color rgb="FFE74C3C"/>
      </font>
      <fill>
        <patternFill>
          <bgColor rgb="FFFDEDEC"/>
        </patternFill>
      </fill>
    </dxf>
    <dxf>
      <font>
        <b/>
        <i val="0"/>
        <color rgb="FF7D6608"/>
      </font>
      <fill>
        <patternFill patternType="solid">
          <fgColor indexed="64"/>
          <bgColor rgb="FFFEF9E7"/>
        </patternFill>
      </fill>
    </dxf>
    <dxf>
      <font>
        <b/>
        <i val="0"/>
        <color rgb="FF186A3B"/>
      </font>
      <fill>
        <patternFill patternType="solid">
          <fgColor indexed="64"/>
          <bgColor rgb="FFD4EFDF"/>
        </patternFill>
      </fill>
    </dxf>
    <dxf>
      <font>
        <color rgb="FF1E8449"/>
      </font>
      <fill>
        <patternFill patternType="solid">
          <fgColor indexed="64"/>
          <bgColor rgb="FFD5F5E3"/>
        </patternFill>
      </fill>
    </dxf>
    <dxf>
      <font>
        <color rgb="FF6C3483"/>
      </font>
      <fill>
        <patternFill patternType="solid">
          <fgColor indexed="64"/>
          <bgColor rgb="FFE8DAEF"/>
        </patternFill>
      </fill>
    </dxf>
    <dxf>
      <font>
        <color rgb="FF0E6655"/>
      </font>
      <fill>
        <patternFill patternType="solid">
          <fgColor indexed="64"/>
          <bgColor rgb="FFD1F2EB"/>
        </patternFill>
      </fill>
    </dxf>
    <dxf>
      <font>
        <b/>
        <sz val="10"/>
        <color rgb="FFFFFFFF"/>
        <name val="Calibri"/>
        <charset val="1"/>
      </font>
      <fill>
        <patternFill>
          <bgColor rgb="FFF39C12"/>
        </patternFill>
      </fill>
    </dxf>
    <dxf>
      <font>
        <b/>
        <sz val="10"/>
        <color rgb="FFFFFFFF"/>
        <name val="Calibri"/>
        <charset val="1"/>
      </font>
      <fill>
        <patternFill>
          <bgColor rgb="FFF39C12"/>
        </patternFill>
      </fill>
    </dxf>
    <dxf>
      <font>
        <b/>
        <sz val="10"/>
        <color rgb="FFFFFFFF"/>
        <name val="Calibri"/>
        <charset val="1"/>
      </font>
      <fill>
        <patternFill>
          <bgColor rgb="FFF39C12"/>
        </patternFill>
      </fill>
    </dxf>
    <dxf>
      <font>
        <b/>
        <sz val="10"/>
        <color rgb="FFFFFFFF"/>
        <name val="Calibri"/>
        <charset val="1"/>
      </font>
      <fill>
        <patternFill>
          <bgColor rgb="FFF39C12"/>
        </patternFill>
      </fill>
    </dxf>
    <dxf>
      <font>
        <b/>
        <sz val="10"/>
        <color rgb="FFFFFFFF"/>
        <name val="Calibri"/>
        <charset val="1"/>
      </font>
      <fill>
        <patternFill>
          <bgColor rgb="FFE74C3C"/>
        </patternFill>
      </fill>
    </dxf>
    <dxf>
      <font>
        <b/>
        <sz val="10"/>
        <color rgb="FFFFFFFF"/>
        <name val="Calibri"/>
        <charset val="1"/>
      </font>
      <fill>
        <patternFill>
          <bgColor rgb="FFE74C3C"/>
        </patternFill>
      </fill>
    </dxf>
    <dxf>
      <font>
        <b/>
        <sz val="10"/>
        <color rgb="FFFFFFFF"/>
        <name val="Calibri"/>
        <charset val="1"/>
      </font>
      <fill>
        <patternFill>
          <bgColor rgb="FF27AE60"/>
        </patternFill>
      </fill>
    </dxf>
    <dxf>
      <font>
        <b/>
        <sz val="10"/>
        <color rgb="FFFFFFFF"/>
        <name val="Calibri"/>
        <charset val="1"/>
      </font>
      <fill>
        <patternFill>
          <bgColor rgb="FF27AE60"/>
        </patternFill>
      </fill>
    </dxf>
    <dxf>
      <font>
        <b/>
        <sz val="10"/>
        <color rgb="FFFFFFFF"/>
        <name val="Calibri"/>
        <charset val="1"/>
      </font>
      <fill>
        <patternFill>
          <bgColor rgb="FF27AE60"/>
        </patternFill>
      </fill>
    </dxf>
    <dxf>
      <font>
        <b/>
        <sz val="10"/>
        <color rgb="FFFFFFFF"/>
        <name val="Calibri"/>
        <charset val="1"/>
      </font>
      <fill>
        <patternFill>
          <bgColor rgb="FF27AE60"/>
        </patternFill>
      </fill>
    </dxf>
    <dxf>
      <font>
        <b/>
        <sz val="10"/>
        <color rgb="FFFFFFFF"/>
        <name val="Calibri"/>
        <charset val="1"/>
      </font>
      <fill>
        <patternFill>
          <bgColor rgb="FF3498DB"/>
        </patternFill>
      </fill>
    </dxf>
    <dxf>
      <font>
        <b/>
        <sz val="10"/>
        <color rgb="FFFFFFFF"/>
        <name val="Calibri"/>
        <charset val="1"/>
      </font>
      <fill>
        <patternFill>
          <bgColor rgb="FF3498DB"/>
        </patternFill>
      </fill>
    </dxf>
    <dxf>
      <font>
        <b/>
        <sz val="10"/>
        <color rgb="FFFFFFFF"/>
        <name val="Calibri"/>
        <charset val="1"/>
      </font>
      <fill>
        <patternFill>
          <bgColor rgb="FF27AE60"/>
        </patternFill>
      </fill>
    </dxf>
    <dxf>
      <font>
        <b/>
        <sz val="10"/>
        <color rgb="FFFFFFFF"/>
        <name val="Calibri"/>
        <charset val="1"/>
      </font>
      <fill>
        <patternFill>
          <bgColor rgb="FF27AE60"/>
        </patternFill>
      </fill>
    </dxf>
    <dxf>
      <font>
        <b/>
        <sz val="10"/>
        <color rgb="FFFFFFFF"/>
        <name val="Calibri"/>
        <charset val="1"/>
      </font>
      <fill>
        <patternFill>
          <bgColor rgb="FFF39C12"/>
        </patternFill>
      </fill>
    </dxf>
    <dxf>
      <font>
        <b/>
        <sz val="10"/>
        <color rgb="FFFFFFFF"/>
        <name val="Calibri"/>
        <charset val="1"/>
      </font>
      <fill>
        <patternFill>
          <bgColor rgb="FFF39C12"/>
        </patternFill>
      </fill>
    </dxf>
    <dxf>
      <font>
        <b/>
        <sz val="10"/>
        <color rgb="FFFFFFFF"/>
        <name val="Calibri"/>
        <charset val="1"/>
      </font>
      <fill>
        <patternFill>
          <bgColor rgb="FFF39C12"/>
        </patternFill>
      </fill>
    </dxf>
    <dxf>
      <font>
        <b/>
        <sz val="10"/>
        <color rgb="FFFFFFFF"/>
        <name val="Calibri"/>
        <charset val="1"/>
      </font>
      <fill>
        <patternFill>
          <bgColor rgb="FFE74C3C"/>
        </patternFill>
      </fill>
    </dxf>
    <dxf>
      <font>
        <b/>
        <sz val="10"/>
        <color rgb="FFFFFFFF"/>
        <name val="Calibri"/>
        <charset val="1"/>
      </font>
      <fill>
        <patternFill>
          <bgColor rgb="FFE74C3C"/>
        </patternFill>
      </fill>
    </dxf>
    <dxf>
      <font>
        <strike val="0"/>
        <outline val="0"/>
        <shadow val="0"/>
        <u val="none"/>
        <vertAlign val="baseline"/>
        <sz val="11"/>
        <color rgb="FF2C3E50"/>
        <name val="Calibri"/>
        <family val="2"/>
        <scheme val="minor"/>
      </font>
      <fill>
        <patternFill patternType="solid">
          <fgColor indexed="64"/>
          <bgColor rgb="FFF8F9FA"/>
        </patternFill>
      </fill>
      <border diagonalUp="0" diagonalDown="0">
        <left style="thin">
          <color rgb="FFBDC3C7"/>
        </left>
        <right style="thin">
          <color rgb="FFBDC3C7"/>
        </right>
        <top style="thin">
          <color rgb="FFBDC3C7"/>
        </top>
        <bottom style="thin">
          <color rgb="FFBDC3C7"/>
        </bottom>
        <vertical/>
        <horizontal/>
      </border>
    </dxf>
    <dxf>
      <font>
        <b val="0"/>
        <i val="0"/>
        <strike val="0"/>
        <condense val="0"/>
        <extend val="0"/>
        <outline val="0"/>
        <shadow val="0"/>
        <u val="none"/>
        <vertAlign val="baseline"/>
        <sz val="10"/>
        <color rgb="FF2C3E50"/>
        <name val="Arial"/>
        <scheme val="none"/>
      </font>
      <numFmt numFmtId="0" formatCode="General"/>
      <fill>
        <patternFill patternType="solid">
          <fgColor indexed="64"/>
          <bgColor rgb="FFF8F9FA"/>
        </patternFill>
      </fill>
      <alignment horizontal="left" vertical="center" textRotation="0" wrapText="1" indent="0" justifyLastLine="0" shrinkToFit="0" readingOrder="0"/>
      <border diagonalUp="0" diagonalDown="0">
        <left style="thin">
          <color rgb="FFBDC3C7"/>
        </left>
        <right style="thin">
          <color rgb="FFBDC3C7"/>
        </right>
        <top style="thin">
          <color rgb="FFBDC3C7"/>
        </top>
        <bottom style="thin">
          <color rgb="FFBDC3C7"/>
        </bottom>
        <vertical/>
        <horizontal/>
      </border>
    </dxf>
    <dxf>
      <font>
        <b val="0"/>
        <i val="0"/>
        <strike val="0"/>
        <condense val="0"/>
        <extend val="0"/>
        <outline val="0"/>
        <shadow val="0"/>
        <u val="none"/>
        <vertAlign val="baseline"/>
        <sz val="10"/>
        <color rgb="FF2C3E50"/>
        <name val="Arial"/>
        <scheme val="none"/>
      </font>
      <numFmt numFmtId="13" formatCode="0%"/>
      <fill>
        <patternFill patternType="solid">
          <fgColor indexed="64"/>
          <bgColor rgb="FFF8F9FA"/>
        </patternFill>
      </fill>
      <alignment horizontal="center" vertical="center" textRotation="0" wrapText="1" indent="0" justifyLastLine="0" shrinkToFit="0" readingOrder="0"/>
      <border diagonalUp="0" diagonalDown="0">
        <left style="thin">
          <color rgb="FFBDC3C7"/>
        </left>
        <right style="thin">
          <color rgb="FFBDC3C7"/>
        </right>
        <top style="thin">
          <color rgb="FFBDC3C7"/>
        </top>
        <bottom style="thin">
          <color rgb="FFBDC3C7"/>
        </bottom>
        <vertical/>
        <horizontal/>
      </border>
    </dxf>
    <dxf>
      <font>
        <b val="0"/>
        <i val="0"/>
        <strike val="0"/>
        <condense val="0"/>
        <extend val="0"/>
        <outline val="0"/>
        <shadow val="0"/>
        <u val="none"/>
        <vertAlign val="baseline"/>
        <sz val="10"/>
        <color rgb="FF2C3E50"/>
        <name val="Arial"/>
        <scheme val="none"/>
      </font>
      <numFmt numFmtId="0" formatCode="General"/>
      <fill>
        <patternFill patternType="solid">
          <fgColor indexed="64"/>
          <bgColor rgb="FFF8F9FA"/>
        </patternFill>
      </fill>
      <alignment horizontal="center" vertical="center" textRotation="0" wrapText="1" indent="0" justifyLastLine="0" shrinkToFit="0" readingOrder="0"/>
      <border diagonalUp="0" diagonalDown="0">
        <left style="thin">
          <color rgb="FFBDC3C7"/>
        </left>
        <right style="thin">
          <color rgb="FFBDC3C7"/>
        </right>
        <top style="thin">
          <color rgb="FFBDC3C7"/>
        </top>
        <bottom style="thin">
          <color rgb="FFBDC3C7"/>
        </bottom>
        <vertical/>
        <horizontal/>
      </border>
    </dxf>
    <dxf>
      <font>
        <b val="0"/>
        <i val="0"/>
        <strike val="0"/>
        <condense val="0"/>
        <extend val="0"/>
        <outline val="0"/>
        <shadow val="0"/>
        <u val="none"/>
        <vertAlign val="baseline"/>
        <sz val="10"/>
        <color rgb="FF2C3E50"/>
        <name val="Arial"/>
        <scheme val="none"/>
      </font>
      <numFmt numFmtId="0" formatCode="General"/>
      <fill>
        <patternFill patternType="solid">
          <fgColor indexed="64"/>
          <bgColor rgb="FFF8F9FA"/>
        </patternFill>
      </fill>
      <alignment horizontal="center" vertical="center" textRotation="0" wrapText="1" indent="0" justifyLastLine="0" shrinkToFit="0" readingOrder="0"/>
      <border diagonalUp="0" diagonalDown="0">
        <left style="thin">
          <color rgb="FFBDC3C7"/>
        </left>
        <right style="thin">
          <color rgb="FFBDC3C7"/>
        </right>
        <top style="thin">
          <color rgb="FFBDC3C7"/>
        </top>
        <bottom style="thin">
          <color rgb="FFBDC3C7"/>
        </bottom>
        <vertical/>
        <horizontal/>
      </border>
    </dxf>
    <dxf>
      <font>
        <b/>
        <i val="0"/>
        <strike val="0"/>
        <condense val="0"/>
        <extend val="0"/>
        <outline val="0"/>
        <shadow val="0"/>
        <u val="none"/>
        <vertAlign val="baseline"/>
        <sz val="10"/>
        <color rgb="FF2C3E50"/>
        <name val="Arial"/>
        <scheme val="none"/>
      </font>
      <numFmt numFmtId="0" formatCode="General"/>
      <fill>
        <patternFill patternType="solid">
          <fgColor indexed="64"/>
          <bgColor rgb="FFF8F9FA"/>
        </patternFill>
      </fill>
      <alignment horizontal="center" vertical="center" textRotation="0" wrapText="1" indent="0" justifyLastLine="0" shrinkToFit="0" readingOrder="0"/>
      <border diagonalUp="0" diagonalDown="0">
        <left style="thin">
          <color rgb="FFBDC3C7"/>
        </left>
        <right style="thin">
          <color rgb="FFBDC3C7"/>
        </right>
        <top/>
        <bottom style="thin">
          <color rgb="FFBDC3C7"/>
        </bottom>
        <vertical/>
        <horizontal/>
      </border>
    </dxf>
    <dxf>
      <font>
        <b/>
        <i val="0"/>
        <strike val="0"/>
        <condense val="0"/>
        <extend val="0"/>
        <outline val="0"/>
        <shadow val="0"/>
        <u val="none"/>
        <vertAlign val="baseline"/>
        <sz val="10"/>
        <color rgb="FF2C3E50"/>
        <name val="Arial"/>
        <scheme val="none"/>
      </font>
      <numFmt numFmtId="0" formatCode="General"/>
      <fill>
        <patternFill patternType="solid">
          <fgColor indexed="64"/>
          <bgColor rgb="FFF8F9FA"/>
        </patternFill>
      </fill>
      <alignment horizontal="center" vertical="center" textRotation="0" wrapText="1" indent="0" justifyLastLine="0" shrinkToFit="0" readingOrder="0"/>
      <border diagonalUp="0" diagonalDown="0">
        <left style="thin">
          <color rgb="FFBDC3C7"/>
        </left>
        <right style="thin">
          <color rgb="FFBDC3C7"/>
        </right>
        <top/>
        <bottom style="thin">
          <color rgb="FFBDC3C7"/>
        </bottom>
        <vertical/>
        <horizontal/>
      </border>
    </dxf>
    <dxf>
      <font>
        <b/>
        <i val="0"/>
        <strike val="0"/>
        <condense val="0"/>
        <extend val="0"/>
        <outline val="0"/>
        <shadow val="0"/>
        <u val="none"/>
        <vertAlign val="baseline"/>
        <sz val="10"/>
        <color rgb="FF2C3E50"/>
        <name val="Arial"/>
        <scheme val="none"/>
      </font>
      <numFmt numFmtId="0" formatCode="General"/>
      <fill>
        <patternFill patternType="solid">
          <fgColor indexed="64"/>
          <bgColor rgb="FFF8F9FA"/>
        </patternFill>
      </fill>
      <alignment horizontal="center" vertical="center" textRotation="0" wrapText="1" indent="0" justifyLastLine="0" shrinkToFit="0" readingOrder="0"/>
      <border diagonalUp="0" diagonalDown="0">
        <left style="thin">
          <color rgb="FFBDC3C7"/>
        </left>
        <right style="thin">
          <color rgb="FFBDC3C7"/>
        </right>
        <top/>
        <bottom style="thin">
          <color rgb="FFBDC3C7"/>
        </bottom>
        <vertical/>
        <horizontal/>
      </border>
    </dxf>
    <dxf>
      <font>
        <b/>
        <i val="0"/>
        <strike val="0"/>
        <condense val="0"/>
        <extend val="0"/>
        <outline val="0"/>
        <shadow val="0"/>
        <u val="none"/>
        <vertAlign val="baseline"/>
        <sz val="10"/>
        <color rgb="FF2C3E50"/>
        <name val="Arial"/>
        <scheme val="none"/>
      </font>
      <numFmt numFmtId="0" formatCode="General"/>
      <fill>
        <patternFill patternType="solid">
          <fgColor indexed="64"/>
          <bgColor rgb="FFF8F9FA"/>
        </patternFill>
      </fill>
      <alignment horizontal="center" vertical="center" textRotation="0" wrapText="1" indent="0" justifyLastLine="0" shrinkToFit="0" readingOrder="0"/>
      <border diagonalUp="0" diagonalDown="0">
        <left style="thin">
          <color rgb="FFBDC3C7"/>
        </left>
        <right style="thin">
          <color rgb="FFBDC3C7"/>
        </right>
        <top/>
        <bottom style="thin">
          <color rgb="FFBDC3C7"/>
        </bottom>
        <vertical/>
        <horizontal/>
      </border>
    </dxf>
    <dxf>
      <font>
        <b/>
        <i val="0"/>
        <strike val="0"/>
        <condense val="0"/>
        <extend val="0"/>
        <outline val="0"/>
        <shadow val="0"/>
        <u val="none"/>
        <vertAlign val="baseline"/>
        <sz val="10"/>
        <color rgb="FF2C3E50"/>
        <name val="Arial"/>
        <scheme val="none"/>
      </font>
      <numFmt numFmtId="0" formatCode="General"/>
      <fill>
        <patternFill patternType="solid">
          <fgColor indexed="64"/>
          <bgColor rgb="FFF8F9FA"/>
        </patternFill>
      </fill>
      <alignment horizontal="center" vertical="center" textRotation="0" wrapText="1" indent="0" justifyLastLine="0" shrinkToFit="0" readingOrder="0"/>
      <border diagonalUp="0" diagonalDown="0">
        <left style="thin">
          <color rgb="FFBDC3C7"/>
        </left>
        <right style="thin">
          <color rgb="FFBDC3C7"/>
        </right>
        <top/>
        <bottom style="thin">
          <color rgb="FFBDC3C7"/>
        </bottom>
        <vertical/>
        <horizontal/>
      </border>
    </dxf>
    <dxf>
      <font>
        <b/>
        <i val="0"/>
        <strike val="0"/>
        <condense val="0"/>
        <extend val="0"/>
        <outline val="0"/>
        <shadow val="0"/>
        <u val="none"/>
        <vertAlign val="baseline"/>
        <sz val="10"/>
        <color rgb="FF2C3E50"/>
        <name val="Arial"/>
        <scheme val="none"/>
      </font>
      <numFmt numFmtId="0" formatCode="General"/>
      <fill>
        <patternFill patternType="solid">
          <fgColor indexed="64"/>
          <bgColor rgb="FFF8F9FA"/>
        </patternFill>
      </fill>
      <alignment horizontal="center" vertical="center" textRotation="0" wrapText="1" indent="0" justifyLastLine="0" shrinkToFit="0" readingOrder="0"/>
      <border diagonalUp="0" diagonalDown="0">
        <left style="thin">
          <color rgb="FFBDC3C7"/>
        </left>
        <right style="thin">
          <color rgb="FFBDC3C7"/>
        </right>
        <top/>
        <bottom style="thin">
          <color rgb="FFBDC3C7"/>
        </bottom>
        <vertical/>
        <horizontal/>
      </border>
    </dxf>
    <dxf>
      <font>
        <b/>
        <i val="0"/>
        <strike val="0"/>
        <condense val="0"/>
        <extend val="0"/>
        <outline val="0"/>
        <shadow val="0"/>
        <u val="none"/>
        <vertAlign val="baseline"/>
        <sz val="10"/>
        <color rgb="FF2C3E50"/>
        <name val="Arial"/>
        <scheme val="none"/>
      </font>
      <fill>
        <patternFill patternType="solid">
          <fgColor indexed="64"/>
          <bgColor rgb="FFF8F9FA"/>
        </patternFill>
      </fill>
      <alignment horizontal="center" vertical="center" textRotation="0" wrapText="1" indent="0" justifyLastLine="0" shrinkToFit="0" readingOrder="0"/>
      <border diagonalUp="0" diagonalDown="0">
        <left style="thin">
          <color rgb="FFBDC3C7"/>
        </left>
        <right style="thin">
          <color rgb="FFBDC3C7"/>
        </right>
        <top/>
        <bottom style="thin">
          <color rgb="FFBDC3C7"/>
        </bottom>
        <vertical/>
        <horizontal/>
      </border>
    </dxf>
    <dxf>
      <font>
        <b val="0"/>
        <i val="0"/>
        <strike val="0"/>
        <condense val="0"/>
        <extend val="0"/>
        <outline val="0"/>
        <shadow val="0"/>
        <u val="none"/>
        <vertAlign val="baseline"/>
        <sz val="10"/>
        <color rgb="FF2C3E50"/>
        <name val="Arial"/>
        <scheme val="none"/>
      </font>
      <fill>
        <patternFill patternType="solid">
          <fgColor indexed="64"/>
          <bgColor rgb="FFF8F9FA"/>
        </patternFill>
      </fill>
      <alignment horizontal="center" vertical="center" textRotation="0" wrapText="1" indent="0" justifyLastLine="0" shrinkToFit="0" readingOrder="0"/>
      <border diagonalUp="0" diagonalDown="0">
        <left style="thin">
          <color rgb="FFBDC3C7"/>
        </left>
        <right style="thin">
          <color rgb="FFBDC3C7"/>
        </right>
        <top style="thin">
          <color rgb="FFBDC3C7"/>
        </top>
        <bottom style="thin">
          <color rgb="FFBDC3C7"/>
        </bottom>
        <vertical/>
        <horizontal/>
      </border>
    </dxf>
    <dxf>
      <font>
        <b val="0"/>
        <i val="0"/>
        <strike val="0"/>
        <condense val="0"/>
        <extend val="0"/>
        <outline val="0"/>
        <shadow val="0"/>
        <u val="none"/>
        <vertAlign val="baseline"/>
        <sz val="10"/>
        <color rgb="FF2C3E50"/>
        <name val="Arial"/>
        <scheme val="none"/>
      </font>
      <fill>
        <patternFill patternType="solid">
          <fgColor indexed="64"/>
          <bgColor rgb="FFF8F9FA"/>
        </patternFill>
      </fill>
      <alignment horizontal="left" vertical="center" textRotation="0" wrapText="1" indent="0" justifyLastLine="0" shrinkToFit="0" readingOrder="0"/>
      <border diagonalUp="0" diagonalDown="0">
        <left style="thin">
          <color rgb="FFBDC3C7"/>
        </left>
        <right style="thin">
          <color rgb="FFBDC3C7"/>
        </right>
        <top style="thin">
          <color rgb="FFBDC3C7"/>
        </top>
        <bottom style="thin">
          <color rgb="FFBDC3C7"/>
        </bottom>
        <vertical/>
        <horizontal/>
      </border>
    </dxf>
    <dxf>
      <font>
        <b val="0"/>
        <i val="0"/>
        <strike val="0"/>
        <condense val="0"/>
        <extend val="0"/>
        <outline val="0"/>
        <shadow val="0"/>
        <u val="none"/>
        <vertAlign val="baseline"/>
        <sz val="10"/>
        <color rgb="FF2C3E50"/>
        <name val="Arial"/>
        <scheme val="none"/>
      </font>
      <fill>
        <patternFill patternType="solid">
          <fgColor indexed="64"/>
          <bgColor rgb="FFF8F9FA"/>
        </patternFill>
      </fill>
      <alignment horizontal="left" vertical="center" textRotation="0" wrapText="0" indent="0" justifyLastLine="0" shrinkToFit="0" readingOrder="0"/>
      <border diagonalUp="0" diagonalDown="0">
        <left style="thin">
          <color rgb="FFBDC3C7"/>
        </left>
        <right style="thin">
          <color rgb="FFBDC3C7"/>
        </right>
        <top style="thin">
          <color rgb="FFBDC3C7"/>
        </top>
        <bottom style="thin">
          <color rgb="FFBDC3C7"/>
        </bottom>
        <vertical/>
        <horizontal/>
      </border>
    </dxf>
    <dxf>
      <font>
        <b val="0"/>
        <i val="0"/>
        <strike val="0"/>
        <condense val="0"/>
        <extend val="0"/>
        <outline val="0"/>
        <shadow val="0"/>
        <u val="none"/>
        <vertAlign val="baseline"/>
        <sz val="10"/>
        <color rgb="FF2C3E50"/>
        <name val="Arial"/>
        <scheme val="none"/>
      </font>
      <fill>
        <patternFill patternType="solid">
          <fgColor indexed="64"/>
          <bgColor rgb="FFF8F9FA"/>
        </patternFill>
      </fill>
      <alignment horizontal="left" vertical="center" textRotation="0" wrapText="1" indent="0" justifyLastLine="0" shrinkToFit="0" readingOrder="0"/>
      <border diagonalUp="0" diagonalDown="0">
        <left style="thin">
          <color rgb="FFBDC3C7"/>
        </left>
        <right style="thin">
          <color rgb="FFBDC3C7"/>
        </right>
        <top style="thin">
          <color rgb="FFBDC3C7"/>
        </top>
        <bottom style="thin">
          <color rgb="FFBDC3C7"/>
        </bottom>
        <vertical/>
        <horizontal/>
      </border>
    </dxf>
    <dxf>
      <font>
        <b val="0"/>
        <i val="0"/>
        <strike val="0"/>
        <condense val="0"/>
        <extend val="0"/>
        <outline val="0"/>
        <shadow val="0"/>
        <u val="none"/>
        <vertAlign val="baseline"/>
        <sz val="10"/>
        <color rgb="FF2C3E50"/>
        <name val="Arial"/>
        <scheme val="none"/>
      </font>
      <fill>
        <patternFill patternType="solid">
          <fgColor indexed="64"/>
          <bgColor rgb="FFF8F9FA"/>
        </patternFill>
      </fill>
      <alignment horizontal="left" vertical="center" textRotation="0" wrapText="1" indent="0" justifyLastLine="0" shrinkToFit="0" readingOrder="0"/>
      <border diagonalUp="0" diagonalDown="0">
        <left style="thin">
          <color rgb="FFBDC3C7"/>
        </left>
        <right style="thin">
          <color rgb="FFBDC3C7"/>
        </right>
        <top style="thin">
          <color rgb="FFBDC3C7"/>
        </top>
        <bottom style="thin">
          <color rgb="FFBDC3C7"/>
        </bottom>
        <vertical/>
        <horizontal/>
      </border>
    </dxf>
    <dxf>
      <font>
        <b val="0"/>
        <i val="0"/>
        <strike val="0"/>
        <condense val="0"/>
        <extend val="0"/>
        <outline val="0"/>
        <shadow val="0"/>
        <u val="none"/>
        <vertAlign val="baseline"/>
        <sz val="10"/>
        <color rgb="FF2C3E50"/>
        <name val="Arial"/>
        <scheme val="none"/>
      </font>
      <numFmt numFmtId="164" formatCode="dd\-mmm\-yyyy"/>
      <fill>
        <patternFill patternType="solid">
          <fgColor indexed="64"/>
          <bgColor rgb="FFF8F9FA"/>
        </patternFill>
      </fill>
      <alignment horizontal="left" vertical="center" textRotation="0" wrapText="1" indent="0" justifyLastLine="0" shrinkToFit="0" readingOrder="0"/>
      <border diagonalUp="0" diagonalDown="0">
        <left style="thin">
          <color rgb="FFBDC3C7"/>
        </left>
        <right style="thin">
          <color rgb="FFBDC3C7"/>
        </right>
        <top style="thin">
          <color rgb="FFBDC3C7"/>
        </top>
        <bottom style="thin">
          <color rgb="FFBDC3C7"/>
        </bottom>
        <vertical/>
        <horizontal/>
      </border>
    </dxf>
    <dxf>
      <font>
        <b val="0"/>
        <i val="0"/>
        <strike val="0"/>
        <condense val="0"/>
        <extend val="0"/>
        <outline val="0"/>
        <shadow val="0"/>
        <u val="none"/>
        <vertAlign val="baseline"/>
        <sz val="10"/>
        <color rgb="FF2C3E50"/>
        <name val="Arial"/>
        <scheme val="none"/>
      </font>
      <numFmt numFmtId="164" formatCode="dd\-mmm\-yyyy"/>
      <fill>
        <patternFill patternType="solid">
          <fgColor indexed="64"/>
          <bgColor rgb="FFF8F9FA"/>
        </patternFill>
      </fill>
      <alignment horizontal="left" vertical="center" textRotation="0" wrapText="1" indent="0" justifyLastLine="0" shrinkToFit="0" readingOrder="0"/>
      <border diagonalUp="0" diagonalDown="0">
        <left style="thin">
          <color rgb="FFBDC3C7"/>
        </left>
        <right style="thin">
          <color rgb="FFBDC3C7"/>
        </right>
        <top style="thin">
          <color rgb="FFBDC3C7"/>
        </top>
        <bottom style="thin">
          <color rgb="FFBDC3C7"/>
        </bottom>
        <vertical/>
        <horizontal/>
      </border>
    </dxf>
    <dxf>
      <font>
        <b val="0"/>
        <i val="0"/>
        <strike val="0"/>
        <condense val="0"/>
        <extend val="0"/>
        <outline val="0"/>
        <shadow val="0"/>
        <u val="none"/>
        <vertAlign val="baseline"/>
        <sz val="10"/>
        <color rgb="FF2C3E50"/>
        <name val="Arial"/>
        <scheme val="none"/>
      </font>
      <fill>
        <patternFill patternType="solid">
          <fgColor indexed="64"/>
          <bgColor rgb="FFF8F9FA"/>
        </patternFill>
      </fill>
      <alignment horizontal="left" vertical="center" textRotation="0" wrapText="1" indent="0" justifyLastLine="0" shrinkToFit="0" readingOrder="0"/>
      <border diagonalUp="0" diagonalDown="0">
        <left style="thin">
          <color rgb="FFBDC3C7"/>
        </left>
        <right style="thin">
          <color rgb="FFBDC3C7"/>
        </right>
        <top style="thin">
          <color rgb="FFBDC3C7"/>
        </top>
        <bottom style="thin">
          <color rgb="FFBDC3C7"/>
        </bottom>
        <vertical/>
        <horizontal/>
      </border>
    </dxf>
    <dxf>
      <font>
        <b val="0"/>
        <i val="0"/>
        <strike val="0"/>
        <condense val="0"/>
        <extend val="0"/>
        <outline val="0"/>
        <shadow val="0"/>
        <u val="none"/>
        <vertAlign val="baseline"/>
        <sz val="10"/>
        <color rgb="FF2C3E50"/>
        <name val="Arial"/>
        <scheme val="none"/>
      </font>
      <fill>
        <patternFill patternType="solid">
          <fgColor indexed="64"/>
          <bgColor rgb="FFF8F9FA"/>
        </patternFill>
      </fill>
      <alignment horizontal="left" vertical="center" textRotation="0" wrapText="1" indent="0" justifyLastLine="0" shrinkToFit="0" readingOrder="0"/>
      <border diagonalUp="0" diagonalDown="0">
        <left style="thin">
          <color rgb="FFBDC3C7"/>
        </left>
        <right style="thin">
          <color rgb="FFBDC3C7"/>
        </right>
        <top style="thin">
          <color rgb="FFBDC3C7"/>
        </top>
        <bottom style="thin">
          <color rgb="FFBDC3C7"/>
        </bottom>
        <vertical/>
        <horizontal/>
      </border>
    </dxf>
    <dxf>
      <font>
        <b val="0"/>
        <i val="0"/>
        <strike val="0"/>
        <condense val="0"/>
        <extend val="0"/>
        <outline val="0"/>
        <shadow val="0"/>
        <u val="none"/>
        <vertAlign val="baseline"/>
        <sz val="10"/>
        <color rgb="FF2C3E50"/>
        <name val="Arial"/>
        <scheme val="none"/>
      </font>
      <fill>
        <patternFill patternType="solid">
          <fgColor indexed="64"/>
          <bgColor rgb="FFF8F9FA"/>
        </patternFill>
      </fill>
      <alignment horizontal="left" vertical="center" textRotation="0" wrapText="1" indent="0" justifyLastLine="0" shrinkToFit="0" readingOrder="0"/>
      <border diagonalUp="0" diagonalDown="0">
        <left style="thin">
          <color rgb="FFBDC3C7"/>
        </left>
        <right style="thin">
          <color rgb="FFBDC3C7"/>
        </right>
        <top style="thin">
          <color rgb="FFBDC3C7"/>
        </top>
        <bottom style="thin">
          <color rgb="FFBDC3C7"/>
        </bottom>
        <vertical/>
        <horizontal/>
      </border>
    </dxf>
    <dxf>
      <font>
        <b val="0"/>
        <i val="0"/>
        <strike val="0"/>
        <condense val="0"/>
        <extend val="0"/>
        <outline val="0"/>
        <shadow val="0"/>
        <u val="none"/>
        <vertAlign val="baseline"/>
        <sz val="10"/>
        <color rgb="FF2C3E50"/>
        <name val="Arial"/>
        <scheme val="none"/>
      </font>
      <fill>
        <patternFill patternType="solid">
          <fgColor indexed="64"/>
          <bgColor rgb="FFF8F9FA"/>
        </patternFill>
      </fill>
      <alignment horizontal="left" vertical="center" textRotation="0" wrapText="1" indent="0" justifyLastLine="0" shrinkToFit="0" readingOrder="0"/>
      <border diagonalUp="0" diagonalDown="0">
        <left style="thin">
          <color rgb="FFBDC3C7"/>
        </left>
        <right style="thin">
          <color rgb="FFBDC3C7"/>
        </right>
        <top style="thin">
          <color rgb="FFBDC3C7"/>
        </top>
        <bottom style="thin">
          <color rgb="FFBDC3C7"/>
        </bottom>
        <vertical/>
        <horizontal/>
      </border>
    </dxf>
    <dxf>
      <font>
        <b val="0"/>
        <i val="0"/>
        <strike val="0"/>
        <condense val="0"/>
        <extend val="0"/>
        <outline val="0"/>
        <shadow val="0"/>
        <u val="none"/>
        <vertAlign val="baseline"/>
        <sz val="10"/>
        <color rgb="FF2C3E50"/>
        <name val="Arial"/>
        <scheme val="none"/>
      </font>
      <fill>
        <patternFill patternType="solid">
          <fgColor indexed="64"/>
          <bgColor rgb="FFF8F9FA"/>
        </patternFill>
      </fill>
      <alignment horizontal="left" vertical="center" textRotation="0" wrapText="1" indent="0" justifyLastLine="0" shrinkToFit="0" readingOrder="0"/>
      <border diagonalUp="0" diagonalDown="0">
        <left style="thin">
          <color rgb="FFBDC3C7"/>
        </left>
        <right style="thin">
          <color rgb="FFBDC3C7"/>
        </right>
        <top style="thin">
          <color rgb="FFBDC3C7"/>
        </top>
        <bottom style="thin">
          <color rgb="FFBDC3C7"/>
        </bottom>
        <vertical/>
        <horizontal/>
      </border>
    </dxf>
    <dxf>
      <font>
        <b val="0"/>
        <i val="0"/>
        <strike val="0"/>
        <condense val="0"/>
        <extend val="0"/>
        <outline val="0"/>
        <shadow val="0"/>
        <u val="none"/>
        <vertAlign val="baseline"/>
        <sz val="10"/>
        <color rgb="FF2C3E50"/>
        <name val="Arial"/>
        <scheme val="none"/>
      </font>
      <fill>
        <patternFill patternType="solid">
          <fgColor indexed="64"/>
          <bgColor rgb="FFF8F9FA"/>
        </patternFill>
      </fill>
      <alignment horizontal="left" vertical="center" textRotation="0" wrapText="1" indent="0" justifyLastLine="0" shrinkToFit="0" readingOrder="0"/>
      <border diagonalUp="0" diagonalDown="0">
        <left style="thin">
          <color rgb="FFBDC3C7"/>
        </left>
        <right style="thin">
          <color rgb="FFBDC3C7"/>
        </right>
        <top style="thin">
          <color rgb="FFBDC3C7"/>
        </top>
        <bottom style="thin">
          <color rgb="FFBDC3C7"/>
        </bottom>
        <vertical/>
        <horizontal/>
      </border>
    </dxf>
    <dxf>
      <font>
        <b val="0"/>
        <i val="0"/>
        <strike val="0"/>
        <condense val="0"/>
        <extend val="0"/>
        <outline val="0"/>
        <shadow val="0"/>
        <u val="none"/>
        <vertAlign val="baseline"/>
        <sz val="10"/>
        <color rgb="FF2C3E50"/>
        <name val="Arial"/>
        <scheme val="none"/>
      </font>
      <fill>
        <patternFill patternType="solid">
          <fgColor indexed="64"/>
          <bgColor rgb="FFF8F9FA"/>
        </patternFill>
      </fill>
      <alignment horizontal="left" vertical="center" textRotation="0" wrapText="1" indent="0" justifyLastLine="0" shrinkToFit="0" readingOrder="0"/>
      <border diagonalUp="0" diagonalDown="0">
        <left style="thin">
          <color rgb="FFBDC3C7"/>
        </left>
        <right style="thin">
          <color rgb="FFBDC3C7"/>
        </right>
        <top style="thin">
          <color rgb="FFBDC3C7"/>
        </top>
        <bottom style="thin">
          <color rgb="FFBDC3C7"/>
        </bottom>
        <vertical/>
        <horizontal/>
      </border>
    </dxf>
    <dxf>
      <font>
        <b val="0"/>
        <i val="0"/>
        <strike val="0"/>
        <condense val="0"/>
        <extend val="0"/>
        <outline val="0"/>
        <shadow val="0"/>
        <u val="none"/>
        <vertAlign val="baseline"/>
        <sz val="10"/>
        <color rgb="FF2C3E50"/>
        <name val="Arial"/>
        <scheme val="none"/>
      </font>
      <fill>
        <patternFill patternType="solid">
          <fgColor indexed="64"/>
          <bgColor rgb="FFF8F9FA"/>
        </patternFill>
      </fill>
      <alignment horizontal="left" vertical="center" textRotation="0" wrapText="1" indent="0" justifyLastLine="0" shrinkToFit="0" readingOrder="0"/>
      <border diagonalUp="0" diagonalDown="0">
        <left/>
        <right style="thin">
          <color rgb="FFBDC3C7"/>
        </right>
        <top style="thin">
          <color rgb="FFBDC3C7"/>
        </top>
        <bottom style="thin">
          <color rgb="FFBDC3C7"/>
        </bottom>
        <vertical/>
        <horizontal/>
      </border>
    </dxf>
    <dxf>
      <border outline="0">
        <top style="thin">
          <color rgb="FFBDC3C7"/>
        </top>
      </border>
    </dxf>
    <dxf>
      <border outline="0">
        <left style="thin">
          <color rgb="FFBDC3C7"/>
        </left>
        <right style="thin">
          <color rgb="FFBDC3C7"/>
        </right>
        <top style="thin">
          <color rgb="FFBDC3C7"/>
        </top>
        <bottom style="thin">
          <color rgb="FFBDC3C7"/>
        </bottom>
      </border>
    </dxf>
    <dxf>
      <font>
        <b val="0"/>
        <i val="0"/>
        <strike val="0"/>
        <condense val="0"/>
        <extend val="0"/>
        <outline val="0"/>
        <shadow val="0"/>
        <u val="none"/>
        <vertAlign val="baseline"/>
        <sz val="10"/>
        <color rgb="FF2C3E50"/>
        <name val="Arial"/>
        <scheme val="none"/>
      </font>
      <fill>
        <patternFill patternType="solid">
          <fgColor indexed="64"/>
          <bgColor rgb="FFF8F9FA"/>
        </patternFill>
      </fill>
      <alignment horizontal="center" vertical="center" textRotation="0" wrapText="1" indent="0" justifyLastLine="0" shrinkToFit="0" readingOrder="0"/>
    </dxf>
    <dxf>
      <border outline="0">
        <bottom style="thin">
          <color rgb="FFBDC3C7"/>
        </bottom>
      </border>
    </dxf>
    <dxf>
      <font>
        <b/>
        <i val="0"/>
        <strike val="0"/>
        <condense val="0"/>
        <extend val="0"/>
        <outline val="0"/>
        <shadow val="0"/>
        <u val="none"/>
        <vertAlign val="baseline"/>
        <sz val="11"/>
        <color rgb="FFFFFFFF"/>
        <name val="Arial"/>
        <family val="2"/>
        <scheme val="none"/>
      </font>
      <fill>
        <patternFill patternType="solid">
          <fgColor indexed="64"/>
          <bgColor rgb="FF1E8449"/>
        </patternFill>
      </fill>
      <alignment horizontal="center" vertical="center" textRotation="0" wrapText="1" indent="0" justifyLastLine="0" shrinkToFit="0" readingOrder="0"/>
      <border diagonalUp="0" diagonalDown="0" outline="0">
        <left style="thin">
          <color rgb="FFBDC3C7"/>
        </left>
        <right style="thin">
          <color rgb="FFBDC3C7"/>
        </right>
        <top/>
        <bottom/>
      </border>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639922"/>
      <rgbColor rgb="FF800080"/>
      <rgbColor rgb="FF2980B9"/>
      <rgbColor rgb="FFBDC3C7"/>
      <rgbColor rgb="FF888780"/>
      <rgbColor rgb="FF9999FF"/>
      <rgbColor rgb="FF8E44AD"/>
      <rgbColor rgb="FFFEF9E7"/>
      <rgbColor rgb="FFD1F2EB"/>
      <rgbColor rgb="FF534AB7"/>
      <rgbColor rgb="FFD68910"/>
      <rgbColor rgb="FF0077B5"/>
      <rgbColor rgb="FFD5D8DC"/>
      <rgbColor rgb="FF000080"/>
      <rgbColor rgb="FFFF00FF"/>
      <rgbColor rgb="FFFFFF00"/>
      <rgbColor rgb="FF00FFFF"/>
      <rgbColor rgb="FF800080"/>
      <rgbColor rgb="FF800000"/>
      <rgbColor rgb="FF2E86C1"/>
      <rgbColor rgb="FF0000FF"/>
      <rgbColor rgb="FF3498DB"/>
      <rgbColor rgb="FFEAFAF1"/>
      <rgbColor rgb="FFEBF5FB"/>
      <rgbColor rgb="FFFDEDEC"/>
      <rgbColor rgb="FFF8F9FA"/>
      <rgbColor rgb="FFFF99CC"/>
      <rgbColor rgb="FFCC99FF"/>
      <rgbColor rgb="FFF4ECF7"/>
      <rgbColor rgb="FF2E5FA1"/>
      <rgbColor rgb="FF1ABC9C"/>
      <rgbColor rgb="FFBA7517"/>
      <rgbColor rgb="FFFFCC00"/>
      <rgbColor rgb="FFF39C12"/>
      <rgbColor rgb="FFE67E22"/>
      <rgbColor rgb="FF5D6D7E"/>
      <rgbColor rgb="FF95A5A6"/>
      <rgbColor rgb="FF1B2A4A"/>
      <rgbColor rgb="FF27AE60"/>
      <rgbColor rgb="FF003300"/>
      <rgbColor rgb="FF333300"/>
      <rgbColor rgb="FFD85A30"/>
      <rgbColor rgb="FFE74C3C"/>
      <rgbColor rgb="FF34495E"/>
      <rgbColor rgb="FF2C3E50"/>
      <rgbColor rgb="00003366"/>
      <rgbColor rgb="00339966"/>
      <rgbColor rgb="00003300"/>
      <rgbColor rgb="00333300"/>
      <rgbColor rgb="00993300"/>
      <rgbColor rgb="00993366"/>
      <rgbColor rgb="00333399"/>
      <rgbColor rgb="00333333"/>
    </indexedColors>
    <mruColors>
      <color rgb="FF195276"/>
      <color rgb="FF1D844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rgbClr val="1B2A4A"/>
                </a:solidFill>
                <a:latin typeface="+mn-lt"/>
                <a:ea typeface="+mn-ea"/>
                <a:cs typeface="+mn-cs"/>
              </a:defRPr>
            </a:pPr>
            <a:r>
              <a:rPr lang="en-US" sz="1800"/>
              <a:t>Hiring Funnel</a:t>
            </a:r>
          </a:p>
        </c:rich>
      </c:tx>
      <c:overlay val="0"/>
      <c:spPr>
        <a:noFill/>
        <a:ln>
          <a:noFill/>
        </a:ln>
        <a:effectLst/>
      </c:spPr>
      <c:txPr>
        <a:bodyPr rot="0" spcFirstLastPara="1" vertOverflow="ellipsis" vert="horz" wrap="square" anchor="ctr" anchorCtr="1"/>
        <a:lstStyle/>
        <a:p>
          <a:pPr>
            <a:defRPr sz="1800" b="1" i="0" u="none" strike="noStrike" kern="1200" spc="0" baseline="0">
              <a:solidFill>
                <a:srgbClr val="1B2A4A"/>
              </a:solidFill>
              <a:latin typeface="+mn-lt"/>
              <a:ea typeface="+mn-ea"/>
              <a:cs typeface="+mn-cs"/>
            </a:defRPr>
          </a:pPr>
          <a:endParaRPr lang="en-US"/>
        </a:p>
      </c:txPr>
    </c:title>
    <c:autoTitleDeleted val="0"/>
    <c:plotArea>
      <c:layout/>
      <c:barChart>
        <c:barDir val="bar"/>
        <c:grouping val="clustered"/>
        <c:varyColors val="0"/>
        <c:ser>
          <c:idx val="0"/>
          <c:order val="0"/>
          <c:tx>
            <c:strRef>
              <c:f>Dashboard!$I$13</c:f>
              <c:strCache>
                <c:ptCount val="1"/>
                <c:pt idx="0">
                  <c:v>Reached</c:v>
                </c:pt>
              </c:strCache>
            </c:strRef>
          </c:tx>
          <c:spPr>
            <a:solidFill>
              <a:srgbClr val="3498DB"/>
            </a:solidFill>
            <a:ln>
              <a:noFill/>
            </a:ln>
            <a:effectLst/>
          </c:spPr>
          <c:invertIfNegative val="0"/>
          <c:cat>
            <c:strRef>
              <c:f>Dashboard!$H$14:$H$21</c:f>
              <c:strCache>
                <c:ptCount val="8"/>
                <c:pt idx="0">
                  <c:v>Applied</c:v>
                </c:pt>
                <c:pt idx="1">
                  <c:v>Passed Screening</c:v>
                </c:pt>
                <c:pt idx="2">
                  <c:v>Passed Round 1</c:v>
                </c:pt>
                <c:pt idx="3">
                  <c:v>Passed Round 2</c:v>
                </c:pt>
                <c:pt idx="4">
                  <c:v>Passed Round 3</c:v>
                </c:pt>
                <c:pt idx="5">
                  <c:v>Passed Final Round</c:v>
                </c:pt>
                <c:pt idx="6">
                  <c:v>Offered</c:v>
                </c:pt>
                <c:pt idx="7">
                  <c:v>Hired</c:v>
                </c:pt>
              </c:strCache>
            </c:strRef>
          </c:cat>
          <c:val>
            <c:numRef>
              <c:f>Dashboard!$I$14:$I$21</c:f>
              <c:numCache>
                <c:formatCode>General</c:formatCode>
                <c:ptCount val="8"/>
                <c:pt idx="0">
                  <c:v>304</c:v>
                </c:pt>
                <c:pt idx="1">
                  <c:v>178</c:v>
                </c:pt>
                <c:pt idx="2">
                  <c:v>87</c:v>
                </c:pt>
                <c:pt idx="3">
                  <c:v>68</c:v>
                </c:pt>
                <c:pt idx="4">
                  <c:v>62</c:v>
                </c:pt>
                <c:pt idx="5">
                  <c:v>51</c:v>
                </c:pt>
                <c:pt idx="6">
                  <c:v>49</c:v>
                </c:pt>
                <c:pt idx="7">
                  <c:v>31</c:v>
                </c:pt>
              </c:numCache>
            </c:numRef>
          </c:val>
          <c:extLst>
            <c:ext xmlns:c16="http://schemas.microsoft.com/office/drawing/2014/chart" uri="{C3380CC4-5D6E-409C-BE32-E72D297353CC}">
              <c16:uniqueId val="{00000000-AF4A-A544-8BD4-41239C5F05F5}"/>
            </c:ext>
          </c:extLst>
        </c:ser>
        <c:dLbls>
          <c:showLegendKey val="0"/>
          <c:showVal val="0"/>
          <c:showCatName val="0"/>
          <c:showSerName val="0"/>
          <c:showPercent val="0"/>
          <c:showBubbleSize val="0"/>
        </c:dLbls>
        <c:gapWidth val="30"/>
        <c:axId val="886464384"/>
        <c:axId val="886471552"/>
      </c:barChart>
      <c:catAx>
        <c:axId val="88646438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886471552"/>
        <c:crosses val="autoZero"/>
        <c:auto val="1"/>
        <c:lblAlgn val="ctr"/>
        <c:lblOffset val="100"/>
        <c:noMultiLvlLbl val="0"/>
      </c:catAx>
      <c:valAx>
        <c:axId val="886471552"/>
        <c:scaling>
          <c:orientation val="minMax"/>
        </c:scaling>
        <c:delete val="0"/>
        <c:axPos val="b"/>
        <c:title>
          <c:tx>
            <c:rich>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GB" sz="1600"/>
                  <a:t>Candidates</a:t>
                </a:r>
              </a:p>
            </c:rich>
          </c:tx>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88646438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rgbClr val="1B2A4A"/>
                </a:solidFill>
                <a:latin typeface="+mn-lt"/>
                <a:ea typeface="+mn-ea"/>
                <a:cs typeface="+mn-cs"/>
              </a:defRPr>
            </a:pPr>
            <a:r>
              <a:rPr lang="en-US" sz="1800"/>
              <a:t>Department Hiring Overview</a:t>
            </a:r>
          </a:p>
        </c:rich>
      </c:tx>
      <c:overlay val="0"/>
      <c:spPr>
        <a:noFill/>
        <a:ln>
          <a:noFill/>
        </a:ln>
        <a:effectLst/>
      </c:spPr>
      <c:txPr>
        <a:bodyPr rot="0" spcFirstLastPara="1" vertOverflow="ellipsis" vert="horz" wrap="square" anchor="ctr" anchorCtr="1"/>
        <a:lstStyle/>
        <a:p>
          <a:pPr>
            <a:defRPr sz="1800" b="1" i="0" u="none" strike="noStrike" kern="1200" spc="0" baseline="0">
              <a:solidFill>
                <a:srgbClr val="1B2A4A"/>
              </a:solidFill>
              <a:latin typeface="+mn-lt"/>
              <a:ea typeface="+mn-ea"/>
              <a:cs typeface="+mn-cs"/>
            </a:defRPr>
          </a:pPr>
          <a:endParaRPr lang="en-US"/>
        </a:p>
      </c:txPr>
    </c:title>
    <c:autoTitleDeleted val="0"/>
    <c:plotArea>
      <c:layout/>
      <c:barChart>
        <c:barDir val="bar"/>
        <c:grouping val="clustered"/>
        <c:varyColors val="0"/>
        <c:ser>
          <c:idx val="0"/>
          <c:order val="0"/>
          <c:tx>
            <c:strRef>
              <c:f>Dashboard!$I$51</c:f>
              <c:strCache>
                <c:ptCount val="1"/>
                <c:pt idx="0">
                  <c:v>Reqs</c:v>
                </c:pt>
              </c:strCache>
            </c:strRef>
          </c:tx>
          <c:spPr>
            <a:solidFill>
              <a:srgbClr val="2C3E50"/>
            </a:solidFill>
            <a:ln>
              <a:noFill/>
            </a:ln>
            <a:effectLst/>
          </c:spPr>
          <c:invertIfNegative val="0"/>
          <c:cat>
            <c:strRef>
              <c:f>Dashboard!$H$52:$H$57</c:f>
              <c:strCache>
                <c:ptCount val="6"/>
                <c:pt idx="0">
                  <c:v>Engineering</c:v>
                </c:pt>
                <c:pt idx="1">
                  <c:v>Product</c:v>
                </c:pt>
                <c:pt idx="2">
                  <c:v>IT Ops</c:v>
                </c:pt>
                <c:pt idx="3">
                  <c:v>Operations</c:v>
                </c:pt>
                <c:pt idx="4">
                  <c:v>Finance</c:v>
                </c:pt>
                <c:pt idx="5">
                  <c:v>Others</c:v>
                </c:pt>
              </c:strCache>
            </c:strRef>
          </c:cat>
          <c:val>
            <c:numRef>
              <c:f>Dashboard!$I$52:$I$57</c:f>
              <c:numCache>
                <c:formatCode>General</c:formatCode>
                <c:ptCount val="6"/>
                <c:pt idx="0">
                  <c:v>0</c:v>
                </c:pt>
                <c:pt idx="1">
                  <c:v>0</c:v>
                </c:pt>
                <c:pt idx="2">
                  <c:v>0</c:v>
                </c:pt>
                <c:pt idx="3">
                  <c:v>0</c:v>
                </c:pt>
                <c:pt idx="4">
                  <c:v>0</c:v>
                </c:pt>
                <c:pt idx="5">
                  <c:v>25</c:v>
                </c:pt>
              </c:numCache>
            </c:numRef>
          </c:val>
          <c:extLst>
            <c:ext xmlns:c16="http://schemas.microsoft.com/office/drawing/2014/chart" uri="{C3380CC4-5D6E-409C-BE32-E72D297353CC}">
              <c16:uniqueId val="{00000000-C3BF-B84D-8E58-C12C4D4242E6}"/>
            </c:ext>
          </c:extLst>
        </c:ser>
        <c:ser>
          <c:idx val="1"/>
          <c:order val="1"/>
          <c:tx>
            <c:strRef>
              <c:f>Dashboard!$J$51</c:f>
              <c:strCache>
                <c:ptCount val="1"/>
                <c:pt idx="0">
                  <c:v>Open</c:v>
                </c:pt>
              </c:strCache>
            </c:strRef>
          </c:tx>
          <c:spPr>
            <a:solidFill>
              <a:srgbClr val="F39C12"/>
            </a:solidFill>
            <a:ln>
              <a:noFill/>
            </a:ln>
            <a:effectLst/>
          </c:spPr>
          <c:invertIfNegative val="0"/>
          <c:cat>
            <c:strRef>
              <c:f>Dashboard!$H$52:$H$57</c:f>
              <c:strCache>
                <c:ptCount val="6"/>
                <c:pt idx="0">
                  <c:v>Engineering</c:v>
                </c:pt>
                <c:pt idx="1">
                  <c:v>Product</c:v>
                </c:pt>
                <c:pt idx="2">
                  <c:v>IT Ops</c:v>
                </c:pt>
                <c:pt idx="3">
                  <c:v>Operations</c:v>
                </c:pt>
                <c:pt idx="4">
                  <c:v>Finance</c:v>
                </c:pt>
                <c:pt idx="5">
                  <c:v>Others</c:v>
                </c:pt>
              </c:strCache>
            </c:strRef>
          </c:cat>
          <c:val>
            <c:numRef>
              <c:f>Dashboard!$J$52:$J$57</c:f>
              <c:numCache>
                <c:formatCode>General</c:formatCode>
                <c:ptCount val="6"/>
                <c:pt idx="0">
                  <c:v>0</c:v>
                </c:pt>
                <c:pt idx="1">
                  <c:v>0</c:v>
                </c:pt>
                <c:pt idx="2">
                  <c:v>0</c:v>
                </c:pt>
                <c:pt idx="3">
                  <c:v>0</c:v>
                </c:pt>
                <c:pt idx="4">
                  <c:v>0</c:v>
                </c:pt>
                <c:pt idx="5">
                  <c:v>15</c:v>
                </c:pt>
              </c:numCache>
            </c:numRef>
          </c:val>
          <c:extLst>
            <c:ext xmlns:c16="http://schemas.microsoft.com/office/drawing/2014/chart" uri="{C3380CC4-5D6E-409C-BE32-E72D297353CC}">
              <c16:uniqueId val="{00000001-C3BF-B84D-8E58-C12C4D4242E6}"/>
            </c:ext>
          </c:extLst>
        </c:ser>
        <c:ser>
          <c:idx val="2"/>
          <c:order val="2"/>
          <c:tx>
            <c:strRef>
              <c:f>Dashboard!$K$51</c:f>
              <c:strCache>
                <c:ptCount val="1"/>
                <c:pt idx="0">
                  <c:v>Positions</c:v>
                </c:pt>
              </c:strCache>
            </c:strRef>
          </c:tx>
          <c:spPr>
            <a:solidFill>
              <a:srgbClr val="3498DB"/>
            </a:solidFill>
            <a:ln>
              <a:noFill/>
            </a:ln>
            <a:effectLst/>
          </c:spPr>
          <c:invertIfNegative val="0"/>
          <c:cat>
            <c:strRef>
              <c:f>Dashboard!$H$52:$H$57</c:f>
              <c:strCache>
                <c:ptCount val="6"/>
                <c:pt idx="0">
                  <c:v>Engineering</c:v>
                </c:pt>
                <c:pt idx="1">
                  <c:v>Product</c:v>
                </c:pt>
                <c:pt idx="2">
                  <c:v>IT Ops</c:v>
                </c:pt>
                <c:pt idx="3">
                  <c:v>Operations</c:v>
                </c:pt>
                <c:pt idx="4">
                  <c:v>Finance</c:v>
                </c:pt>
                <c:pt idx="5">
                  <c:v>Others</c:v>
                </c:pt>
              </c:strCache>
            </c:strRef>
          </c:cat>
          <c:val>
            <c:numRef>
              <c:f>Dashboard!$K$52:$K$57</c:f>
              <c:numCache>
                <c:formatCode>General</c:formatCode>
                <c:ptCount val="6"/>
                <c:pt idx="0">
                  <c:v>0</c:v>
                </c:pt>
                <c:pt idx="1">
                  <c:v>0</c:v>
                </c:pt>
                <c:pt idx="2">
                  <c:v>0</c:v>
                </c:pt>
                <c:pt idx="3">
                  <c:v>0</c:v>
                </c:pt>
                <c:pt idx="4">
                  <c:v>0</c:v>
                </c:pt>
                <c:pt idx="5">
                  <c:v>37</c:v>
                </c:pt>
              </c:numCache>
            </c:numRef>
          </c:val>
          <c:extLst>
            <c:ext xmlns:c16="http://schemas.microsoft.com/office/drawing/2014/chart" uri="{C3380CC4-5D6E-409C-BE32-E72D297353CC}">
              <c16:uniqueId val="{00000002-C3BF-B84D-8E58-C12C4D4242E6}"/>
            </c:ext>
          </c:extLst>
        </c:ser>
        <c:ser>
          <c:idx val="3"/>
          <c:order val="3"/>
          <c:tx>
            <c:strRef>
              <c:f>Dashboard!$L$51</c:f>
              <c:strCache>
                <c:ptCount val="1"/>
                <c:pt idx="0">
                  <c:v>Filled</c:v>
                </c:pt>
              </c:strCache>
            </c:strRef>
          </c:tx>
          <c:spPr>
            <a:solidFill>
              <a:srgbClr val="27AE60"/>
            </a:solidFill>
            <a:ln>
              <a:noFill/>
            </a:ln>
            <a:effectLst/>
          </c:spPr>
          <c:invertIfNegative val="0"/>
          <c:cat>
            <c:strRef>
              <c:f>Dashboard!$H$52:$H$57</c:f>
              <c:strCache>
                <c:ptCount val="6"/>
                <c:pt idx="0">
                  <c:v>Engineering</c:v>
                </c:pt>
                <c:pt idx="1">
                  <c:v>Product</c:v>
                </c:pt>
                <c:pt idx="2">
                  <c:v>IT Ops</c:v>
                </c:pt>
                <c:pt idx="3">
                  <c:v>Operations</c:v>
                </c:pt>
                <c:pt idx="4">
                  <c:v>Finance</c:v>
                </c:pt>
                <c:pt idx="5">
                  <c:v>Others</c:v>
                </c:pt>
              </c:strCache>
            </c:strRef>
          </c:cat>
          <c:val>
            <c:numRef>
              <c:f>Dashboard!$L$52:$L$57</c:f>
              <c:numCache>
                <c:formatCode>General</c:formatCode>
                <c:ptCount val="6"/>
                <c:pt idx="0">
                  <c:v>0</c:v>
                </c:pt>
                <c:pt idx="1">
                  <c:v>0</c:v>
                </c:pt>
                <c:pt idx="2">
                  <c:v>0</c:v>
                </c:pt>
                <c:pt idx="3">
                  <c:v>0</c:v>
                </c:pt>
                <c:pt idx="4">
                  <c:v>0</c:v>
                </c:pt>
                <c:pt idx="5">
                  <c:v>18</c:v>
                </c:pt>
              </c:numCache>
            </c:numRef>
          </c:val>
          <c:extLst>
            <c:ext xmlns:c16="http://schemas.microsoft.com/office/drawing/2014/chart" uri="{C3380CC4-5D6E-409C-BE32-E72D297353CC}">
              <c16:uniqueId val="{00000003-C3BF-B84D-8E58-C12C4D4242E6}"/>
            </c:ext>
          </c:extLst>
        </c:ser>
        <c:dLbls>
          <c:showLegendKey val="0"/>
          <c:showVal val="0"/>
          <c:showCatName val="0"/>
          <c:showSerName val="0"/>
          <c:showPercent val="0"/>
          <c:showBubbleSize val="0"/>
        </c:dLbls>
        <c:gapWidth val="70"/>
        <c:overlap val="-10"/>
        <c:axId val="886687488"/>
        <c:axId val="968414016"/>
      </c:barChart>
      <c:catAx>
        <c:axId val="8866874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968414016"/>
        <c:crosses val="autoZero"/>
        <c:auto val="1"/>
        <c:lblAlgn val="ctr"/>
        <c:lblOffset val="100"/>
        <c:noMultiLvlLbl val="0"/>
      </c:catAx>
      <c:valAx>
        <c:axId val="96841401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8866874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152400</xdr:colOff>
      <xdr:row>60</xdr:row>
      <xdr:rowOff>55031</xdr:rowOff>
    </xdr:from>
    <xdr:to>
      <xdr:col>4</xdr:col>
      <xdr:colOff>914400</xdr:colOff>
      <xdr:row>89</xdr:row>
      <xdr:rowOff>80431</xdr:rowOff>
    </xdr:to>
    <xdr:graphicFrame macro="">
      <xdr:nvGraphicFramePr>
        <xdr:cNvPr id="2" name="HiringFunnel">
          <a:extLst>
            <a:ext uri="{FF2B5EF4-FFF2-40B4-BE49-F238E27FC236}">
              <a16:creationId xmlns:a16="http://schemas.microsoft.com/office/drawing/2014/main" id="{12AC419D-8E49-8AAD-CF8B-7EA24C7D41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833967</xdr:colOff>
      <xdr:row>60</xdr:row>
      <xdr:rowOff>69142</xdr:rowOff>
    </xdr:from>
    <xdr:to>
      <xdr:col>12</xdr:col>
      <xdr:colOff>821267</xdr:colOff>
      <xdr:row>89</xdr:row>
      <xdr:rowOff>69142</xdr:rowOff>
    </xdr:to>
    <xdr:graphicFrame macro="">
      <xdr:nvGraphicFramePr>
        <xdr:cNvPr id="4" name="DeptBreakdown">
          <a:extLst>
            <a:ext uri="{FF2B5EF4-FFF2-40B4-BE49-F238E27FC236}">
              <a16:creationId xmlns:a16="http://schemas.microsoft.com/office/drawing/2014/main" id="{DA530CE0-F6B2-13A0-9BCA-5B4757F5D3E3}"/>
            </a:ext>
            <a:ext uri="{147F2762-F138-4A5C-976F-8EAC2B608ADB}">
              <a16:predDERef xmlns:a16="http://schemas.microsoft.com/office/drawing/2014/main" pred="{12AC419D-8E49-8AAD-CF8B-7EA24C7D41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Documents/Codex/2026-06-14/files-mentioned-by-the-user-iq/outputs/IQ-Line%20-%20Hiring%20Analytics%20-%20SAMPLE%20DATA%20-%20dropdowns%20fixed.xlsx" TargetMode="External"/><Relationship Id="rId2" Type="http://schemas.openxmlformats.org/officeDocument/2006/relationships/externalLinkPath" Target="file:///C:\Users\Anurag\Documents\Codex\2026-06-14\files-mentioned-by-the-user-iq\outputs\IQ-Line%20-%20Hiring%20Analytics%20-%20SAMPLE%20DATA%20-%20dropdowns%20fixed.xlsx" TargetMode="External"/><Relationship Id="rId1" Type="http://schemas.openxmlformats.org/officeDocument/2006/relationships/externalLinkPath" Target="/Users/Anurag/Documents/Codex/2026-06-14/files-mentioned-by-the-user-iq/outputs/IQ-Line%20-%20Hiring%20Analytics%20-%20SAMPLE%20DATA%20-%20dropdowns%20fix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Dashboard"/>
      <sheetName val="Requisitions"/>
      <sheetName val="Candidate Pipeline"/>
      <sheetName val="Reference Data"/>
      <sheetName val="Recommendations"/>
    </sheetNames>
    <sheetDataSet>
      <sheetData sheetId="0"/>
      <sheetData sheetId="1">
        <row r="1">
          <cell r="B1" t="str">
            <v>SAMPLE DATA ONLY - no actual candidate or requisition data</v>
          </cell>
        </row>
        <row r="2">
          <cell r="B2" t="str">
            <v xml:space="preserve">Blue Headers = Enter manually </v>
          </cell>
          <cell r="D2" t="str">
            <v>Green Headers = Auto-calculated (do not edit)</v>
          </cell>
        </row>
        <row r="4">
          <cell r="B4" t="str">
            <v>Req ID</v>
          </cell>
          <cell r="C4" t="str">
            <v>Role Title</v>
          </cell>
          <cell r="D4" t="str">
            <v>Department</v>
          </cell>
          <cell r="E4" t="str">
            <v>Positions</v>
          </cell>
          <cell r="F4" t="str">
            <v>Priority</v>
          </cell>
          <cell r="G4" t="str">
            <v>Location</v>
          </cell>
          <cell r="H4" t="str">
            <v>Experience (Yrs)</v>
          </cell>
          <cell r="I4" t="str">
            <v>Budget (LPA)</v>
          </cell>
          <cell r="J4" t="str">
            <v>Requisition Date</v>
          </cell>
          <cell r="K4" t="str">
            <v>Target Close Date</v>
          </cell>
          <cell r="L4" t="str">
            <v>Recruiter</v>
          </cell>
          <cell r="M4" t="str">
            <v>Hiring Manager</v>
          </cell>
          <cell r="N4" t="str">
            <v>Feedback sheet</v>
          </cell>
        </row>
        <row r="5">
          <cell r="B5" t="str">
            <v>REQ-001</v>
          </cell>
          <cell r="C5" t="str">
            <v>QA Engineer_sample</v>
          </cell>
          <cell r="D5" t="str">
            <v>Engineering_sample</v>
          </cell>
          <cell r="E5">
            <v>2</v>
          </cell>
          <cell r="F5" t="str">
            <v>P0</v>
          </cell>
          <cell r="G5" t="str">
            <v>Noida_sample</v>
          </cell>
          <cell r="H5">
            <v>4</v>
          </cell>
          <cell r="I5">
            <v>9</v>
          </cell>
          <cell r="J5">
            <v>46092</v>
          </cell>
          <cell r="K5">
            <v>46127</v>
          </cell>
          <cell r="L5" t="str">
            <v>Recruiter_A_sample</v>
          </cell>
          <cell r="M5" t="str">
            <v>Manager_A_sample</v>
          </cell>
        </row>
        <row r="6">
          <cell r="B6" t="str">
            <v>REQ-002</v>
          </cell>
          <cell r="C6" t="str">
            <v>Finance Manager_sample</v>
          </cell>
          <cell r="D6" t="str">
            <v>Finance_sample</v>
          </cell>
          <cell r="E6">
            <v>1</v>
          </cell>
          <cell r="F6" t="str">
            <v>P1</v>
          </cell>
          <cell r="G6" t="str">
            <v>Noida_sample</v>
          </cell>
          <cell r="H6">
            <v>5</v>
          </cell>
          <cell r="I6">
            <v>14</v>
          </cell>
          <cell r="J6">
            <v>46096</v>
          </cell>
          <cell r="K6">
            <v>46138</v>
          </cell>
          <cell r="L6" t="str">
            <v>Recruiter_B_sample</v>
          </cell>
          <cell r="M6" t="str">
            <v>Manager_B_sample</v>
          </cell>
        </row>
        <row r="7">
          <cell r="B7" t="str">
            <v>REQ-003</v>
          </cell>
          <cell r="C7" t="str">
            <v>Full Stack Lead_sample</v>
          </cell>
          <cell r="D7" t="str">
            <v>Engineering_sample</v>
          </cell>
          <cell r="E7">
            <v>3</v>
          </cell>
          <cell r="F7" t="str">
            <v>P0</v>
          </cell>
          <cell r="G7" t="str">
            <v>Noida_sample</v>
          </cell>
          <cell r="H7">
            <v>7</v>
          </cell>
          <cell r="I7">
            <v>38</v>
          </cell>
          <cell r="J7">
            <v>46100</v>
          </cell>
          <cell r="K7">
            <v>46149</v>
          </cell>
          <cell r="L7" t="str">
            <v>Recruiter_A_sample</v>
          </cell>
          <cell r="M7" t="str">
            <v>Manager_C_sample</v>
          </cell>
        </row>
        <row r="8">
          <cell r="B8" t="str">
            <v>REQ-004</v>
          </cell>
          <cell r="C8" t="str">
            <v>Project Manager_sample</v>
          </cell>
          <cell r="D8" t="str">
            <v>PMO_sample</v>
          </cell>
          <cell r="E8">
            <v>1</v>
          </cell>
          <cell r="F8" t="str">
            <v>P1</v>
          </cell>
          <cell r="G8" t="str">
            <v>Lucknow_sample</v>
          </cell>
          <cell r="H8">
            <v>6</v>
          </cell>
          <cell r="I8">
            <v>18</v>
          </cell>
          <cell r="J8">
            <v>46104</v>
          </cell>
          <cell r="K8">
            <v>46160</v>
          </cell>
          <cell r="L8" t="str">
            <v>Recruiter_B_sample</v>
          </cell>
          <cell r="M8" t="str">
            <v>Manager_D_sample</v>
          </cell>
        </row>
        <row r="9">
          <cell r="B9" t="str">
            <v>REQ-005</v>
          </cell>
          <cell r="C9" t="str">
            <v>Engineering Manager_sample</v>
          </cell>
          <cell r="D9" t="str">
            <v>Engineering_sample</v>
          </cell>
          <cell r="E9">
            <v>1</v>
          </cell>
          <cell r="F9" t="str">
            <v>P0</v>
          </cell>
          <cell r="G9" t="str">
            <v>Noida_sample</v>
          </cell>
          <cell r="H9">
            <v>9</v>
          </cell>
          <cell r="I9">
            <v>55</v>
          </cell>
          <cell r="J9">
            <v>46108</v>
          </cell>
          <cell r="K9">
            <v>46143</v>
          </cell>
          <cell r="L9" t="str">
            <v>Recruiter_A_sample</v>
          </cell>
          <cell r="M9" t="str">
            <v>Manager_A_sample</v>
          </cell>
        </row>
        <row r="10">
          <cell r="B10" t="str">
            <v>REQ-006</v>
          </cell>
          <cell r="C10" t="str">
            <v>VP Technology_sample</v>
          </cell>
          <cell r="D10" t="str">
            <v>Leadership_sample</v>
          </cell>
          <cell r="E10">
            <v>1</v>
          </cell>
          <cell r="F10" t="str">
            <v>P2</v>
          </cell>
          <cell r="G10" t="str">
            <v>Remote_sample</v>
          </cell>
          <cell r="H10">
            <v>12</v>
          </cell>
          <cell r="I10">
            <v>80</v>
          </cell>
          <cell r="J10">
            <v>46112</v>
          </cell>
          <cell r="K10">
            <v>46154</v>
          </cell>
          <cell r="L10" t="str">
            <v>Recruiter_B_sample</v>
          </cell>
          <cell r="M10" t="str">
            <v>Manager_B_sample</v>
          </cell>
        </row>
        <row r="11">
          <cell r="B11" t="str">
            <v>REQ-007</v>
          </cell>
          <cell r="C11" t="str">
            <v>Executive Assistant_sample</v>
          </cell>
          <cell r="D11" t="str">
            <v>Admin_sample</v>
          </cell>
          <cell r="E11">
            <v>1</v>
          </cell>
          <cell r="F11" t="str">
            <v>P1</v>
          </cell>
          <cell r="G11" t="str">
            <v>Lucknow_sample</v>
          </cell>
          <cell r="H11">
            <v>4</v>
          </cell>
          <cell r="I11">
            <v>10</v>
          </cell>
          <cell r="J11">
            <v>46116</v>
          </cell>
          <cell r="K11">
            <v>46165</v>
          </cell>
          <cell r="L11" t="str">
            <v>Recruiter_A_sample</v>
          </cell>
          <cell r="M11" t="str">
            <v>Manager_C_sample</v>
          </cell>
        </row>
        <row r="12">
          <cell r="B12" t="str">
            <v>REQ-008</v>
          </cell>
          <cell r="C12" t="str">
            <v>Software Developer_sample</v>
          </cell>
          <cell r="D12" t="str">
            <v>Engineering_sample</v>
          </cell>
          <cell r="E12">
            <v>4</v>
          </cell>
          <cell r="F12" t="str">
            <v>P1</v>
          </cell>
          <cell r="G12" t="str">
            <v>Noida_sample</v>
          </cell>
          <cell r="H12">
            <v>4</v>
          </cell>
          <cell r="I12">
            <v>16</v>
          </cell>
          <cell r="J12">
            <v>46120</v>
          </cell>
          <cell r="K12">
            <v>46176</v>
          </cell>
          <cell r="L12" t="str">
            <v>Recruiter_B_sample</v>
          </cell>
          <cell r="M12" t="str">
            <v>Manager_D_sample</v>
          </cell>
        </row>
        <row r="13">
          <cell r="B13" t="str">
            <v>REQ-009</v>
          </cell>
          <cell r="C13" t="str">
            <v>IT Support Specialist_sample</v>
          </cell>
          <cell r="D13" t="str">
            <v>IT Ops_sample</v>
          </cell>
          <cell r="E13">
            <v>1</v>
          </cell>
          <cell r="F13" t="str">
            <v>P2</v>
          </cell>
          <cell r="G13" t="str">
            <v>Noida_sample</v>
          </cell>
          <cell r="H13">
            <v>3</v>
          </cell>
          <cell r="I13">
            <v>6</v>
          </cell>
          <cell r="J13">
            <v>46124</v>
          </cell>
          <cell r="K13">
            <v>46159</v>
          </cell>
          <cell r="L13" t="str">
            <v>Recruiter_A_sample</v>
          </cell>
          <cell r="M13" t="str">
            <v>Manager_A_sample</v>
          </cell>
        </row>
        <row r="14">
          <cell r="B14" t="str">
            <v>REQ-010</v>
          </cell>
          <cell r="C14" t="str">
            <v>Operations Coordinator_sample</v>
          </cell>
          <cell r="D14" t="str">
            <v>Operations_sample</v>
          </cell>
          <cell r="E14">
            <v>1</v>
          </cell>
          <cell r="F14" t="str">
            <v>P1</v>
          </cell>
          <cell r="G14" t="str">
            <v>Lucknow_sample</v>
          </cell>
          <cell r="H14">
            <v>3</v>
          </cell>
          <cell r="I14">
            <v>5</v>
          </cell>
          <cell r="J14">
            <v>46128</v>
          </cell>
          <cell r="K14">
            <v>46170</v>
          </cell>
          <cell r="L14" t="str">
            <v>Recruiter_B_sample</v>
          </cell>
          <cell r="M14" t="str">
            <v>Manager_B_sample</v>
          </cell>
        </row>
        <row r="15">
          <cell r="B15" t="str">
            <v>REQ-011</v>
          </cell>
          <cell r="C15" t="str">
            <v>Product Manager_sample</v>
          </cell>
          <cell r="D15" t="str">
            <v>Product_sample</v>
          </cell>
          <cell r="E15">
            <v>2</v>
          </cell>
          <cell r="F15" t="str">
            <v>P0</v>
          </cell>
          <cell r="G15" t="str">
            <v>Noida_sample</v>
          </cell>
          <cell r="H15">
            <v>5</v>
          </cell>
          <cell r="I15">
            <v>24</v>
          </cell>
          <cell r="J15">
            <v>46132</v>
          </cell>
          <cell r="K15">
            <v>46181</v>
          </cell>
          <cell r="L15" t="str">
            <v>Recruiter_A_sample</v>
          </cell>
          <cell r="M15" t="str">
            <v>Manager_C_sample</v>
          </cell>
        </row>
        <row r="16">
          <cell r="B16" t="str">
            <v>REQ-012</v>
          </cell>
          <cell r="C16" t="str">
            <v>Group Product Manager_sample</v>
          </cell>
          <cell r="D16" t="str">
            <v>Product_sample</v>
          </cell>
          <cell r="E16">
            <v>1</v>
          </cell>
          <cell r="F16" t="str">
            <v>P0</v>
          </cell>
          <cell r="G16" t="str">
            <v>Noida_sample</v>
          </cell>
          <cell r="H16">
            <v>8</v>
          </cell>
          <cell r="I16">
            <v>42</v>
          </cell>
          <cell r="J16">
            <v>46136</v>
          </cell>
          <cell r="K16">
            <v>46192</v>
          </cell>
          <cell r="L16" t="str">
            <v>Recruiter_B_sample</v>
          </cell>
          <cell r="M16" t="str">
            <v>Manager_D_sample</v>
          </cell>
        </row>
        <row r="17">
          <cell r="B17" t="str">
            <v>REQ-013</v>
          </cell>
          <cell r="C17" t="str">
            <v>Associate Product Manager_sample</v>
          </cell>
          <cell r="D17" t="str">
            <v>Product_sample</v>
          </cell>
          <cell r="E17">
            <v>2</v>
          </cell>
          <cell r="F17" t="str">
            <v>P2</v>
          </cell>
          <cell r="G17" t="str">
            <v>Bengaluru_sample</v>
          </cell>
          <cell r="H17">
            <v>2</v>
          </cell>
          <cell r="I17">
            <v>8</v>
          </cell>
          <cell r="J17">
            <v>46140</v>
          </cell>
          <cell r="K17">
            <v>46175</v>
          </cell>
          <cell r="L17" t="str">
            <v>Recruiter_A_sample</v>
          </cell>
          <cell r="M17" t="str">
            <v>Manager_A_sample</v>
          </cell>
        </row>
        <row r="18">
          <cell r="B18" t="str">
            <v>REQ-014</v>
          </cell>
          <cell r="C18" t="str">
            <v>Senior Backend Engineer_sample</v>
          </cell>
          <cell r="D18" t="str">
            <v>Engineering_sample</v>
          </cell>
          <cell r="E18">
            <v>2</v>
          </cell>
          <cell r="F18" t="str">
            <v>P1</v>
          </cell>
          <cell r="G18" t="str">
            <v>Remote_sample</v>
          </cell>
          <cell r="H18">
            <v>6</v>
          </cell>
          <cell r="I18">
            <v>28</v>
          </cell>
          <cell r="J18">
            <v>46144</v>
          </cell>
          <cell r="K18">
            <v>46186</v>
          </cell>
          <cell r="L18" t="str">
            <v>Recruiter_B_sample</v>
          </cell>
          <cell r="M18" t="str">
            <v>Manager_B_sample</v>
          </cell>
        </row>
        <row r="19">
          <cell r="B19" t="str">
            <v>REQ-015</v>
          </cell>
          <cell r="C19" t="str">
            <v>AI Engineer_sample</v>
          </cell>
          <cell r="D19" t="str">
            <v>AI ML_sample</v>
          </cell>
          <cell r="E19">
            <v>1</v>
          </cell>
          <cell r="F19" t="str">
            <v>P2</v>
          </cell>
          <cell r="G19" t="str">
            <v>Noida_sample</v>
          </cell>
          <cell r="H19">
            <v>5</v>
          </cell>
          <cell r="I19">
            <v>32</v>
          </cell>
          <cell r="J19">
            <v>46148</v>
          </cell>
          <cell r="K19">
            <v>46197</v>
          </cell>
          <cell r="L19" t="str">
            <v>Recruiter_A_sample</v>
          </cell>
          <cell r="M19" t="str">
            <v>Manager_C_sample</v>
          </cell>
        </row>
        <row r="20">
          <cell r="B20" t="str">
            <v>REQ-016</v>
          </cell>
          <cell r="C20" t="str">
            <v>HR Executive_sample</v>
          </cell>
          <cell r="D20" t="str">
            <v>HR_sample</v>
          </cell>
          <cell r="E20">
            <v>1</v>
          </cell>
          <cell r="F20" t="str">
            <v>P1</v>
          </cell>
          <cell r="G20" t="str">
            <v>Noida_sample</v>
          </cell>
          <cell r="H20">
            <v>3</v>
          </cell>
          <cell r="I20">
            <v>7</v>
          </cell>
          <cell r="J20">
            <v>46152</v>
          </cell>
          <cell r="K20">
            <v>46208</v>
          </cell>
          <cell r="L20" t="str">
            <v>Recruiter_B_sample</v>
          </cell>
          <cell r="M20" t="str">
            <v>Manager_D_sample</v>
          </cell>
        </row>
        <row r="21">
          <cell r="B21" t="str">
            <v>REQ-017</v>
          </cell>
          <cell r="C21" t="str">
            <v>Customer Success Manager_sample</v>
          </cell>
          <cell r="D21" t="str">
            <v>Customer Success_sample</v>
          </cell>
          <cell r="E21">
            <v>1</v>
          </cell>
          <cell r="F21" t="str">
            <v>P1</v>
          </cell>
          <cell r="G21" t="str">
            <v>Lucknow_sample</v>
          </cell>
          <cell r="H21">
            <v>4</v>
          </cell>
          <cell r="I21">
            <v>13</v>
          </cell>
          <cell r="J21">
            <v>46156</v>
          </cell>
          <cell r="K21">
            <v>46191</v>
          </cell>
          <cell r="L21" t="str">
            <v>Recruiter_A_sample</v>
          </cell>
          <cell r="M21" t="str">
            <v>Manager_A_sample</v>
          </cell>
        </row>
        <row r="22">
          <cell r="B22" t="str">
            <v>REQ-018</v>
          </cell>
          <cell r="C22" t="str">
            <v>Service Delivery Manager_sample</v>
          </cell>
          <cell r="D22" t="str">
            <v>Operations_sample</v>
          </cell>
          <cell r="E22">
            <v>1</v>
          </cell>
          <cell r="F22" t="str">
            <v>P0</v>
          </cell>
          <cell r="G22" t="str">
            <v>Lucknow_sample</v>
          </cell>
          <cell r="H22">
            <v>6</v>
          </cell>
          <cell r="I22">
            <v>22</v>
          </cell>
          <cell r="J22">
            <v>46160</v>
          </cell>
          <cell r="K22">
            <v>46202</v>
          </cell>
          <cell r="L22" t="str">
            <v>Recruiter_B_sample</v>
          </cell>
          <cell r="M22" t="str">
            <v>Manager_B_sample</v>
          </cell>
        </row>
        <row r="23">
          <cell r="B23" t="str">
            <v>REQ-019</v>
          </cell>
          <cell r="C23" t="str">
            <v>Data Analyst_sample</v>
          </cell>
          <cell r="D23" t="str">
            <v>Analytics_sample</v>
          </cell>
          <cell r="E23">
            <v>2</v>
          </cell>
          <cell r="F23" t="str">
            <v>P1</v>
          </cell>
          <cell r="G23" t="str">
            <v>Bengaluru_sample</v>
          </cell>
          <cell r="H23">
            <v>3</v>
          </cell>
          <cell r="I23">
            <v>12</v>
          </cell>
          <cell r="J23">
            <v>46164</v>
          </cell>
          <cell r="K23">
            <v>46213</v>
          </cell>
          <cell r="L23" t="str">
            <v>Recruiter_A_sample</v>
          </cell>
          <cell r="M23" t="str">
            <v>Manager_C_sample</v>
          </cell>
        </row>
        <row r="24">
          <cell r="B24" t="str">
            <v>REQ-020</v>
          </cell>
          <cell r="C24" t="str">
            <v>Security Engineer_sample</v>
          </cell>
          <cell r="D24" t="str">
            <v>IT Ops_sample</v>
          </cell>
          <cell r="E24">
            <v>1</v>
          </cell>
          <cell r="F24" t="str">
            <v>P0</v>
          </cell>
          <cell r="G24" t="str">
            <v>Remote_sample</v>
          </cell>
          <cell r="H24">
            <v>6</v>
          </cell>
          <cell r="I24">
            <v>30</v>
          </cell>
          <cell r="J24">
            <v>46168</v>
          </cell>
          <cell r="K24">
            <v>46224</v>
          </cell>
          <cell r="L24" t="str">
            <v>Recruiter_B_sample</v>
          </cell>
          <cell r="M24" t="str">
            <v>Manager_D_sample</v>
          </cell>
        </row>
        <row r="25">
          <cell r="B25" t="str">
            <v>REQ-021</v>
          </cell>
          <cell r="C25" t="str">
            <v>UX Designer_sample</v>
          </cell>
          <cell r="D25" t="str">
            <v>Design_sample</v>
          </cell>
          <cell r="E25">
            <v>1</v>
          </cell>
          <cell r="F25" t="str">
            <v>P2</v>
          </cell>
          <cell r="G25" t="str">
            <v>Noida_sample</v>
          </cell>
          <cell r="H25">
            <v>4</v>
          </cell>
          <cell r="I25">
            <v>18</v>
          </cell>
          <cell r="J25">
            <v>46172</v>
          </cell>
          <cell r="K25">
            <v>46207</v>
          </cell>
          <cell r="L25" t="str">
            <v>Recruiter_A_sample</v>
          </cell>
          <cell r="M25" t="str">
            <v>Manager_A_sample</v>
          </cell>
        </row>
        <row r="26">
          <cell r="B26" t="str">
            <v>REQ-022</v>
          </cell>
          <cell r="C26" t="str">
            <v>DevOps Engineer_sample</v>
          </cell>
          <cell r="D26" t="str">
            <v>Engineering_sample</v>
          </cell>
          <cell r="E26">
            <v>2</v>
          </cell>
          <cell r="F26" t="str">
            <v>P1</v>
          </cell>
          <cell r="G26" t="str">
            <v>Remote_sample</v>
          </cell>
          <cell r="H26">
            <v>5</v>
          </cell>
          <cell r="I26">
            <v>26</v>
          </cell>
          <cell r="J26">
            <v>46176</v>
          </cell>
          <cell r="K26">
            <v>46218</v>
          </cell>
          <cell r="L26" t="str">
            <v>Recruiter_B_sample</v>
          </cell>
          <cell r="M26" t="str">
            <v>Manager_B_sample</v>
          </cell>
        </row>
        <row r="27">
          <cell r="B27" t="str">
            <v>REQ-023</v>
          </cell>
          <cell r="C27" t="str">
            <v>Business Analyst_sample</v>
          </cell>
          <cell r="D27" t="str">
            <v>Operations_sample</v>
          </cell>
          <cell r="E27">
            <v>1</v>
          </cell>
          <cell r="F27" t="str">
            <v>P2</v>
          </cell>
          <cell r="G27" t="str">
            <v>Lucknow_sample</v>
          </cell>
          <cell r="H27">
            <v>4</v>
          </cell>
          <cell r="I27">
            <v>11</v>
          </cell>
          <cell r="J27">
            <v>46180</v>
          </cell>
          <cell r="K27">
            <v>46229</v>
          </cell>
          <cell r="L27" t="str">
            <v>Recruiter_A_sample</v>
          </cell>
          <cell r="M27" t="str">
            <v>Manager_C_sample</v>
          </cell>
        </row>
        <row r="28">
          <cell r="B28" t="str">
            <v>REQ-024</v>
          </cell>
          <cell r="C28" t="str">
            <v>Technical Writer_sample</v>
          </cell>
          <cell r="D28" t="str">
            <v>Product_sample</v>
          </cell>
          <cell r="E28">
            <v>1</v>
          </cell>
          <cell r="F28" t="str">
            <v>P3</v>
          </cell>
          <cell r="G28" t="str">
            <v>Bengaluru_sample</v>
          </cell>
          <cell r="H28">
            <v>3</v>
          </cell>
          <cell r="I28">
            <v>9</v>
          </cell>
          <cell r="J28">
            <v>46184</v>
          </cell>
          <cell r="K28">
            <v>46240</v>
          </cell>
          <cell r="L28" t="str">
            <v>Recruiter_B_sample</v>
          </cell>
          <cell r="M28" t="str">
            <v>Manager_D_sample</v>
          </cell>
        </row>
        <row r="29">
          <cell r="B29" t="str">
            <v>REQ-025</v>
          </cell>
          <cell r="C29" t="str">
            <v>Implementation Consultant_sample</v>
          </cell>
          <cell r="D29" t="str">
            <v>Customer Success_sample</v>
          </cell>
          <cell r="E29">
            <v>2</v>
          </cell>
          <cell r="F29" t="str">
            <v>P1</v>
          </cell>
          <cell r="G29" t="str">
            <v>Remote_sample</v>
          </cell>
          <cell r="H29">
            <v>5</v>
          </cell>
          <cell r="I29">
            <v>20</v>
          </cell>
          <cell r="J29">
            <v>46188</v>
          </cell>
          <cell r="K29">
            <v>46223</v>
          </cell>
          <cell r="L29" t="str">
            <v>Recruiter_A_sample</v>
          </cell>
          <cell r="M29" t="str">
            <v>Manager_A_sample</v>
          </cell>
        </row>
      </sheetData>
      <sheetData sheetId="2">
        <row r="2">
          <cell r="AI2" t="str">
            <v>Offer &amp; outcome</v>
          </cell>
        </row>
        <row r="4">
          <cell r="E4" t="str">
            <v>Tech Stack Expertise</v>
          </cell>
          <cell r="S4" t="str">
            <v>Req ID</v>
          </cell>
          <cell r="AI4" t="str">
            <v>Offer Status</v>
          </cell>
          <cell r="AJ4" t="str">
            <v>Joining Status</v>
          </cell>
          <cell r="AK4" t="str">
            <v>Outcome</v>
          </cell>
        </row>
        <row r="5">
          <cell r="E5" t="str">
            <v>Manual Testing, Selenium_sample</v>
          </cell>
          <cell r="S5" t="str">
            <v>REQ-001</v>
          </cell>
          <cell r="W5" t="str">
            <v>Yet to begin</v>
          </cell>
          <cell r="Y5" t="str">
            <v>Select</v>
          </cell>
          <cell r="AA5" t="str">
            <v>Select</v>
          </cell>
          <cell r="AK5" t="str">
            <v>Active</v>
          </cell>
        </row>
        <row r="6">
          <cell r="E6" t="str">
            <v>Budgeting, MIS_sample</v>
          </cell>
          <cell r="S6" t="str">
            <v>REQ-002</v>
          </cell>
          <cell r="W6" t="str">
            <v>Select</v>
          </cell>
          <cell r="AK6" t="str">
            <v>Active</v>
          </cell>
        </row>
        <row r="7">
          <cell r="E7" t="str">
            <v>React, Node.js_sample</v>
          </cell>
          <cell r="S7" t="str">
            <v>REQ-003</v>
          </cell>
          <cell r="W7" t="str">
            <v>Select</v>
          </cell>
          <cell r="Y7" t="str">
            <v>Select</v>
          </cell>
          <cell r="AA7" t="str">
            <v>Select</v>
          </cell>
          <cell r="AC7" t="str">
            <v>Select</v>
          </cell>
          <cell r="AE7" t="str">
            <v>Select</v>
          </cell>
          <cell r="AG7" t="str">
            <v>Select</v>
          </cell>
          <cell r="AI7" t="str">
            <v>Offered</v>
          </cell>
          <cell r="AJ7" t="str">
            <v>Joined</v>
          </cell>
          <cell r="AK7" t="str">
            <v>Joined</v>
          </cell>
        </row>
        <row r="8">
          <cell r="E8" t="str">
            <v>Agile Delivery_sample</v>
          </cell>
          <cell r="S8" t="str">
            <v>REQ-004</v>
          </cell>
          <cell r="W8" t="str">
            <v>Hold</v>
          </cell>
          <cell r="AK8" t="str">
            <v>On Hold</v>
          </cell>
        </row>
        <row r="9">
          <cell r="E9" t="str">
            <v>Platform Leadership_sample</v>
          </cell>
          <cell r="S9" t="str">
            <v>REQ-005</v>
          </cell>
          <cell r="W9" t="str">
            <v>Select</v>
          </cell>
          <cell r="Y9" t="str">
            <v>Select</v>
          </cell>
          <cell r="AA9" t="str">
            <v>Select</v>
          </cell>
          <cell r="AC9" t="str">
            <v>Select</v>
          </cell>
          <cell r="AK9" t="str">
            <v>Active</v>
          </cell>
        </row>
        <row r="10">
          <cell r="E10" t="str">
            <v>Roadmaps, Analytics_sample</v>
          </cell>
          <cell r="S10" t="str">
            <v>REQ-006</v>
          </cell>
          <cell r="W10" t="str">
            <v>Hold</v>
          </cell>
          <cell r="AK10" t="str">
            <v>On Hold</v>
          </cell>
        </row>
        <row r="11">
          <cell r="E11" t="str">
            <v>Java, APIs_sample</v>
          </cell>
          <cell r="S11" t="str">
            <v>REQ-007</v>
          </cell>
          <cell r="W11" t="str">
            <v>Select</v>
          </cell>
          <cell r="Y11" t="str">
            <v>Select</v>
          </cell>
          <cell r="AA11" t="str">
            <v>Select</v>
          </cell>
          <cell r="AC11" t="str">
            <v>Select</v>
          </cell>
          <cell r="AE11" t="str">
            <v>Select</v>
          </cell>
          <cell r="AG11" t="str">
            <v>Select</v>
          </cell>
          <cell r="AI11" t="str">
            <v>Offered</v>
          </cell>
          <cell r="AJ11" t="str">
            <v>Joined</v>
          </cell>
          <cell r="AK11" t="str">
            <v>Joined</v>
          </cell>
        </row>
        <row r="12">
          <cell r="E12" t="str">
            <v>Python, ML Ops_sample</v>
          </cell>
          <cell r="S12" t="str">
            <v>REQ-008</v>
          </cell>
          <cell r="W12" t="str">
            <v>Select</v>
          </cell>
          <cell r="AK12" t="str">
            <v>Active</v>
          </cell>
        </row>
        <row r="13">
          <cell r="E13" t="str">
            <v>Recruitment Ops_sample</v>
          </cell>
          <cell r="S13" t="str">
            <v>REQ-009</v>
          </cell>
          <cell r="W13" t="str">
            <v>Select</v>
          </cell>
          <cell r="Y13" t="str">
            <v>Select</v>
          </cell>
          <cell r="AA13" t="str">
            <v>Select</v>
          </cell>
          <cell r="AC13" t="str">
            <v>Select</v>
          </cell>
          <cell r="AE13" t="str">
            <v>Select</v>
          </cell>
          <cell r="AG13" t="str">
            <v>Select</v>
          </cell>
          <cell r="AI13" t="str">
            <v>Offered</v>
          </cell>
          <cell r="AJ13" t="str">
            <v>Joined</v>
          </cell>
          <cell r="AK13" t="str">
            <v>Joined</v>
          </cell>
        </row>
        <row r="14">
          <cell r="E14" t="str">
            <v>Enterprise CS_sample</v>
          </cell>
          <cell r="S14" t="str">
            <v>REQ-010</v>
          </cell>
          <cell r="W14" t="str">
            <v>Select</v>
          </cell>
          <cell r="Y14" t="str">
            <v>Select</v>
          </cell>
          <cell r="AA14" t="str">
            <v>Select</v>
          </cell>
          <cell r="AC14" t="str">
            <v>Select</v>
          </cell>
          <cell r="AE14" t="str">
            <v>Select</v>
          </cell>
          <cell r="AG14" t="str">
            <v>Select</v>
          </cell>
          <cell r="AI14" t="str">
            <v>Offered</v>
          </cell>
          <cell r="AJ14" t="str">
            <v>Joined</v>
          </cell>
          <cell r="AK14" t="str">
            <v>Joined</v>
          </cell>
        </row>
        <row r="15">
          <cell r="E15" t="str">
            <v>Manual Testing, Selenium_sample</v>
          </cell>
          <cell r="S15" t="str">
            <v>REQ-011</v>
          </cell>
          <cell r="W15" t="str">
            <v>Reject</v>
          </cell>
          <cell r="AK15" t="str">
            <v>Rejected</v>
          </cell>
        </row>
        <row r="16">
          <cell r="E16" t="str">
            <v>Budgeting, MIS_sample</v>
          </cell>
          <cell r="S16" t="str">
            <v>REQ-012</v>
          </cell>
          <cell r="W16" t="str">
            <v>Select</v>
          </cell>
          <cell r="Y16" t="str">
            <v>Select</v>
          </cell>
          <cell r="AK16" t="str">
            <v>Active</v>
          </cell>
        </row>
        <row r="17">
          <cell r="E17" t="str">
            <v>React, Node.js_sample</v>
          </cell>
          <cell r="S17" t="str">
            <v>REQ-013</v>
          </cell>
          <cell r="W17" t="str">
            <v>Select</v>
          </cell>
          <cell r="Y17" t="str">
            <v>Reject</v>
          </cell>
          <cell r="AK17" t="str">
            <v>Rejected</v>
          </cell>
        </row>
        <row r="18">
          <cell r="E18" t="str">
            <v>Agile Delivery_sample</v>
          </cell>
          <cell r="S18" t="str">
            <v>REQ-014</v>
          </cell>
          <cell r="W18" t="str">
            <v>Select</v>
          </cell>
          <cell r="Y18" t="str">
            <v>Select</v>
          </cell>
          <cell r="AA18" t="str">
            <v>Select</v>
          </cell>
          <cell r="AC18" t="str">
            <v>Select</v>
          </cell>
          <cell r="AE18" t="str">
            <v>Select</v>
          </cell>
          <cell r="AG18" t="str">
            <v>Select</v>
          </cell>
          <cell r="AI18" t="str">
            <v>Offered</v>
          </cell>
          <cell r="AK18" t="str">
            <v>Offer Extended</v>
          </cell>
        </row>
        <row r="19">
          <cell r="E19" t="str">
            <v>Platform Leadership_sample</v>
          </cell>
          <cell r="S19" t="str">
            <v>REQ-015</v>
          </cell>
          <cell r="W19" t="str">
            <v>Select</v>
          </cell>
          <cell r="Y19" t="str">
            <v>Select</v>
          </cell>
          <cell r="AA19" t="str">
            <v>Select</v>
          </cell>
          <cell r="AC19" t="str">
            <v>Select</v>
          </cell>
          <cell r="AK19" t="str">
            <v>Active</v>
          </cell>
        </row>
        <row r="20">
          <cell r="E20" t="str">
            <v>Roadmaps, Analytics_sample</v>
          </cell>
          <cell r="S20" t="str">
            <v>REQ-016</v>
          </cell>
          <cell r="W20" t="str">
            <v>Select</v>
          </cell>
          <cell r="AK20" t="str">
            <v>Active</v>
          </cell>
        </row>
        <row r="21">
          <cell r="E21" t="str">
            <v>Java, APIs_sample</v>
          </cell>
          <cell r="S21" t="str">
            <v>REQ-017</v>
          </cell>
          <cell r="W21" t="str">
            <v>Select</v>
          </cell>
          <cell r="Y21" t="str">
            <v>Select</v>
          </cell>
          <cell r="AA21" t="str">
            <v>Select</v>
          </cell>
          <cell r="AC21" t="str">
            <v>Select</v>
          </cell>
          <cell r="AE21" t="str">
            <v>Select</v>
          </cell>
          <cell r="AG21" t="str">
            <v>Select</v>
          </cell>
          <cell r="AI21" t="str">
            <v>Offer Drop</v>
          </cell>
          <cell r="AK21" t="str">
            <v>Offer Drop</v>
          </cell>
        </row>
        <row r="22">
          <cell r="E22" t="str">
            <v>Python, ML Ops_sample</v>
          </cell>
          <cell r="S22" t="str">
            <v>REQ-018</v>
          </cell>
          <cell r="W22" t="str">
            <v>Select</v>
          </cell>
          <cell r="Y22" t="str">
            <v>Select</v>
          </cell>
          <cell r="AK22" t="str">
            <v>Active</v>
          </cell>
        </row>
        <row r="23">
          <cell r="E23" t="str">
            <v>Recruitment Ops_sample</v>
          </cell>
          <cell r="S23" t="str">
            <v>REQ-019</v>
          </cell>
          <cell r="W23" t="str">
            <v>Select</v>
          </cell>
          <cell r="Y23" t="str">
            <v>Select</v>
          </cell>
          <cell r="AA23" t="str">
            <v>Select</v>
          </cell>
          <cell r="AC23" t="str">
            <v>Select</v>
          </cell>
          <cell r="AE23" t="str">
            <v>Select</v>
          </cell>
          <cell r="AG23" t="str">
            <v>Select</v>
          </cell>
          <cell r="AI23" t="str">
            <v>Offered</v>
          </cell>
          <cell r="AJ23" t="str">
            <v>Joined</v>
          </cell>
          <cell r="AK23" t="str">
            <v>Joined</v>
          </cell>
        </row>
        <row r="24">
          <cell r="E24" t="str">
            <v>Enterprise CS_sample</v>
          </cell>
          <cell r="S24" t="str">
            <v>REQ-020</v>
          </cell>
          <cell r="W24" t="str">
            <v>Select</v>
          </cell>
          <cell r="Y24" t="str">
            <v>Select</v>
          </cell>
          <cell r="AA24" t="str">
            <v>Select</v>
          </cell>
          <cell r="AC24" t="str">
            <v>Select</v>
          </cell>
          <cell r="AK24" t="str">
            <v>Active</v>
          </cell>
        </row>
        <row r="25">
          <cell r="E25" t="str">
            <v>Manual Testing, Selenium_sample</v>
          </cell>
          <cell r="S25" t="str">
            <v>REQ-021</v>
          </cell>
          <cell r="W25" t="str">
            <v>Select</v>
          </cell>
          <cell r="Y25" t="str">
            <v>Select</v>
          </cell>
          <cell r="AA25" t="str">
            <v>Select</v>
          </cell>
          <cell r="AC25" t="str">
            <v>Select</v>
          </cell>
          <cell r="AE25" t="str">
            <v>Select</v>
          </cell>
          <cell r="AG25" t="str">
            <v>Select</v>
          </cell>
          <cell r="AI25" t="str">
            <v>Offered</v>
          </cell>
          <cell r="AK25" t="str">
            <v>Offer Extended</v>
          </cell>
        </row>
        <row r="26">
          <cell r="E26" t="str">
            <v>Budgeting, MIS_sample</v>
          </cell>
          <cell r="S26" t="str">
            <v>REQ-022</v>
          </cell>
          <cell r="W26" t="str">
            <v>Reject</v>
          </cell>
          <cell r="AK26" t="str">
            <v>Rejected</v>
          </cell>
        </row>
        <row r="27">
          <cell r="E27" t="str">
            <v>React, Node.js_sample</v>
          </cell>
          <cell r="S27" t="str">
            <v>REQ-023</v>
          </cell>
          <cell r="W27" t="str">
            <v>Hold</v>
          </cell>
          <cell r="AK27" t="str">
            <v>On Hold</v>
          </cell>
        </row>
        <row r="28">
          <cell r="E28" t="str">
            <v>Agile Delivery_sample</v>
          </cell>
          <cell r="S28" t="str">
            <v>REQ-024</v>
          </cell>
          <cell r="W28" t="str">
            <v>Select</v>
          </cell>
          <cell r="Y28" t="str">
            <v>Select</v>
          </cell>
          <cell r="AA28" t="str">
            <v>Select</v>
          </cell>
          <cell r="AC28" t="str">
            <v>Select</v>
          </cell>
          <cell r="AE28" t="str">
            <v>Select</v>
          </cell>
          <cell r="AG28" t="str">
            <v>Select</v>
          </cell>
          <cell r="AI28" t="str">
            <v>Offered</v>
          </cell>
          <cell r="AJ28" t="str">
            <v>Joined</v>
          </cell>
          <cell r="AK28" t="str">
            <v>Joined</v>
          </cell>
        </row>
        <row r="29">
          <cell r="E29" t="str">
            <v>Platform Leadership_sample</v>
          </cell>
          <cell r="S29" t="str">
            <v>REQ-025</v>
          </cell>
          <cell r="W29" t="str">
            <v>Select</v>
          </cell>
          <cell r="Y29" t="str">
            <v>Select</v>
          </cell>
          <cell r="AA29" t="str">
            <v>Select</v>
          </cell>
          <cell r="AC29" t="str">
            <v>Select</v>
          </cell>
          <cell r="AK29" t="str">
            <v>Active</v>
          </cell>
        </row>
        <row r="30">
          <cell r="E30" t="str">
            <v>Roadmaps, Analytics_sample</v>
          </cell>
          <cell r="S30" t="str">
            <v>REQ-001</v>
          </cell>
          <cell r="W30" t="str">
            <v>Select</v>
          </cell>
          <cell r="Y30" t="str">
            <v>Reject</v>
          </cell>
          <cell r="AK30" t="str">
            <v>Rejected</v>
          </cell>
        </row>
        <row r="31">
          <cell r="E31" t="str">
            <v>Java, APIs_sample</v>
          </cell>
          <cell r="S31" t="str">
            <v>REQ-002</v>
          </cell>
          <cell r="W31" t="str">
            <v>Select</v>
          </cell>
          <cell r="Y31" t="str">
            <v>Select</v>
          </cell>
          <cell r="AK31" t="str">
            <v>Active</v>
          </cell>
        </row>
        <row r="32">
          <cell r="E32" t="str">
            <v>Python, ML Ops_sample</v>
          </cell>
          <cell r="S32" t="str">
            <v>REQ-003</v>
          </cell>
          <cell r="W32" t="str">
            <v>Select</v>
          </cell>
          <cell r="Y32" t="str">
            <v>Select</v>
          </cell>
          <cell r="AA32" t="str">
            <v>Select</v>
          </cell>
          <cell r="AC32" t="str">
            <v>Select</v>
          </cell>
          <cell r="AE32" t="str">
            <v>Select</v>
          </cell>
          <cell r="AG32" t="str">
            <v>Select</v>
          </cell>
          <cell r="AI32" t="str">
            <v>Offered</v>
          </cell>
          <cell r="AJ32" t="str">
            <v>Joined</v>
          </cell>
          <cell r="AK32" t="str">
            <v>Joined</v>
          </cell>
        </row>
        <row r="33">
          <cell r="E33" t="str">
            <v>Recruitment Ops_sample</v>
          </cell>
          <cell r="S33" t="str">
            <v>REQ-004</v>
          </cell>
          <cell r="W33" t="str">
            <v>Hold</v>
          </cell>
          <cell r="AK33" t="str">
            <v>On Hold</v>
          </cell>
        </row>
        <row r="34">
          <cell r="E34" t="str">
            <v>Enterprise CS_sample</v>
          </cell>
          <cell r="S34" t="str">
            <v>REQ-005</v>
          </cell>
          <cell r="W34" t="str">
            <v>Select</v>
          </cell>
          <cell r="Y34" t="str">
            <v>Select</v>
          </cell>
          <cell r="AA34" t="str">
            <v>Select</v>
          </cell>
          <cell r="AC34" t="str">
            <v>Select</v>
          </cell>
          <cell r="AK34" t="str">
            <v>Active</v>
          </cell>
        </row>
        <row r="35">
          <cell r="E35" t="str">
            <v>Manual Testing, Selenium_sample</v>
          </cell>
          <cell r="S35" t="str">
            <v>REQ-006</v>
          </cell>
          <cell r="W35" t="str">
            <v>Hold</v>
          </cell>
          <cell r="AK35" t="str">
            <v>On Hold</v>
          </cell>
        </row>
        <row r="36">
          <cell r="E36" t="str">
            <v>Budgeting, MIS_sample</v>
          </cell>
          <cell r="S36" t="str">
            <v>REQ-007</v>
          </cell>
          <cell r="W36" t="str">
            <v>Select</v>
          </cell>
          <cell r="Y36" t="str">
            <v>Select</v>
          </cell>
          <cell r="AA36" t="str">
            <v>Select</v>
          </cell>
          <cell r="AC36" t="str">
            <v>Select</v>
          </cell>
          <cell r="AE36" t="str">
            <v>Select</v>
          </cell>
          <cell r="AG36" t="str">
            <v>Select</v>
          </cell>
          <cell r="AI36" t="str">
            <v>Offered</v>
          </cell>
          <cell r="AJ36" t="str">
            <v>Joined</v>
          </cell>
          <cell r="AK36" t="str">
            <v>Joined</v>
          </cell>
        </row>
        <row r="37">
          <cell r="E37" t="str">
            <v>React, Node.js_sample</v>
          </cell>
          <cell r="S37" t="str">
            <v>REQ-008</v>
          </cell>
          <cell r="W37" t="str">
            <v>Reject</v>
          </cell>
          <cell r="AK37" t="str">
            <v>Rejected</v>
          </cell>
        </row>
        <row r="38">
          <cell r="E38" t="str">
            <v>Agile Delivery_sample</v>
          </cell>
          <cell r="S38" t="str">
            <v>REQ-009</v>
          </cell>
          <cell r="W38" t="str">
            <v>Select</v>
          </cell>
          <cell r="Y38" t="str">
            <v>Select</v>
          </cell>
          <cell r="AA38" t="str">
            <v>Select</v>
          </cell>
          <cell r="AC38" t="str">
            <v>Select</v>
          </cell>
          <cell r="AE38" t="str">
            <v>Select</v>
          </cell>
          <cell r="AG38" t="str">
            <v>Select</v>
          </cell>
          <cell r="AI38" t="str">
            <v>Offer Drop</v>
          </cell>
          <cell r="AK38" t="str">
            <v>Offer Drop</v>
          </cell>
        </row>
        <row r="39">
          <cell r="E39" t="str">
            <v>Platform Leadership_sample</v>
          </cell>
          <cell r="S39" t="str">
            <v>REQ-010</v>
          </cell>
          <cell r="W39" t="str">
            <v>Select</v>
          </cell>
          <cell r="Y39" t="str">
            <v>Select</v>
          </cell>
          <cell r="AA39" t="str">
            <v>Select</v>
          </cell>
          <cell r="AC39" t="str">
            <v>Select</v>
          </cell>
          <cell r="AE39" t="str">
            <v>Select</v>
          </cell>
          <cell r="AG39" t="str">
            <v>Select</v>
          </cell>
          <cell r="AI39" t="str">
            <v>Offered</v>
          </cell>
          <cell r="AJ39" t="str">
            <v>Joined</v>
          </cell>
          <cell r="AK39" t="str">
            <v>Joined</v>
          </cell>
        </row>
        <row r="40">
          <cell r="E40" t="str">
            <v>Roadmaps, Analytics_sample</v>
          </cell>
          <cell r="S40" t="str">
            <v>REQ-011</v>
          </cell>
          <cell r="W40" t="str">
            <v>Select</v>
          </cell>
          <cell r="Y40" t="str">
            <v>Select</v>
          </cell>
          <cell r="AK40" t="str">
            <v>Active</v>
          </cell>
        </row>
        <row r="41">
          <cell r="E41" t="str">
            <v>Java, APIs_sample</v>
          </cell>
          <cell r="S41" t="str">
            <v>REQ-012</v>
          </cell>
          <cell r="W41" t="str">
            <v>Yet to begin</v>
          </cell>
          <cell r="AK41" t="str">
            <v>Not Started</v>
          </cell>
        </row>
        <row r="42">
          <cell r="E42" t="str">
            <v>Python, ML Ops_sample</v>
          </cell>
          <cell r="S42" t="str">
            <v>REQ-013</v>
          </cell>
          <cell r="W42" t="str">
            <v>Select</v>
          </cell>
          <cell r="Y42" t="str">
            <v>Select</v>
          </cell>
          <cell r="AA42" t="str">
            <v>Select</v>
          </cell>
          <cell r="AC42" t="str">
            <v>Select</v>
          </cell>
          <cell r="AE42" t="str">
            <v>Select</v>
          </cell>
          <cell r="AG42" t="str">
            <v>Select</v>
          </cell>
          <cell r="AI42" t="str">
            <v>Offered</v>
          </cell>
          <cell r="AJ42" t="str">
            <v>Joined</v>
          </cell>
          <cell r="AK42" t="str">
            <v>Joined</v>
          </cell>
        </row>
        <row r="43">
          <cell r="E43" t="str">
            <v>Recruitment Ops_sample</v>
          </cell>
          <cell r="S43" t="str">
            <v>REQ-014</v>
          </cell>
          <cell r="W43" t="str">
            <v>Select</v>
          </cell>
          <cell r="Y43" t="str">
            <v>Reject</v>
          </cell>
          <cell r="AK43" t="str">
            <v>Rejected</v>
          </cell>
        </row>
        <row r="44">
          <cell r="E44" t="str">
            <v>Enterprise CS_sample</v>
          </cell>
          <cell r="S44" t="str">
            <v>REQ-015</v>
          </cell>
          <cell r="W44" t="str">
            <v>Select</v>
          </cell>
          <cell r="Y44" t="str">
            <v>Select</v>
          </cell>
          <cell r="AA44" t="str">
            <v>Select</v>
          </cell>
          <cell r="AC44" t="str">
            <v>Select</v>
          </cell>
          <cell r="AK44" t="str">
            <v>Active</v>
          </cell>
        </row>
        <row r="45">
          <cell r="E45" t="str">
            <v>Manual Testing, Selenium_sample</v>
          </cell>
          <cell r="S45" t="str">
            <v>REQ-016</v>
          </cell>
          <cell r="W45" t="str">
            <v>Yet to begin</v>
          </cell>
          <cell r="AK45" t="str">
            <v>Not Started</v>
          </cell>
        </row>
        <row r="46">
          <cell r="E46" t="str">
            <v>Budgeting, MIS_sample</v>
          </cell>
          <cell r="S46" t="str">
            <v>REQ-017</v>
          </cell>
          <cell r="W46" t="str">
            <v>Select</v>
          </cell>
          <cell r="Y46" t="str">
            <v>Select</v>
          </cell>
          <cell r="AA46" t="str">
            <v>Select</v>
          </cell>
          <cell r="AC46" t="str">
            <v>Select</v>
          </cell>
          <cell r="AE46" t="str">
            <v>Select</v>
          </cell>
          <cell r="AG46" t="str">
            <v>Select</v>
          </cell>
          <cell r="AI46" t="str">
            <v>Offered</v>
          </cell>
          <cell r="AK46" t="str">
            <v>Offer Extended</v>
          </cell>
        </row>
        <row r="47">
          <cell r="E47" t="str">
            <v>React, Node.js_sample</v>
          </cell>
          <cell r="S47" t="str">
            <v>REQ-018</v>
          </cell>
          <cell r="W47" t="str">
            <v>Yet to begin</v>
          </cell>
          <cell r="AK47" t="str">
            <v>Not Started</v>
          </cell>
        </row>
        <row r="48">
          <cell r="E48" t="str">
            <v>Agile Delivery_sample</v>
          </cell>
          <cell r="S48" t="str">
            <v>REQ-019</v>
          </cell>
          <cell r="W48" t="str">
            <v>Reject</v>
          </cell>
          <cell r="AK48" t="str">
            <v>Rejected</v>
          </cell>
        </row>
        <row r="49">
          <cell r="E49" t="str">
            <v>Platform Leadership_sample</v>
          </cell>
          <cell r="S49" t="str">
            <v>REQ-020</v>
          </cell>
          <cell r="W49" t="str">
            <v>Select</v>
          </cell>
          <cell r="Y49" t="str">
            <v>Select</v>
          </cell>
          <cell r="AA49" t="str">
            <v>Select</v>
          </cell>
          <cell r="AC49" t="str">
            <v>Select</v>
          </cell>
          <cell r="AK49" t="str">
            <v>Active</v>
          </cell>
        </row>
        <row r="50">
          <cell r="E50" t="str">
            <v>Roadmaps, Analytics_sample</v>
          </cell>
          <cell r="S50" t="str">
            <v>REQ-021</v>
          </cell>
          <cell r="W50" t="str">
            <v>Select</v>
          </cell>
          <cell r="AK50" t="str">
            <v>Active</v>
          </cell>
        </row>
        <row r="51">
          <cell r="E51" t="str">
            <v>Java, APIs_sample</v>
          </cell>
          <cell r="S51" t="str">
            <v>REQ-022</v>
          </cell>
          <cell r="W51" t="str">
            <v>Yet to begin</v>
          </cell>
          <cell r="AK51" t="str">
            <v>Not Started</v>
          </cell>
        </row>
        <row r="52">
          <cell r="E52" t="str">
            <v>Python, ML Ops_sample</v>
          </cell>
          <cell r="S52" t="str">
            <v>REQ-023</v>
          </cell>
          <cell r="W52" t="str">
            <v>Hold</v>
          </cell>
          <cell r="AK52" t="str">
            <v>On Hold</v>
          </cell>
        </row>
        <row r="53">
          <cell r="E53" t="str">
            <v>Recruitment Ops_sample</v>
          </cell>
          <cell r="S53" t="str">
            <v>REQ-024</v>
          </cell>
          <cell r="W53" t="str">
            <v>Select</v>
          </cell>
          <cell r="Y53" t="str">
            <v>Select</v>
          </cell>
          <cell r="AA53" t="str">
            <v>Select</v>
          </cell>
          <cell r="AC53" t="str">
            <v>Select</v>
          </cell>
          <cell r="AE53" t="str">
            <v>Select</v>
          </cell>
          <cell r="AG53" t="str">
            <v>Select</v>
          </cell>
          <cell r="AI53" t="str">
            <v>Offered</v>
          </cell>
          <cell r="AJ53" t="str">
            <v>Joined</v>
          </cell>
          <cell r="AK53" t="str">
            <v>Joined</v>
          </cell>
        </row>
        <row r="54">
          <cell r="E54" t="str">
            <v>Enterprise CS_sample</v>
          </cell>
          <cell r="S54" t="str">
            <v>REQ-025</v>
          </cell>
          <cell r="W54" t="str">
            <v>Select</v>
          </cell>
          <cell r="Y54" t="str">
            <v>Select</v>
          </cell>
          <cell r="AA54" t="str">
            <v>Select</v>
          </cell>
          <cell r="AC54" t="str">
            <v>Select</v>
          </cell>
          <cell r="AK54" t="str">
            <v>Active</v>
          </cell>
        </row>
        <row r="55">
          <cell r="E55" t="str">
            <v>Manual Testing, Selenium_sample</v>
          </cell>
          <cell r="S55" t="str">
            <v>REQ-001</v>
          </cell>
          <cell r="W55" t="str">
            <v>Select</v>
          </cell>
          <cell r="Y55" t="str">
            <v>Select</v>
          </cell>
          <cell r="AA55" t="str">
            <v>Select</v>
          </cell>
          <cell r="AC55" t="str">
            <v>Select</v>
          </cell>
          <cell r="AE55" t="str">
            <v>Select</v>
          </cell>
          <cell r="AG55" t="str">
            <v>Select</v>
          </cell>
          <cell r="AI55" t="str">
            <v>Offer Drop</v>
          </cell>
          <cell r="AK55" t="str">
            <v>Offer Drop</v>
          </cell>
        </row>
        <row r="56">
          <cell r="E56" t="str">
            <v>Budgeting, MIS_sample</v>
          </cell>
          <cell r="S56" t="str">
            <v>REQ-002</v>
          </cell>
          <cell r="W56" t="str">
            <v>Select</v>
          </cell>
          <cell r="Y56" t="str">
            <v>Reject</v>
          </cell>
          <cell r="AK56" t="str">
            <v>Rejected</v>
          </cell>
        </row>
        <row r="57">
          <cell r="E57" t="str">
            <v>React, Node.js_sample</v>
          </cell>
          <cell r="S57" t="str">
            <v>REQ-003</v>
          </cell>
          <cell r="W57" t="str">
            <v>Select</v>
          </cell>
          <cell r="Y57" t="str">
            <v>Select</v>
          </cell>
          <cell r="AA57" t="str">
            <v>Select</v>
          </cell>
          <cell r="AC57" t="str">
            <v>Select</v>
          </cell>
          <cell r="AE57" t="str">
            <v>Select</v>
          </cell>
          <cell r="AG57" t="str">
            <v>Select</v>
          </cell>
          <cell r="AI57" t="str">
            <v>Offered</v>
          </cell>
          <cell r="AJ57" t="str">
            <v>Joined</v>
          </cell>
          <cell r="AK57" t="str">
            <v>Joined</v>
          </cell>
        </row>
        <row r="58">
          <cell r="E58" t="str">
            <v>Agile Delivery_sample</v>
          </cell>
          <cell r="S58" t="str">
            <v>REQ-004</v>
          </cell>
          <cell r="W58" t="str">
            <v>Hold</v>
          </cell>
          <cell r="AK58" t="str">
            <v>On Hold</v>
          </cell>
        </row>
        <row r="59">
          <cell r="E59" t="str">
            <v>Platform Leadership_sample</v>
          </cell>
          <cell r="S59" t="str">
            <v>REQ-005</v>
          </cell>
          <cell r="W59" t="str">
            <v>Reject</v>
          </cell>
          <cell r="AK59" t="str">
            <v>Rejected</v>
          </cell>
        </row>
        <row r="60">
          <cell r="E60" t="str">
            <v>Roadmaps, Analytics_sample</v>
          </cell>
          <cell r="S60" t="str">
            <v>REQ-006</v>
          </cell>
          <cell r="W60" t="str">
            <v>Hold</v>
          </cell>
          <cell r="AK60" t="str">
            <v>On Hold</v>
          </cell>
        </row>
        <row r="61">
          <cell r="E61" t="str">
            <v>Java, APIs_sample</v>
          </cell>
          <cell r="S61" t="str">
            <v>REQ-007</v>
          </cell>
          <cell r="W61" t="str">
            <v>Select</v>
          </cell>
          <cell r="Y61" t="str">
            <v>Select</v>
          </cell>
          <cell r="AA61" t="str">
            <v>Select</v>
          </cell>
          <cell r="AC61" t="str">
            <v>Select</v>
          </cell>
          <cell r="AE61" t="str">
            <v>Select</v>
          </cell>
          <cell r="AG61" t="str">
            <v>Select</v>
          </cell>
          <cell r="AI61" t="str">
            <v>Offered</v>
          </cell>
          <cell r="AJ61" t="str">
            <v>Joined</v>
          </cell>
          <cell r="AK61" t="str">
            <v>Joined</v>
          </cell>
        </row>
        <row r="62">
          <cell r="E62" t="str">
            <v>Python, ML Ops_sample</v>
          </cell>
          <cell r="S62" t="str">
            <v>REQ-008</v>
          </cell>
          <cell r="W62" t="str">
            <v>Select</v>
          </cell>
          <cell r="AK62" t="str">
            <v>Active</v>
          </cell>
        </row>
        <row r="63">
          <cell r="E63" t="str">
            <v>Recruitment Ops_sample</v>
          </cell>
          <cell r="S63" t="str">
            <v>REQ-009</v>
          </cell>
          <cell r="W63" t="str">
            <v>Select</v>
          </cell>
          <cell r="Y63" t="str">
            <v>Select</v>
          </cell>
          <cell r="AA63" t="str">
            <v>Select</v>
          </cell>
          <cell r="AC63" t="str">
            <v>Select</v>
          </cell>
          <cell r="AE63" t="str">
            <v>Select</v>
          </cell>
          <cell r="AG63" t="str">
            <v>Select</v>
          </cell>
          <cell r="AI63" t="str">
            <v>Offered</v>
          </cell>
          <cell r="AJ63" t="str">
            <v>Joined</v>
          </cell>
          <cell r="AK63" t="str">
            <v>Joined</v>
          </cell>
        </row>
        <row r="64">
          <cell r="E64" t="str">
            <v>Enterprise CS_sample</v>
          </cell>
          <cell r="S64" t="str">
            <v>REQ-010</v>
          </cell>
          <cell r="W64" t="str">
            <v>Select</v>
          </cell>
          <cell r="Y64" t="str">
            <v>Select</v>
          </cell>
          <cell r="AA64" t="str">
            <v>Select</v>
          </cell>
          <cell r="AC64" t="str">
            <v>Select</v>
          </cell>
          <cell r="AE64" t="str">
            <v>Select</v>
          </cell>
          <cell r="AG64" t="str">
            <v>Select</v>
          </cell>
          <cell r="AI64" t="str">
            <v>Offered</v>
          </cell>
          <cell r="AJ64" t="str">
            <v>Joined</v>
          </cell>
          <cell r="AK64" t="str">
            <v>Joined</v>
          </cell>
        </row>
        <row r="65">
          <cell r="E65" t="str">
            <v>Manual Testing, Selenium_sample</v>
          </cell>
          <cell r="S65" t="str">
            <v>REQ-011</v>
          </cell>
          <cell r="W65" t="str">
            <v>Yet to begin</v>
          </cell>
          <cell r="AK65" t="str">
            <v>Not Started</v>
          </cell>
        </row>
        <row r="66">
          <cell r="E66" t="str">
            <v>Budgeting, MIS_sample</v>
          </cell>
          <cell r="S66" t="str">
            <v>REQ-012</v>
          </cell>
          <cell r="W66" t="str">
            <v>Select</v>
          </cell>
          <cell r="AK66" t="str">
            <v>Active</v>
          </cell>
        </row>
        <row r="67">
          <cell r="E67" t="str">
            <v>React, Node.js_sample</v>
          </cell>
          <cell r="S67" t="str">
            <v>REQ-013</v>
          </cell>
          <cell r="W67" t="str">
            <v>Select</v>
          </cell>
          <cell r="Y67" t="str">
            <v>Select</v>
          </cell>
          <cell r="AA67" t="str">
            <v>Select</v>
          </cell>
          <cell r="AC67" t="str">
            <v>Select</v>
          </cell>
          <cell r="AE67" t="str">
            <v>Select</v>
          </cell>
          <cell r="AG67" t="str">
            <v>Select</v>
          </cell>
          <cell r="AI67" t="str">
            <v>Offered</v>
          </cell>
          <cell r="AJ67" t="str">
            <v>Joined</v>
          </cell>
          <cell r="AK67" t="str">
            <v>Joined</v>
          </cell>
        </row>
        <row r="68">
          <cell r="E68" t="str">
            <v>Agile Delivery_sample</v>
          </cell>
          <cell r="S68" t="str">
            <v>REQ-014</v>
          </cell>
          <cell r="W68" t="str">
            <v>Select</v>
          </cell>
          <cell r="AK68" t="str">
            <v>Active</v>
          </cell>
        </row>
        <row r="69">
          <cell r="E69" t="str">
            <v>Platform Leadership_sample</v>
          </cell>
          <cell r="S69" t="str">
            <v>REQ-015</v>
          </cell>
          <cell r="W69" t="str">
            <v>Select</v>
          </cell>
          <cell r="Y69" t="str">
            <v>Reject</v>
          </cell>
          <cell r="AK69" t="str">
            <v>Rejected</v>
          </cell>
        </row>
        <row r="70">
          <cell r="E70" t="str">
            <v>Roadmaps, Analytics_sample</v>
          </cell>
          <cell r="S70" t="str">
            <v>REQ-016</v>
          </cell>
          <cell r="W70" t="str">
            <v>Reject</v>
          </cell>
          <cell r="AK70" t="str">
            <v>Rejected</v>
          </cell>
        </row>
        <row r="71">
          <cell r="E71" t="str">
            <v>Java, APIs_sample</v>
          </cell>
          <cell r="S71" t="str">
            <v>REQ-017</v>
          </cell>
          <cell r="W71" t="str">
            <v>Yet to begin</v>
          </cell>
          <cell r="AK71" t="str">
            <v>Not Started</v>
          </cell>
        </row>
        <row r="72">
          <cell r="E72" t="str">
            <v>Python, ML Ops_sample</v>
          </cell>
          <cell r="S72" t="str">
            <v>REQ-018</v>
          </cell>
          <cell r="W72" t="str">
            <v>Select</v>
          </cell>
          <cell r="Y72" t="str">
            <v>Select</v>
          </cell>
          <cell r="AA72" t="str">
            <v>Select</v>
          </cell>
          <cell r="AC72" t="str">
            <v>Select</v>
          </cell>
          <cell r="AE72" t="str">
            <v>Select</v>
          </cell>
          <cell r="AG72" t="str">
            <v>Select</v>
          </cell>
          <cell r="AI72" t="str">
            <v>Offer Drop</v>
          </cell>
          <cell r="AK72" t="str">
            <v>Offer Drop</v>
          </cell>
        </row>
        <row r="73">
          <cell r="E73" t="str">
            <v>Recruitment Ops_sample</v>
          </cell>
          <cell r="S73" t="str">
            <v>REQ-019</v>
          </cell>
          <cell r="W73" t="str">
            <v>Select</v>
          </cell>
          <cell r="Y73" t="str">
            <v>Select</v>
          </cell>
          <cell r="AK73" t="str">
            <v>Active</v>
          </cell>
        </row>
        <row r="74">
          <cell r="E74" t="str">
            <v>Enterprise CS_sample</v>
          </cell>
          <cell r="S74" t="str">
            <v>REQ-020</v>
          </cell>
          <cell r="W74" t="str">
            <v>Select</v>
          </cell>
          <cell r="Y74" t="str">
            <v>Select</v>
          </cell>
          <cell r="AA74" t="str">
            <v>Select</v>
          </cell>
          <cell r="AC74" t="str">
            <v>Select</v>
          </cell>
          <cell r="AE74" t="str">
            <v>Select</v>
          </cell>
          <cell r="AG74" t="str">
            <v>Select</v>
          </cell>
          <cell r="AI74" t="str">
            <v>Offered</v>
          </cell>
          <cell r="AK74" t="str">
            <v>Offer Extended</v>
          </cell>
        </row>
        <row r="75">
          <cell r="E75" t="str">
            <v>Manual Testing, Selenium_sample</v>
          </cell>
          <cell r="S75" t="str">
            <v>REQ-021</v>
          </cell>
          <cell r="W75" t="str">
            <v>Yet to begin</v>
          </cell>
          <cell r="AK75" t="str">
            <v>Not Started</v>
          </cell>
        </row>
        <row r="76">
          <cell r="E76" t="str">
            <v>Budgeting, MIS_sample</v>
          </cell>
          <cell r="S76" t="str">
            <v>REQ-022</v>
          </cell>
          <cell r="W76" t="str">
            <v>Select</v>
          </cell>
          <cell r="Y76" t="str">
            <v>Select</v>
          </cell>
          <cell r="AK76" t="str">
            <v>Active</v>
          </cell>
        </row>
        <row r="77">
          <cell r="E77" t="str">
            <v>React, Node.js_sample</v>
          </cell>
          <cell r="S77" t="str">
            <v>REQ-023</v>
          </cell>
          <cell r="W77" t="str">
            <v>Hold</v>
          </cell>
          <cell r="AK77" t="str">
            <v>On Hold</v>
          </cell>
        </row>
        <row r="78">
          <cell r="E78" t="str">
            <v>Agile Delivery_sample</v>
          </cell>
          <cell r="S78" t="str">
            <v>REQ-024</v>
          </cell>
          <cell r="W78" t="str">
            <v>Select</v>
          </cell>
          <cell r="Y78" t="str">
            <v>Select</v>
          </cell>
          <cell r="AA78" t="str">
            <v>Select</v>
          </cell>
          <cell r="AC78" t="str">
            <v>Select</v>
          </cell>
          <cell r="AE78" t="str">
            <v>Select</v>
          </cell>
          <cell r="AG78" t="str">
            <v>Select</v>
          </cell>
          <cell r="AI78" t="str">
            <v>Offered</v>
          </cell>
          <cell r="AJ78" t="str">
            <v>Joined</v>
          </cell>
          <cell r="AK78" t="str">
            <v>Joined</v>
          </cell>
        </row>
        <row r="79">
          <cell r="E79" t="str">
            <v>Platform Leadership_sample</v>
          </cell>
          <cell r="S79" t="str">
            <v>REQ-025</v>
          </cell>
          <cell r="W79" t="str">
            <v>Select</v>
          </cell>
          <cell r="Y79" t="str">
            <v>Select</v>
          </cell>
          <cell r="AA79" t="str">
            <v>Select</v>
          </cell>
          <cell r="AC79" t="str">
            <v>Select</v>
          </cell>
          <cell r="AK79" t="str">
            <v>Active</v>
          </cell>
        </row>
        <row r="80">
          <cell r="E80" t="str">
            <v>Roadmaps, Analytics_sample</v>
          </cell>
          <cell r="S80" t="str">
            <v>REQ-001</v>
          </cell>
          <cell r="W80" t="str">
            <v>Select</v>
          </cell>
          <cell r="Y80" t="str">
            <v>Select</v>
          </cell>
          <cell r="AA80" t="str">
            <v>Select</v>
          </cell>
          <cell r="AC80" t="str">
            <v>Select</v>
          </cell>
          <cell r="AE80" t="str">
            <v>Select</v>
          </cell>
          <cell r="AG80" t="str">
            <v>Select</v>
          </cell>
          <cell r="AI80" t="str">
            <v>Offered</v>
          </cell>
          <cell r="AJ80" t="str">
            <v>Joined</v>
          </cell>
          <cell r="AK80" t="str">
            <v>Joined</v>
          </cell>
        </row>
        <row r="81">
          <cell r="E81" t="str">
            <v>Java, APIs_sample</v>
          </cell>
          <cell r="S81" t="str">
            <v>REQ-002</v>
          </cell>
          <cell r="W81" t="str">
            <v>Reject</v>
          </cell>
          <cell r="AK81" t="str">
            <v>Rejected</v>
          </cell>
        </row>
        <row r="82">
          <cell r="E82" t="str">
            <v>Python, ML Ops_sample</v>
          </cell>
          <cell r="S82" t="str">
            <v>REQ-003</v>
          </cell>
          <cell r="W82" t="str">
            <v>Select</v>
          </cell>
          <cell r="Y82" t="str">
            <v>Reject</v>
          </cell>
          <cell r="AK82" t="str">
            <v>Rejected</v>
          </cell>
        </row>
        <row r="83">
          <cell r="E83" t="str">
            <v>Recruitment Ops_sample</v>
          </cell>
          <cell r="S83" t="str">
            <v>REQ-004</v>
          </cell>
          <cell r="W83" t="str">
            <v>Hold</v>
          </cell>
          <cell r="AK83" t="str">
            <v>On Hold</v>
          </cell>
        </row>
        <row r="84">
          <cell r="E84" t="str">
            <v>Enterprise CS_sample</v>
          </cell>
          <cell r="S84" t="str">
            <v>REQ-005</v>
          </cell>
          <cell r="W84" t="str">
            <v>Select</v>
          </cell>
          <cell r="Y84" t="str">
            <v>Select</v>
          </cell>
          <cell r="AA84" t="str">
            <v>Select</v>
          </cell>
          <cell r="AC84" t="str">
            <v>Select</v>
          </cell>
          <cell r="AK84" t="str">
            <v>Active</v>
          </cell>
        </row>
        <row r="85">
          <cell r="AK85" t="str">
            <v/>
          </cell>
        </row>
        <row r="86">
          <cell r="AK86" t="str">
            <v/>
          </cell>
        </row>
        <row r="87">
          <cell r="AK87" t="str">
            <v/>
          </cell>
        </row>
        <row r="88">
          <cell r="AK88" t="str">
            <v/>
          </cell>
        </row>
        <row r="89">
          <cell r="AK89" t="str">
            <v/>
          </cell>
        </row>
        <row r="90">
          <cell r="AK90" t="str">
            <v/>
          </cell>
        </row>
        <row r="91">
          <cell r="AK91" t="str">
            <v/>
          </cell>
        </row>
        <row r="92">
          <cell r="AK92" t="str">
            <v/>
          </cell>
        </row>
        <row r="93">
          <cell r="AK93" t="str">
            <v/>
          </cell>
        </row>
        <row r="94">
          <cell r="AK94" t="str">
            <v/>
          </cell>
        </row>
        <row r="95">
          <cell r="AK95" t="str">
            <v/>
          </cell>
        </row>
        <row r="96">
          <cell r="AK96" t="str">
            <v/>
          </cell>
        </row>
        <row r="97">
          <cell r="AK97" t="str">
            <v/>
          </cell>
        </row>
        <row r="98">
          <cell r="AK98" t="str">
            <v/>
          </cell>
        </row>
        <row r="99">
          <cell r="AK99" t="str">
            <v/>
          </cell>
        </row>
        <row r="100">
          <cell r="AK100" t="str">
            <v/>
          </cell>
        </row>
        <row r="101">
          <cell r="AK101" t="str">
            <v/>
          </cell>
        </row>
        <row r="102">
          <cell r="AK102" t="str">
            <v/>
          </cell>
        </row>
        <row r="103">
          <cell r="AK103" t="str">
            <v/>
          </cell>
        </row>
        <row r="104">
          <cell r="AK104" t="str">
            <v/>
          </cell>
        </row>
        <row r="105">
          <cell r="AK105" t="str">
            <v/>
          </cell>
        </row>
        <row r="106">
          <cell r="AK106" t="str">
            <v/>
          </cell>
        </row>
        <row r="107">
          <cell r="AK107" t="str">
            <v/>
          </cell>
        </row>
        <row r="108">
          <cell r="AK108" t="str">
            <v/>
          </cell>
        </row>
        <row r="109">
          <cell r="AK109" t="str">
            <v/>
          </cell>
        </row>
        <row r="110">
          <cell r="AK110" t="str">
            <v/>
          </cell>
        </row>
        <row r="111">
          <cell r="AK111" t="str">
            <v/>
          </cell>
        </row>
        <row r="112">
          <cell r="AK112" t="str">
            <v/>
          </cell>
        </row>
        <row r="113">
          <cell r="AK113" t="str">
            <v/>
          </cell>
        </row>
        <row r="114">
          <cell r="AK114" t="str">
            <v/>
          </cell>
        </row>
        <row r="115">
          <cell r="AK115" t="str">
            <v/>
          </cell>
        </row>
        <row r="116">
          <cell r="AK116" t="str">
            <v/>
          </cell>
        </row>
        <row r="117">
          <cell r="AK117" t="str">
            <v/>
          </cell>
        </row>
        <row r="118">
          <cell r="AK118" t="str">
            <v/>
          </cell>
        </row>
        <row r="119">
          <cell r="AK119" t="str">
            <v/>
          </cell>
        </row>
        <row r="120">
          <cell r="AK120" t="str">
            <v/>
          </cell>
        </row>
        <row r="121">
          <cell r="AK121" t="str">
            <v/>
          </cell>
        </row>
        <row r="122">
          <cell r="AK122" t="str">
            <v/>
          </cell>
        </row>
        <row r="123">
          <cell r="AK123" t="str">
            <v/>
          </cell>
        </row>
        <row r="124">
          <cell r="AK124" t="str">
            <v/>
          </cell>
        </row>
        <row r="125">
          <cell r="AK125" t="str">
            <v/>
          </cell>
        </row>
        <row r="126">
          <cell r="AK126" t="str">
            <v/>
          </cell>
        </row>
        <row r="127">
          <cell r="AK127" t="str">
            <v/>
          </cell>
        </row>
        <row r="128">
          <cell r="AK128" t="str">
            <v/>
          </cell>
        </row>
        <row r="129">
          <cell r="AK129" t="str">
            <v/>
          </cell>
        </row>
        <row r="130">
          <cell r="AK130" t="str">
            <v/>
          </cell>
        </row>
        <row r="131">
          <cell r="AK131" t="str">
            <v/>
          </cell>
        </row>
        <row r="132">
          <cell r="AK132" t="str">
            <v/>
          </cell>
        </row>
        <row r="133">
          <cell r="AK133" t="str">
            <v/>
          </cell>
        </row>
        <row r="134">
          <cell r="AK134" t="str">
            <v/>
          </cell>
        </row>
        <row r="135">
          <cell r="AK135" t="str">
            <v/>
          </cell>
        </row>
        <row r="136">
          <cell r="AK136" t="str">
            <v/>
          </cell>
        </row>
        <row r="137">
          <cell r="AK137" t="str">
            <v/>
          </cell>
        </row>
        <row r="138">
          <cell r="AK138" t="str">
            <v/>
          </cell>
        </row>
        <row r="139">
          <cell r="AK139" t="str">
            <v/>
          </cell>
        </row>
        <row r="140">
          <cell r="AK140" t="str">
            <v/>
          </cell>
        </row>
        <row r="141">
          <cell r="AK141" t="str">
            <v/>
          </cell>
        </row>
        <row r="142">
          <cell r="AK142" t="str">
            <v/>
          </cell>
        </row>
        <row r="143">
          <cell r="AK143" t="str">
            <v/>
          </cell>
        </row>
        <row r="144">
          <cell r="AK144" t="str">
            <v/>
          </cell>
        </row>
        <row r="145">
          <cell r="AK145" t="str">
            <v/>
          </cell>
        </row>
        <row r="146">
          <cell r="AK146" t="str">
            <v/>
          </cell>
        </row>
        <row r="147">
          <cell r="AK147" t="str">
            <v/>
          </cell>
        </row>
        <row r="148">
          <cell r="AK148" t="str">
            <v/>
          </cell>
        </row>
        <row r="149">
          <cell r="AK149" t="str">
            <v/>
          </cell>
        </row>
        <row r="150">
          <cell r="AK150" t="str">
            <v/>
          </cell>
        </row>
        <row r="151">
          <cell r="AK151" t="str">
            <v/>
          </cell>
        </row>
        <row r="152">
          <cell r="AK152" t="str">
            <v/>
          </cell>
        </row>
        <row r="153">
          <cell r="AK153" t="str">
            <v/>
          </cell>
        </row>
        <row r="154">
          <cell r="AK154" t="str">
            <v/>
          </cell>
        </row>
        <row r="155">
          <cell r="AK155" t="str">
            <v/>
          </cell>
        </row>
        <row r="156">
          <cell r="AK156" t="str">
            <v/>
          </cell>
        </row>
        <row r="157">
          <cell r="AK157" t="str">
            <v/>
          </cell>
        </row>
        <row r="158">
          <cell r="AK158" t="str">
            <v/>
          </cell>
        </row>
        <row r="159">
          <cell r="AK159" t="str">
            <v/>
          </cell>
        </row>
        <row r="160">
          <cell r="AK160" t="str">
            <v/>
          </cell>
        </row>
        <row r="161">
          <cell r="AK161" t="str">
            <v/>
          </cell>
        </row>
        <row r="162">
          <cell r="AK162" t="str">
            <v/>
          </cell>
        </row>
        <row r="163">
          <cell r="AK163" t="str">
            <v/>
          </cell>
        </row>
        <row r="164">
          <cell r="AK164" t="str">
            <v/>
          </cell>
        </row>
        <row r="165">
          <cell r="AK165" t="str">
            <v/>
          </cell>
        </row>
        <row r="166">
          <cell r="AK166" t="str">
            <v/>
          </cell>
        </row>
        <row r="167">
          <cell r="AK167" t="str">
            <v/>
          </cell>
        </row>
        <row r="168">
          <cell r="AK168" t="str">
            <v/>
          </cell>
        </row>
        <row r="169">
          <cell r="AK169" t="str">
            <v/>
          </cell>
        </row>
        <row r="170">
          <cell r="AK170" t="str">
            <v/>
          </cell>
        </row>
        <row r="171">
          <cell r="AK171" t="str">
            <v/>
          </cell>
        </row>
        <row r="172">
          <cell r="AK172" t="str">
            <v/>
          </cell>
        </row>
        <row r="173">
          <cell r="AK173" t="str">
            <v/>
          </cell>
        </row>
        <row r="174">
          <cell r="AK174" t="str">
            <v/>
          </cell>
        </row>
        <row r="175">
          <cell r="AK175" t="str">
            <v/>
          </cell>
        </row>
        <row r="176">
          <cell r="AK176" t="str">
            <v/>
          </cell>
        </row>
        <row r="177">
          <cell r="AK177" t="str">
            <v/>
          </cell>
        </row>
        <row r="178">
          <cell r="AK178" t="str">
            <v/>
          </cell>
        </row>
        <row r="179">
          <cell r="AK179" t="str">
            <v/>
          </cell>
        </row>
        <row r="180">
          <cell r="AK180" t="str">
            <v/>
          </cell>
        </row>
        <row r="181">
          <cell r="AK181" t="str">
            <v/>
          </cell>
        </row>
        <row r="182">
          <cell r="AK182" t="str">
            <v/>
          </cell>
        </row>
        <row r="183">
          <cell r="AK183" t="str">
            <v/>
          </cell>
        </row>
        <row r="184">
          <cell r="AK184" t="str">
            <v/>
          </cell>
        </row>
        <row r="185">
          <cell r="AK185" t="str">
            <v/>
          </cell>
        </row>
        <row r="186">
          <cell r="AK186" t="str">
            <v/>
          </cell>
        </row>
        <row r="187">
          <cell r="AK187" t="str">
            <v/>
          </cell>
        </row>
        <row r="188">
          <cell r="AK188" t="str">
            <v/>
          </cell>
        </row>
        <row r="189">
          <cell r="AK189" t="str">
            <v/>
          </cell>
        </row>
        <row r="190">
          <cell r="AK190" t="str">
            <v/>
          </cell>
        </row>
        <row r="191">
          <cell r="AK191" t="str">
            <v/>
          </cell>
        </row>
        <row r="192">
          <cell r="AK192" t="str">
            <v/>
          </cell>
        </row>
        <row r="193">
          <cell r="AK193" t="str">
            <v/>
          </cell>
        </row>
        <row r="194">
          <cell r="AK194" t="str">
            <v/>
          </cell>
        </row>
        <row r="195">
          <cell r="AK195" t="str">
            <v/>
          </cell>
        </row>
        <row r="196">
          <cell r="AK196" t="str">
            <v/>
          </cell>
        </row>
        <row r="197">
          <cell r="AK197" t="str">
            <v/>
          </cell>
        </row>
        <row r="198">
          <cell r="AK198" t="str">
            <v/>
          </cell>
        </row>
        <row r="199">
          <cell r="AK199" t="str">
            <v/>
          </cell>
        </row>
        <row r="200">
          <cell r="AK200" t="str">
            <v/>
          </cell>
        </row>
        <row r="201">
          <cell r="AK201" t="str">
            <v/>
          </cell>
        </row>
        <row r="202">
          <cell r="AK202" t="str">
            <v/>
          </cell>
        </row>
        <row r="203">
          <cell r="AK203" t="str">
            <v/>
          </cell>
        </row>
        <row r="204">
          <cell r="AK204" t="str">
            <v/>
          </cell>
        </row>
        <row r="205">
          <cell r="AK205" t="str">
            <v/>
          </cell>
        </row>
        <row r="206">
          <cell r="AK206" t="str">
            <v/>
          </cell>
        </row>
        <row r="207">
          <cell r="AK207" t="str">
            <v/>
          </cell>
        </row>
        <row r="208">
          <cell r="AK208" t="str">
            <v/>
          </cell>
        </row>
        <row r="209">
          <cell r="AK209" t="str">
            <v/>
          </cell>
        </row>
        <row r="210">
          <cell r="AK210" t="str">
            <v/>
          </cell>
        </row>
        <row r="211">
          <cell r="AK211" t="str">
            <v/>
          </cell>
        </row>
        <row r="212">
          <cell r="AK212" t="str">
            <v/>
          </cell>
        </row>
        <row r="213">
          <cell r="AK213" t="str">
            <v/>
          </cell>
        </row>
        <row r="214">
          <cell r="AK214" t="str">
            <v/>
          </cell>
        </row>
        <row r="215">
          <cell r="AK215" t="str">
            <v/>
          </cell>
        </row>
        <row r="216">
          <cell r="AK216" t="str">
            <v/>
          </cell>
        </row>
        <row r="217">
          <cell r="AK217" t="str">
            <v/>
          </cell>
        </row>
        <row r="218">
          <cell r="AK218" t="str">
            <v/>
          </cell>
        </row>
        <row r="219">
          <cell r="AK219" t="str">
            <v/>
          </cell>
        </row>
        <row r="220">
          <cell r="AK220" t="str">
            <v/>
          </cell>
        </row>
        <row r="221">
          <cell r="AK221" t="str">
            <v/>
          </cell>
        </row>
        <row r="222">
          <cell r="AK222" t="str">
            <v/>
          </cell>
        </row>
        <row r="223">
          <cell r="AK223" t="str">
            <v/>
          </cell>
        </row>
        <row r="224">
          <cell r="AK224" t="str">
            <v/>
          </cell>
        </row>
        <row r="225">
          <cell r="AK225" t="str">
            <v/>
          </cell>
        </row>
        <row r="226">
          <cell r="AK226" t="str">
            <v/>
          </cell>
        </row>
        <row r="227">
          <cell r="AK227" t="str">
            <v/>
          </cell>
        </row>
        <row r="228">
          <cell r="AK228" t="str">
            <v/>
          </cell>
        </row>
        <row r="229">
          <cell r="AK229" t="str">
            <v/>
          </cell>
        </row>
        <row r="230">
          <cell r="AK230" t="str">
            <v/>
          </cell>
        </row>
        <row r="231">
          <cell r="AK231" t="str">
            <v/>
          </cell>
        </row>
        <row r="232">
          <cell r="AK232" t="str">
            <v/>
          </cell>
        </row>
        <row r="233">
          <cell r="AK233" t="str">
            <v/>
          </cell>
        </row>
        <row r="234">
          <cell r="AK234" t="str">
            <v/>
          </cell>
        </row>
        <row r="235">
          <cell r="AK235" t="str">
            <v/>
          </cell>
        </row>
        <row r="236">
          <cell r="AK236" t="str">
            <v/>
          </cell>
        </row>
        <row r="237">
          <cell r="AK237" t="str">
            <v/>
          </cell>
        </row>
        <row r="238">
          <cell r="AK238" t="str">
            <v/>
          </cell>
        </row>
        <row r="239">
          <cell r="AK239" t="str">
            <v/>
          </cell>
        </row>
        <row r="240">
          <cell r="AK240" t="str">
            <v/>
          </cell>
        </row>
        <row r="241">
          <cell r="AK241" t="str">
            <v/>
          </cell>
        </row>
        <row r="242">
          <cell r="AK242" t="str">
            <v/>
          </cell>
        </row>
        <row r="243">
          <cell r="AK243" t="str">
            <v/>
          </cell>
        </row>
        <row r="244">
          <cell r="AK244" t="str">
            <v/>
          </cell>
        </row>
        <row r="245">
          <cell r="AK245" t="str">
            <v/>
          </cell>
        </row>
        <row r="246">
          <cell r="AK246" t="str">
            <v/>
          </cell>
        </row>
        <row r="247">
          <cell r="AK247" t="str">
            <v/>
          </cell>
        </row>
        <row r="248">
          <cell r="AK248" t="str">
            <v/>
          </cell>
        </row>
        <row r="249">
          <cell r="AK249" t="str">
            <v/>
          </cell>
        </row>
        <row r="250">
          <cell r="AK250" t="str">
            <v/>
          </cell>
        </row>
        <row r="251">
          <cell r="AK251" t="str">
            <v/>
          </cell>
        </row>
        <row r="252">
          <cell r="AK252" t="str">
            <v/>
          </cell>
        </row>
        <row r="253">
          <cell r="AK253" t="str">
            <v/>
          </cell>
        </row>
        <row r="254">
          <cell r="AK254" t="str">
            <v/>
          </cell>
        </row>
        <row r="255">
          <cell r="AK255" t="str">
            <v/>
          </cell>
        </row>
        <row r="256">
          <cell r="AK256" t="str">
            <v/>
          </cell>
        </row>
        <row r="257">
          <cell r="AK257" t="str">
            <v/>
          </cell>
        </row>
        <row r="258">
          <cell r="AK258" t="str">
            <v/>
          </cell>
        </row>
        <row r="259">
          <cell r="AK259" t="str">
            <v/>
          </cell>
        </row>
        <row r="260">
          <cell r="AK260" t="str">
            <v/>
          </cell>
        </row>
        <row r="261">
          <cell r="AK261" t="str">
            <v/>
          </cell>
        </row>
        <row r="262">
          <cell r="AK262" t="str">
            <v/>
          </cell>
        </row>
        <row r="263">
          <cell r="AK263" t="str">
            <v/>
          </cell>
        </row>
        <row r="264">
          <cell r="AK264" t="str">
            <v/>
          </cell>
        </row>
        <row r="265">
          <cell r="AK265" t="str">
            <v/>
          </cell>
        </row>
        <row r="266">
          <cell r="AK266" t="str">
            <v/>
          </cell>
        </row>
        <row r="267">
          <cell r="AK267" t="str">
            <v/>
          </cell>
        </row>
        <row r="268">
          <cell r="AK268" t="str">
            <v/>
          </cell>
        </row>
        <row r="269">
          <cell r="AK269" t="str">
            <v/>
          </cell>
        </row>
        <row r="270">
          <cell r="AK270" t="str">
            <v/>
          </cell>
        </row>
        <row r="271">
          <cell r="AK271" t="str">
            <v/>
          </cell>
        </row>
        <row r="272">
          <cell r="AK272" t="str">
            <v/>
          </cell>
        </row>
        <row r="273">
          <cell r="AK273" t="str">
            <v/>
          </cell>
        </row>
        <row r="274">
          <cell r="AK274" t="str">
            <v/>
          </cell>
        </row>
        <row r="275">
          <cell r="AK275" t="str">
            <v/>
          </cell>
        </row>
        <row r="276">
          <cell r="AK276" t="str">
            <v/>
          </cell>
        </row>
        <row r="277">
          <cell r="AK277" t="str">
            <v/>
          </cell>
        </row>
        <row r="278">
          <cell r="AK278" t="str">
            <v/>
          </cell>
        </row>
        <row r="279">
          <cell r="AK279" t="str">
            <v/>
          </cell>
        </row>
        <row r="280">
          <cell r="AK280" t="str">
            <v/>
          </cell>
        </row>
        <row r="281">
          <cell r="AK281" t="str">
            <v/>
          </cell>
        </row>
        <row r="282">
          <cell r="AK282" t="str">
            <v/>
          </cell>
        </row>
        <row r="283">
          <cell r="AK283" t="str">
            <v/>
          </cell>
        </row>
        <row r="284">
          <cell r="AK284" t="str">
            <v/>
          </cell>
        </row>
        <row r="285">
          <cell r="AK285" t="str">
            <v/>
          </cell>
        </row>
        <row r="286">
          <cell r="AK286" t="str">
            <v/>
          </cell>
        </row>
        <row r="287">
          <cell r="AK287" t="str">
            <v/>
          </cell>
        </row>
        <row r="288">
          <cell r="AK288" t="str">
            <v/>
          </cell>
        </row>
        <row r="289">
          <cell r="AK289" t="str">
            <v/>
          </cell>
        </row>
        <row r="290">
          <cell r="AK290" t="str">
            <v/>
          </cell>
        </row>
        <row r="291">
          <cell r="AK291" t="str">
            <v/>
          </cell>
        </row>
        <row r="292">
          <cell r="AK292" t="str">
            <v/>
          </cell>
        </row>
        <row r="293">
          <cell r="AK293" t="str">
            <v/>
          </cell>
        </row>
        <row r="294">
          <cell r="AK294" t="str">
            <v/>
          </cell>
        </row>
        <row r="295">
          <cell r="AK295" t="str">
            <v/>
          </cell>
        </row>
        <row r="296">
          <cell r="AK296" t="str">
            <v/>
          </cell>
        </row>
        <row r="297">
          <cell r="AK297" t="str">
            <v/>
          </cell>
        </row>
        <row r="298">
          <cell r="AK298" t="str">
            <v/>
          </cell>
        </row>
        <row r="299">
          <cell r="AK299" t="str">
            <v/>
          </cell>
        </row>
        <row r="300">
          <cell r="AK300" t="str">
            <v/>
          </cell>
        </row>
        <row r="301">
          <cell r="AK301" t="str">
            <v/>
          </cell>
        </row>
        <row r="302">
          <cell r="AK302" t="str">
            <v/>
          </cell>
        </row>
        <row r="303">
          <cell r="AK303" t="str">
            <v/>
          </cell>
        </row>
        <row r="304">
          <cell r="AK304" t="str">
            <v/>
          </cell>
        </row>
        <row r="305">
          <cell r="AK305" t="str">
            <v/>
          </cell>
        </row>
        <row r="306">
          <cell r="AK306" t="str">
            <v/>
          </cell>
        </row>
        <row r="307">
          <cell r="AK307" t="str">
            <v/>
          </cell>
        </row>
        <row r="308">
          <cell r="AK308" t="str">
            <v/>
          </cell>
        </row>
        <row r="309">
          <cell r="AK309" t="str">
            <v/>
          </cell>
        </row>
        <row r="310">
          <cell r="AK310" t="str">
            <v/>
          </cell>
        </row>
        <row r="311">
          <cell r="AK311" t="str">
            <v/>
          </cell>
        </row>
        <row r="312">
          <cell r="AK312" t="str">
            <v/>
          </cell>
        </row>
        <row r="313">
          <cell r="AK313" t="str">
            <v/>
          </cell>
        </row>
        <row r="314">
          <cell r="AK314" t="str">
            <v/>
          </cell>
        </row>
        <row r="315">
          <cell r="AK315" t="str">
            <v/>
          </cell>
        </row>
        <row r="316">
          <cell r="AK316" t="str">
            <v/>
          </cell>
        </row>
        <row r="317">
          <cell r="AK317" t="str">
            <v/>
          </cell>
        </row>
        <row r="318">
          <cell r="AK318" t="str">
            <v/>
          </cell>
        </row>
        <row r="319">
          <cell r="AK319" t="str">
            <v/>
          </cell>
        </row>
        <row r="320">
          <cell r="AK320" t="str">
            <v/>
          </cell>
        </row>
        <row r="321">
          <cell r="AK321" t="str">
            <v/>
          </cell>
        </row>
        <row r="322">
          <cell r="AK322" t="str">
            <v/>
          </cell>
        </row>
        <row r="323">
          <cell r="AK323" t="str">
            <v/>
          </cell>
        </row>
        <row r="324">
          <cell r="AK324" t="str">
            <v/>
          </cell>
        </row>
        <row r="325">
          <cell r="AK325" t="str">
            <v/>
          </cell>
        </row>
        <row r="326">
          <cell r="AK326" t="str">
            <v/>
          </cell>
        </row>
        <row r="327">
          <cell r="AK327" t="str">
            <v/>
          </cell>
        </row>
        <row r="328">
          <cell r="AK328" t="str">
            <v/>
          </cell>
        </row>
        <row r="329">
          <cell r="AK329" t="str">
            <v/>
          </cell>
        </row>
        <row r="330">
          <cell r="AK330" t="str">
            <v/>
          </cell>
        </row>
        <row r="331">
          <cell r="AK331" t="str">
            <v/>
          </cell>
        </row>
        <row r="332">
          <cell r="AK332" t="str">
            <v/>
          </cell>
        </row>
        <row r="333">
          <cell r="AK333" t="str">
            <v/>
          </cell>
        </row>
        <row r="334">
          <cell r="AK334" t="str">
            <v/>
          </cell>
        </row>
        <row r="335">
          <cell r="AK335" t="str">
            <v/>
          </cell>
        </row>
        <row r="336">
          <cell r="AK336" t="str">
            <v/>
          </cell>
        </row>
        <row r="337">
          <cell r="AK337" t="str">
            <v/>
          </cell>
        </row>
        <row r="338">
          <cell r="AK338" t="str">
            <v/>
          </cell>
        </row>
        <row r="339">
          <cell r="AK339" t="str">
            <v/>
          </cell>
        </row>
        <row r="340">
          <cell r="AK340" t="str">
            <v/>
          </cell>
        </row>
        <row r="341">
          <cell r="AK341" t="str">
            <v/>
          </cell>
        </row>
        <row r="342">
          <cell r="AK342" t="str">
            <v/>
          </cell>
        </row>
        <row r="343">
          <cell r="AK343" t="str">
            <v/>
          </cell>
        </row>
        <row r="344">
          <cell r="AK344" t="str">
            <v/>
          </cell>
        </row>
        <row r="345">
          <cell r="AK345" t="str">
            <v/>
          </cell>
        </row>
        <row r="346">
          <cell r="AK346" t="str">
            <v/>
          </cell>
        </row>
        <row r="347">
          <cell r="AK347" t="str">
            <v/>
          </cell>
        </row>
        <row r="348">
          <cell r="AK348" t="str">
            <v/>
          </cell>
        </row>
        <row r="349">
          <cell r="AK349" t="str">
            <v/>
          </cell>
        </row>
        <row r="350">
          <cell r="AK350" t="str">
            <v/>
          </cell>
        </row>
        <row r="351">
          <cell r="AK351" t="str">
            <v/>
          </cell>
        </row>
        <row r="352">
          <cell r="AK352" t="str">
            <v/>
          </cell>
        </row>
        <row r="353">
          <cell r="AK353" t="str">
            <v/>
          </cell>
        </row>
        <row r="354">
          <cell r="AK354" t="str">
            <v/>
          </cell>
        </row>
        <row r="355">
          <cell r="AK355" t="str">
            <v/>
          </cell>
        </row>
        <row r="356">
          <cell r="AK356" t="str">
            <v/>
          </cell>
        </row>
        <row r="357">
          <cell r="AK357" t="str">
            <v/>
          </cell>
        </row>
        <row r="358">
          <cell r="AK358" t="str">
            <v/>
          </cell>
        </row>
        <row r="359">
          <cell r="AK359" t="str">
            <v/>
          </cell>
        </row>
        <row r="360">
          <cell r="AK360" t="str">
            <v/>
          </cell>
        </row>
        <row r="361">
          <cell r="AK361" t="str">
            <v/>
          </cell>
        </row>
        <row r="362">
          <cell r="AK362" t="str">
            <v/>
          </cell>
        </row>
        <row r="363">
          <cell r="AK363" t="str">
            <v/>
          </cell>
        </row>
        <row r="364">
          <cell r="AK364" t="str">
            <v/>
          </cell>
        </row>
        <row r="365">
          <cell r="AK365" t="str">
            <v/>
          </cell>
        </row>
        <row r="366">
          <cell r="AK366" t="str">
            <v/>
          </cell>
        </row>
        <row r="367">
          <cell r="AK367" t="str">
            <v/>
          </cell>
        </row>
        <row r="368">
          <cell r="AK368" t="str">
            <v/>
          </cell>
        </row>
        <row r="369">
          <cell r="AK369" t="str">
            <v/>
          </cell>
        </row>
        <row r="370">
          <cell r="AK370" t="str">
            <v/>
          </cell>
        </row>
        <row r="371">
          <cell r="AK371" t="str">
            <v/>
          </cell>
        </row>
        <row r="372">
          <cell r="AK372" t="str">
            <v/>
          </cell>
        </row>
        <row r="373">
          <cell r="AK373" t="str">
            <v/>
          </cell>
        </row>
        <row r="374">
          <cell r="AK374" t="str">
            <v/>
          </cell>
        </row>
        <row r="375">
          <cell r="AK375" t="str">
            <v/>
          </cell>
        </row>
        <row r="376">
          <cell r="AK376" t="str">
            <v/>
          </cell>
        </row>
        <row r="377">
          <cell r="AK377" t="str">
            <v/>
          </cell>
        </row>
        <row r="378">
          <cell r="AK378" t="str">
            <v/>
          </cell>
        </row>
        <row r="379">
          <cell r="AK379" t="str">
            <v/>
          </cell>
        </row>
        <row r="380">
          <cell r="AK380" t="str">
            <v/>
          </cell>
        </row>
        <row r="381">
          <cell r="AK381" t="str">
            <v/>
          </cell>
        </row>
        <row r="382">
          <cell r="AK382" t="str">
            <v/>
          </cell>
        </row>
        <row r="383">
          <cell r="AK383" t="str">
            <v/>
          </cell>
        </row>
        <row r="384">
          <cell r="AK384" t="str">
            <v/>
          </cell>
        </row>
        <row r="385">
          <cell r="AK385" t="str">
            <v/>
          </cell>
        </row>
        <row r="386">
          <cell r="AK386" t="str">
            <v/>
          </cell>
        </row>
        <row r="387">
          <cell r="AK387" t="str">
            <v/>
          </cell>
        </row>
        <row r="388">
          <cell r="AK388" t="str">
            <v/>
          </cell>
        </row>
        <row r="389">
          <cell r="AK389" t="str">
            <v/>
          </cell>
        </row>
        <row r="390">
          <cell r="AK390" t="str">
            <v/>
          </cell>
        </row>
        <row r="391">
          <cell r="AK391" t="str">
            <v/>
          </cell>
        </row>
        <row r="392">
          <cell r="AK392" t="str">
            <v/>
          </cell>
        </row>
        <row r="393">
          <cell r="AK393" t="str">
            <v/>
          </cell>
        </row>
        <row r="394">
          <cell r="AK394" t="str">
            <v/>
          </cell>
        </row>
        <row r="395">
          <cell r="AK395" t="str">
            <v/>
          </cell>
        </row>
        <row r="396">
          <cell r="AK396" t="str">
            <v/>
          </cell>
        </row>
        <row r="397">
          <cell r="AK397" t="str">
            <v/>
          </cell>
        </row>
        <row r="398">
          <cell r="AK398" t="str">
            <v/>
          </cell>
        </row>
        <row r="399">
          <cell r="AK399" t="str">
            <v/>
          </cell>
        </row>
        <row r="400">
          <cell r="AK400" t="str">
            <v/>
          </cell>
        </row>
        <row r="401">
          <cell r="AK401" t="str">
            <v/>
          </cell>
        </row>
        <row r="402">
          <cell r="AK402" t="str">
            <v/>
          </cell>
        </row>
        <row r="403">
          <cell r="AK403" t="str">
            <v/>
          </cell>
        </row>
        <row r="404">
          <cell r="AK404" t="str">
            <v/>
          </cell>
        </row>
        <row r="405">
          <cell r="AK405" t="str">
            <v/>
          </cell>
        </row>
        <row r="406">
          <cell r="AK406" t="str">
            <v/>
          </cell>
        </row>
        <row r="407">
          <cell r="AK407" t="str">
            <v/>
          </cell>
        </row>
        <row r="408">
          <cell r="AK408" t="str">
            <v/>
          </cell>
        </row>
        <row r="409">
          <cell r="AK409" t="str">
            <v/>
          </cell>
        </row>
        <row r="410">
          <cell r="AK410" t="str">
            <v/>
          </cell>
        </row>
        <row r="411">
          <cell r="AK411" t="str">
            <v/>
          </cell>
        </row>
        <row r="412">
          <cell r="AK412" t="str">
            <v/>
          </cell>
        </row>
        <row r="413">
          <cell r="AK413" t="str">
            <v/>
          </cell>
        </row>
        <row r="414">
          <cell r="AK414" t="str">
            <v/>
          </cell>
        </row>
        <row r="415">
          <cell r="AK415" t="str">
            <v/>
          </cell>
        </row>
        <row r="416">
          <cell r="AK416" t="str">
            <v/>
          </cell>
        </row>
        <row r="417">
          <cell r="AK417" t="str">
            <v/>
          </cell>
        </row>
        <row r="418">
          <cell r="AK418" t="str">
            <v/>
          </cell>
        </row>
        <row r="419">
          <cell r="AK419" t="str">
            <v/>
          </cell>
        </row>
        <row r="420">
          <cell r="AK420" t="str">
            <v/>
          </cell>
        </row>
        <row r="421">
          <cell r="AK421" t="str">
            <v/>
          </cell>
        </row>
        <row r="422">
          <cell r="AK422" t="str">
            <v/>
          </cell>
        </row>
        <row r="423">
          <cell r="AK423" t="str">
            <v/>
          </cell>
        </row>
        <row r="424">
          <cell r="AK424" t="str">
            <v/>
          </cell>
        </row>
        <row r="425">
          <cell r="AK425" t="str">
            <v/>
          </cell>
        </row>
        <row r="426">
          <cell r="AK426" t="str">
            <v/>
          </cell>
        </row>
        <row r="427">
          <cell r="AK427" t="str">
            <v/>
          </cell>
        </row>
        <row r="428">
          <cell r="AK428" t="str">
            <v/>
          </cell>
        </row>
        <row r="429">
          <cell r="AK429" t="str">
            <v/>
          </cell>
        </row>
        <row r="430">
          <cell r="AK430" t="str">
            <v/>
          </cell>
        </row>
        <row r="431">
          <cell r="AK431" t="str">
            <v/>
          </cell>
        </row>
        <row r="432">
          <cell r="AK432" t="str">
            <v/>
          </cell>
        </row>
        <row r="433">
          <cell r="AK433" t="str">
            <v/>
          </cell>
        </row>
        <row r="434">
          <cell r="AK434" t="str">
            <v/>
          </cell>
        </row>
        <row r="435">
          <cell r="AK435" t="str">
            <v/>
          </cell>
        </row>
        <row r="436">
          <cell r="AK436" t="str">
            <v/>
          </cell>
        </row>
        <row r="437">
          <cell r="AK437" t="str">
            <v/>
          </cell>
        </row>
        <row r="438">
          <cell r="AK438" t="str">
            <v/>
          </cell>
        </row>
        <row r="439">
          <cell r="AK439" t="str">
            <v/>
          </cell>
        </row>
        <row r="440">
          <cell r="AK440" t="str">
            <v/>
          </cell>
        </row>
        <row r="441">
          <cell r="AK441" t="str">
            <v/>
          </cell>
        </row>
        <row r="442">
          <cell r="AK442" t="str">
            <v/>
          </cell>
        </row>
        <row r="443">
          <cell r="AK443" t="str">
            <v/>
          </cell>
        </row>
        <row r="444">
          <cell r="AK444" t="str">
            <v/>
          </cell>
        </row>
        <row r="445">
          <cell r="AK445" t="str">
            <v/>
          </cell>
        </row>
        <row r="446">
          <cell r="AK446" t="str">
            <v/>
          </cell>
        </row>
        <row r="447">
          <cell r="AK447" t="str">
            <v/>
          </cell>
        </row>
        <row r="448">
          <cell r="AK448" t="str">
            <v/>
          </cell>
        </row>
        <row r="449">
          <cell r="AK449" t="str">
            <v/>
          </cell>
        </row>
        <row r="450">
          <cell r="AK450" t="str">
            <v/>
          </cell>
        </row>
        <row r="451">
          <cell r="AK451" t="str">
            <v/>
          </cell>
        </row>
        <row r="452">
          <cell r="AK452" t="str">
            <v/>
          </cell>
        </row>
        <row r="453">
          <cell r="AK453" t="str">
            <v/>
          </cell>
        </row>
        <row r="454">
          <cell r="AK454" t="str">
            <v/>
          </cell>
        </row>
        <row r="455">
          <cell r="AK455" t="str">
            <v/>
          </cell>
        </row>
        <row r="456">
          <cell r="AK456" t="str">
            <v/>
          </cell>
        </row>
        <row r="457">
          <cell r="AK457" t="str">
            <v/>
          </cell>
        </row>
        <row r="458">
          <cell r="AK458" t="str">
            <v/>
          </cell>
        </row>
        <row r="459">
          <cell r="AK459" t="str">
            <v/>
          </cell>
        </row>
        <row r="460">
          <cell r="AK460" t="str">
            <v/>
          </cell>
        </row>
        <row r="461">
          <cell r="AK461" t="str">
            <v/>
          </cell>
        </row>
        <row r="462">
          <cell r="AK462" t="str">
            <v/>
          </cell>
        </row>
        <row r="463">
          <cell r="AK463" t="str">
            <v/>
          </cell>
        </row>
        <row r="464">
          <cell r="AK464" t="str">
            <v/>
          </cell>
        </row>
        <row r="465">
          <cell r="AK465" t="str">
            <v/>
          </cell>
        </row>
        <row r="466">
          <cell r="AK466" t="str">
            <v/>
          </cell>
        </row>
        <row r="467">
          <cell r="AK467" t="str">
            <v/>
          </cell>
        </row>
        <row r="468">
          <cell r="AK468" t="str">
            <v/>
          </cell>
        </row>
        <row r="469">
          <cell r="AK469" t="str">
            <v/>
          </cell>
        </row>
        <row r="470">
          <cell r="AK470" t="str">
            <v/>
          </cell>
        </row>
        <row r="471">
          <cell r="AK471" t="str">
            <v/>
          </cell>
        </row>
        <row r="472">
          <cell r="AK472" t="str">
            <v/>
          </cell>
        </row>
        <row r="473">
          <cell r="AK473" t="str">
            <v/>
          </cell>
        </row>
        <row r="474">
          <cell r="AK474" t="str">
            <v/>
          </cell>
        </row>
        <row r="475">
          <cell r="AK475" t="str">
            <v/>
          </cell>
        </row>
        <row r="476">
          <cell r="AK476" t="str">
            <v/>
          </cell>
        </row>
        <row r="477">
          <cell r="AK477" t="str">
            <v/>
          </cell>
        </row>
        <row r="478">
          <cell r="AK478" t="str">
            <v/>
          </cell>
        </row>
        <row r="479">
          <cell r="AK479" t="str">
            <v/>
          </cell>
        </row>
        <row r="480">
          <cell r="AK480" t="str">
            <v/>
          </cell>
        </row>
        <row r="481">
          <cell r="AK481" t="str">
            <v/>
          </cell>
        </row>
        <row r="482">
          <cell r="AK482" t="str">
            <v/>
          </cell>
        </row>
        <row r="483">
          <cell r="AK483" t="str">
            <v/>
          </cell>
        </row>
        <row r="484">
          <cell r="AK484" t="str">
            <v/>
          </cell>
        </row>
        <row r="485">
          <cell r="AK485" t="str">
            <v/>
          </cell>
        </row>
        <row r="486">
          <cell r="AK486" t="str">
            <v/>
          </cell>
        </row>
        <row r="487">
          <cell r="AK487" t="str">
            <v/>
          </cell>
        </row>
        <row r="488">
          <cell r="AK488" t="str">
            <v/>
          </cell>
        </row>
        <row r="489">
          <cell r="AK489" t="str">
            <v/>
          </cell>
        </row>
        <row r="490">
          <cell r="AK490" t="str">
            <v/>
          </cell>
        </row>
        <row r="491">
          <cell r="AK491" t="str">
            <v/>
          </cell>
        </row>
        <row r="492">
          <cell r="AK492" t="str">
            <v/>
          </cell>
        </row>
        <row r="493">
          <cell r="AK493" t="str">
            <v/>
          </cell>
        </row>
        <row r="494">
          <cell r="AK494" t="str">
            <v/>
          </cell>
        </row>
        <row r="495">
          <cell r="AK495" t="str">
            <v/>
          </cell>
        </row>
        <row r="496">
          <cell r="AK496" t="str">
            <v/>
          </cell>
        </row>
        <row r="497">
          <cell r="AK497" t="str">
            <v/>
          </cell>
        </row>
        <row r="498">
          <cell r="AK498" t="str">
            <v/>
          </cell>
        </row>
        <row r="499">
          <cell r="AK499" t="str">
            <v/>
          </cell>
        </row>
        <row r="500">
          <cell r="AK500" t="str">
            <v/>
          </cell>
        </row>
        <row r="501">
          <cell r="AK501" t="str">
            <v/>
          </cell>
        </row>
        <row r="502">
          <cell r="AK502" t="str">
            <v/>
          </cell>
        </row>
        <row r="503">
          <cell r="AK503" t="str">
            <v/>
          </cell>
        </row>
        <row r="504">
          <cell r="AK504" t="str">
            <v/>
          </cell>
        </row>
        <row r="505">
          <cell r="AK505" t="str">
            <v/>
          </cell>
        </row>
        <row r="506">
          <cell r="AK506" t="str">
            <v/>
          </cell>
        </row>
        <row r="507">
          <cell r="AK507" t="str">
            <v/>
          </cell>
        </row>
        <row r="508">
          <cell r="AK508" t="str">
            <v/>
          </cell>
        </row>
        <row r="509">
          <cell r="AK509" t="str">
            <v/>
          </cell>
        </row>
        <row r="510">
          <cell r="AK510" t="str">
            <v/>
          </cell>
        </row>
        <row r="511">
          <cell r="AK511" t="str">
            <v/>
          </cell>
        </row>
        <row r="512">
          <cell r="AK512" t="str">
            <v/>
          </cell>
        </row>
        <row r="513">
          <cell r="AK513" t="str">
            <v/>
          </cell>
        </row>
        <row r="514">
          <cell r="AK514" t="str">
            <v/>
          </cell>
        </row>
        <row r="515">
          <cell r="AK515" t="str">
            <v/>
          </cell>
        </row>
        <row r="516">
          <cell r="AK516" t="str">
            <v/>
          </cell>
        </row>
        <row r="517">
          <cell r="AK517" t="str">
            <v/>
          </cell>
        </row>
        <row r="518">
          <cell r="AK518" t="str">
            <v/>
          </cell>
        </row>
        <row r="519">
          <cell r="AK519" t="str">
            <v/>
          </cell>
        </row>
        <row r="520">
          <cell r="AK520" t="str">
            <v/>
          </cell>
        </row>
        <row r="521">
          <cell r="AK521" t="str">
            <v/>
          </cell>
        </row>
        <row r="522">
          <cell r="AK522" t="str">
            <v/>
          </cell>
        </row>
        <row r="523">
          <cell r="AK523" t="str">
            <v/>
          </cell>
        </row>
        <row r="524">
          <cell r="AK524" t="str">
            <v/>
          </cell>
        </row>
        <row r="525">
          <cell r="AK525" t="str">
            <v/>
          </cell>
        </row>
        <row r="526">
          <cell r="AK526" t="str">
            <v/>
          </cell>
        </row>
        <row r="527">
          <cell r="AK527" t="str">
            <v/>
          </cell>
        </row>
        <row r="528">
          <cell r="AK528" t="str">
            <v/>
          </cell>
        </row>
        <row r="529">
          <cell r="AK529" t="str">
            <v/>
          </cell>
        </row>
        <row r="530">
          <cell r="AK530" t="str">
            <v/>
          </cell>
        </row>
        <row r="531">
          <cell r="AK531" t="str">
            <v/>
          </cell>
        </row>
        <row r="532">
          <cell r="AK532" t="str">
            <v/>
          </cell>
        </row>
        <row r="533">
          <cell r="AK533" t="str">
            <v/>
          </cell>
        </row>
        <row r="534">
          <cell r="AK534" t="str">
            <v/>
          </cell>
        </row>
        <row r="535">
          <cell r="AK535" t="str">
            <v/>
          </cell>
        </row>
        <row r="536">
          <cell r="AK536" t="str">
            <v/>
          </cell>
        </row>
        <row r="537">
          <cell r="AK537" t="str">
            <v/>
          </cell>
        </row>
        <row r="538">
          <cell r="AK538" t="str">
            <v/>
          </cell>
        </row>
        <row r="539">
          <cell r="AK539" t="str">
            <v/>
          </cell>
        </row>
        <row r="540">
          <cell r="AK540" t="str">
            <v/>
          </cell>
        </row>
        <row r="541">
          <cell r="AK541" t="str">
            <v/>
          </cell>
        </row>
        <row r="542">
          <cell r="AK542" t="str">
            <v/>
          </cell>
        </row>
        <row r="543">
          <cell r="AK543" t="str">
            <v/>
          </cell>
        </row>
        <row r="544">
          <cell r="AK544" t="str">
            <v/>
          </cell>
        </row>
        <row r="545">
          <cell r="AK545" t="str">
            <v/>
          </cell>
        </row>
        <row r="546">
          <cell r="AK546" t="str">
            <v/>
          </cell>
        </row>
        <row r="547">
          <cell r="AK547" t="str">
            <v/>
          </cell>
        </row>
        <row r="548">
          <cell r="AK548" t="str">
            <v/>
          </cell>
        </row>
        <row r="549">
          <cell r="AK549" t="str">
            <v/>
          </cell>
        </row>
        <row r="550">
          <cell r="AK550" t="str">
            <v/>
          </cell>
        </row>
        <row r="551">
          <cell r="AK551" t="str">
            <v/>
          </cell>
        </row>
        <row r="552">
          <cell r="AK552" t="str">
            <v/>
          </cell>
        </row>
        <row r="553">
          <cell r="AK553" t="str">
            <v/>
          </cell>
        </row>
        <row r="554">
          <cell r="AK554" t="str">
            <v/>
          </cell>
        </row>
        <row r="555">
          <cell r="AK555" t="str">
            <v/>
          </cell>
        </row>
        <row r="556">
          <cell r="AK556" t="str">
            <v/>
          </cell>
        </row>
        <row r="557">
          <cell r="AK557" t="str">
            <v/>
          </cell>
        </row>
        <row r="558">
          <cell r="AK558" t="str">
            <v/>
          </cell>
        </row>
        <row r="559">
          <cell r="AK559" t="str">
            <v/>
          </cell>
        </row>
        <row r="560">
          <cell r="AK560" t="str">
            <v/>
          </cell>
        </row>
        <row r="561">
          <cell r="AK561" t="str">
            <v/>
          </cell>
        </row>
        <row r="562">
          <cell r="AK562" t="str">
            <v/>
          </cell>
        </row>
        <row r="563">
          <cell r="AK563" t="str">
            <v/>
          </cell>
        </row>
        <row r="564">
          <cell r="AK564" t="str">
            <v/>
          </cell>
        </row>
        <row r="565">
          <cell r="AK565" t="str">
            <v/>
          </cell>
        </row>
        <row r="566">
          <cell r="AK566" t="str">
            <v/>
          </cell>
        </row>
        <row r="567">
          <cell r="AK567" t="str">
            <v/>
          </cell>
        </row>
        <row r="568">
          <cell r="AK568" t="str">
            <v/>
          </cell>
        </row>
        <row r="569">
          <cell r="AK569" t="str">
            <v/>
          </cell>
        </row>
        <row r="570">
          <cell r="AK570" t="str">
            <v/>
          </cell>
        </row>
        <row r="571">
          <cell r="AK571" t="str">
            <v/>
          </cell>
        </row>
        <row r="572">
          <cell r="AK572" t="str">
            <v/>
          </cell>
        </row>
        <row r="573">
          <cell r="AK573" t="str">
            <v/>
          </cell>
        </row>
        <row r="574">
          <cell r="AK574" t="str">
            <v/>
          </cell>
        </row>
        <row r="575">
          <cell r="AK575" t="str">
            <v/>
          </cell>
        </row>
        <row r="576">
          <cell r="AK576" t="str">
            <v/>
          </cell>
        </row>
        <row r="577">
          <cell r="AK577" t="str">
            <v/>
          </cell>
        </row>
        <row r="578">
          <cell r="AK578" t="str">
            <v/>
          </cell>
        </row>
        <row r="579">
          <cell r="AK579" t="str">
            <v/>
          </cell>
        </row>
        <row r="580">
          <cell r="AK580" t="str">
            <v/>
          </cell>
        </row>
        <row r="581">
          <cell r="AK581" t="str">
            <v/>
          </cell>
        </row>
        <row r="582">
          <cell r="AK582" t="str">
            <v/>
          </cell>
        </row>
        <row r="583">
          <cell r="AK583" t="str">
            <v/>
          </cell>
        </row>
        <row r="584">
          <cell r="AK584" t="str">
            <v/>
          </cell>
        </row>
        <row r="585">
          <cell r="AK585" t="str">
            <v/>
          </cell>
        </row>
        <row r="586">
          <cell r="AK586" t="str">
            <v/>
          </cell>
        </row>
        <row r="587">
          <cell r="AK587" t="str">
            <v/>
          </cell>
        </row>
        <row r="588">
          <cell r="AK588" t="str">
            <v/>
          </cell>
        </row>
        <row r="589">
          <cell r="AK589" t="str">
            <v/>
          </cell>
        </row>
        <row r="590">
          <cell r="AK590" t="str">
            <v/>
          </cell>
        </row>
        <row r="591">
          <cell r="AK591" t="str">
            <v/>
          </cell>
        </row>
        <row r="592">
          <cell r="AK592" t="str">
            <v/>
          </cell>
        </row>
        <row r="593">
          <cell r="AK593" t="str">
            <v/>
          </cell>
        </row>
        <row r="594">
          <cell r="AK594" t="str">
            <v/>
          </cell>
        </row>
        <row r="595">
          <cell r="AK595" t="str">
            <v/>
          </cell>
        </row>
        <row r="596">
          <cell r="AK596" t="str">
            <v/>
          </cell>
        </row>
        <row r="597">
          <cell r="AK597" t="str">
            <v/>
          </cell>
        </row>
        <row r="598">
          <cell r="AK598" t="str">
            <v/>
          </cell>
        </row>
        <row r="599">
          <cell r="AK599" t="str">
            <v/>
          </cell>
        </row>
        <row r="600">
          <cell r="AK600" t="str">
            <v/>
          </cell>
        </row>
        <row r="601">
          <cell r="AK601" t="str">
            <v/>
          </cell>
        </row>
        <row r="602">
          <cell r="AK602" t="str">
            <v/>
          </cell>
        </row>
        <row r="603">
          <cell r="AK603" t="str">
            <v/>
          </cell>
        </row>
        <row r="604">
          <cell r="AK604" t="str">
            <v/>
          </cell>
        </row>
        <row r="605">
          <cell r="AK605" t="str">
            <v/>
          </cell>
        </row>
        <row r="606">
          <cell r="AK606" t="str">
            <v/>
          </cell>
        </row>
        <row r="607">
          <cell r="AK607" t="str">
            <v/>
          </cell>
        </row>
        <row r="608">
          <cell r="AK608" t="str">
            <v/>
          </cell>
        </row>
        <row r="609">
          <cell r="AK609" t="str">
            <v/>
          </cell>
        </row>
        <row r="610">
          <cell r="AK610" t="str">
            <v/>
          </cell>
        </row>
        <row r="611">
          <cell r="AK611" t="str">
            <v/>
          </cell>
        </row>
        <row r="612">
          <cell r="AK612" t="str">
            <v/>
          </cell>
        </row>
        <row r="613">
          <cell r="AK613" t="str">
            <v/>
          </cell>
        </row>
        <row r="614">
          <cell r="AK614" t="str">
            <v/>
          </cell>
        </row>
        <row r="615">
          <cell r="AK615" t="str">
            <v/>
          </cell>
        </row>
        <row r="616">
          <cell r="AK616" t="str">
            <v/>
          </cell>
        </row>
        <row r="617">
          <cell r="AK617" t="str">
            <v/>
          </cell>
        </row>
        <row r="618">
          <cell r="AK618" t="str">
            <v/>
          </cell>
        </row>
        <row r="619">
          <cell r="AK619" t="str">
            <v/>
          </cell>
        </row>
        <row r="620">
          <cell r="AK620" t="str">
            <v/>
          </cell>
        </row>
        <row r="621">
          <cell r="AK621" t="str">
            <v/>
          </cell>
        </row>
        <row r="622">
          <cell r="AK622" t="str">
            <v/>
          </cell>
        </row>
        <row r="623">
          <cell r="AK623" t="str">
            <v/>
          </cell>
        </row>
        <row r="624">
          <cell r="AK624" t="str">
            <v/>
          </cell>
        </row>
        <row r="625">
          <cell r="AK625" t="str">
            <v/>
          </cell>
        </row>
        <row r="626">
          <cell r="AK626" t="str">
            <v/>
          </cell>
        </row>
        <row r="627">
          <cell r="AK627" t="str">
            <v/>
          </cell>
        </row>
        <row r="628">
          <cell r="AK628" t="str">
            <v/>
          </cell>
        </row>
        <row r="629">
          <cell r="AK629" t="str">
            <v/>
          </cell>
        </row>
        <row r="630">
          <cell r="AK630" t="str">
            <v/>
          </cell>
        </row>
        <row r="631">
          <cell r="AK631" t="str">
            <v/>
          </cell>
        </row>
        <row r="632">
          <cell r="AK632" t="str">
            <v/>
          </cell>
        </row>
        <row r="633">
          <cell r="AK633" t="str">
            <v/>
          </cell>
        </row>
        <row r="634">
          <cell r="AK634" t="str">
            <v/>
          </cell>
        </row>
        <row r="635">
          <cell r="AK635" t="str">
            <v/>
          </cell>
        </row>
        <row r="636">
          <cell r="AK636" t="str">
            <v/>
          </cell>
        </row>
        <row r="637">
          <cell r="AK637" t="str">
            <v/>
          </cell>
        </row>
        <row r="638">
          <cell r="AK638" t="str">
            <v/>
          </cell>
        </row>
        <row r="639">
          <cell r="AK639" t="str">
            <v/>
          </cell>
        </row>
        <row r="640">
          <cell r="AK640" t="str">
            <v/>
          </cell>
        </row>
        <row r="641">
          <cell r="AK641" t="str">
            <v/>
          </cell>
        </row>
        <row r="642">
          <cell r="AK642" t="str">
            <v/>
          </cell>
        </row>
        <row r="643">
          <cell r="AK643" t="str">
            <v/>
          </cell>
        </row>
        <row r="644">
          <cell r="AK644" t="str">
            <v/>
          </cell>
        </row>
        <row r="645">
          <cell r="AK645" t="str">
            <v/>
          </cell>
        </row>
        <row r="646">
          <cell r="AK646" t="str">
            <v/>
          </cell>
        </row>
        <row r="647">
          <cell r="AK647" t="str">
            <v/>
          </cell>
        </row>
        <row r="648">
          <cell r="AK648" t="str">
            <v/>
          </cell>
        </row>
        <row r="649">
          <cell r="AK649" t="str">
            <v/>
          </cell>
        </row>
        <row r="650">
          <cell r="AK650" t="str">
            <v/>
          </cell>
        </row>
        <row r="651">
          <cell r="AK651" t="str">
            <v/>
          </cell>
        </row>
        <row r="652">
          <cell r="AK652" t="str">
            <v/>
          </cell>
        </row>
        <row r="653">
          <cell r="AK653" t="str">
            <v/>
          </cell>
        </row>
        <row r="654">
          <cell r="AK654" t="str">
            <v/>
          </cell>
        </row>
        <row r="655">
          <cell r="AK655" t="str">
            <v/>
          </cell>
        </row>
        <row r="656">
          <cell r="AK656" t="str">
            <v/>
          </cell>
        </row>
        <row r="657">
          <cell r="AK657" t="str">
            <v/>
          </cell>
        </row>
        <row r="658">
          <cell r="AK658" t="str">
            <v/>
          </cell>
        </row>
        <row r="659">
          <cell r="AK659" t="str">
            <v/>
          </cell>
        </row>
        <row r="660">
          <cell r="AK660" t="str">
            <v/>
          </cell>
        </row>
        <row r="661">
          <cell r="AK661" t="str">
            <v/>
          </cell>
        </row>
        <row r="662">
          <cell r="AK662" t="str">
            <v/>
          </cell>
        </row>
        <row r="663">
          <cell r="AK663" t="str">
            <v/>
          </cell>
        </row>
        <row r="664">
          <cell r="AK664" t="str">
            <v/>
          </cell>
        </row>
        <row r="665">
          <cell r="AK665" t="str">
            <v/>
          </cell>
        </row>
        <row r="666">
          <cell r="AK666" t="str">
            <v/>
          </cell>
        </row>
        <row r="667">
          <cell r="AK667" t="str">
            <v/>
          </cell>
        </row>
        <row r="668">
          <cell r="AK668" t="str">
            <v/>
          </cell>
        </row>
        <row r="669">
          <cell r="AK669" t="str">
            <v/>
          </cell>
        </row>
        <row r="670">
          <cell r="AK670" t="str">
            <v/>
          </cell>
        </row>
        <row r="671">
          <cell r="AK671" t="str">
            <v/>
          </cell>
        </row>
        <row r="672">
          <cell r="AK672" t="str">
            <v/>
          </cell>
        </row>
        <row r="673">
          <cell r="AK673" t="str">
            <v/>
          </cell>
        </row>
        <row r="674">
          <cell r="AK674" t="str">
            <v/>
          </cell>
        </row>
        <row r="675">
          <cell r="AK675" t="str">
            <v/>
          </cell>
        </row>
        <row r="676">
          <cell r="AK676" t="str">
            <v/>
          </cell>
        </row>
        <row r="677">
          <cell r="AK677" t="str">
            <v/>
          </cell>
        </row>
        <row r="678">
          <cell r="AK678" t="str">
            <v/>
          </cell>
        </row>
        <row r="679">
          <cell r="AK679" t="str">
            <v/>
          </cell>
        </row>
        <row r="680">
          <cell r="AK680" t="str">
            <v/>
          </cell>
        </row>
        <row r="681">
          <cell r="AK681" t="str">
            <v/>
          </cell>
        </row>
        <row r="682">
          <cell r="AK682" t="str">
            <v/>
          </cell>
        </row>
        <row r="683">
          <cell r="AK683" t="str">
            <v/>
          </cell>
        </row>
        <row r="684">
          <cell r="AK684" t="str">
            <v/>
          </cell>
        </row>
        <row r="685">
          <cell r="AK685" t="str">
            <v/>
          </cell>
        </row>
        <row r="686">
          <cell r="AK686" t="str">
            <v/>
          </cell>
        </row>
        <row r="687">
          <cell r="AK687" t="str">
            <v/>
          </cell>
        </row>
        <row r="688">
          <cell r="AK688" t="str">
            <v/>
          </cell>
        </row>
        <row r="689">
          <cell r="AK689" t="str">
            <v/>
          </cell>
        </row>
        <row r="690">
          <cell r="AK690" t="str">
            <v/>
          </cell>
        </row>
        <row r="691">
          <cell r="AK691" t="str">
            <v/>
          </cell>
        </row>
        <row r="692">
          <cell r="AK692" t="str">
            <v/>
          </cell>
        </row>
        <row r="693">
          <cell r="AK693" t="str">
            <v/>
          </cell>
        </row>
        <row r="694">
          <cell r="AK694" t="str">
            <v/>
          </cell>
        </row>
        <row r="695">
          <cell r="AK695" t="str">
            <v/>
          </cell>
        </row>
        <row r="696">
          <cell r="AK696" t="str">
            <v/>
          </cell>
        </row>
        <row r="697">
          <cell r="AK697" t="str">
            <v/>
          </cell>
        </row>
        <row r="698">
          <cell r="AK698" t="str">
            <v/>
          </cell>
        </row>
        <row r="699">
          <cell r="AK699" t="str">
            <v/>
          </cell>
        </row>
        <row r="700">
          <cell r="AK700" t="str">
            <v/>
          </cell>
        </row>
        <row r="701">
          <cell r="AK701" t="str">
            <v/>
          </cell>
        </row>
        <row r="702">
          <cell r="AK702" t="str">
            <v/>
          </cell>
        </row>
        <row r="703">
          <cell r="AK703" t="str">
            <v/>
          </cell>
        </row>
        <row r="704">
          <cell r="AK704" t="str">
            <v/>
          </cell>
        </row>
        <row r="705">
          <cell r="AK705" t="str">
            <v/>
          </cell>
        </row>
        <row r="706">
          <cell r="AK706" t="str">
            <v/>
          </cell>
        </row>
        <row r="707">
          <cell r="AK707" t="str">
            <v/>
          </cell>
        </row>
        <row r="708">
          <cell r="AK708" t="str">
            <v/>
          </cell>
        </row>
        <row r="709">
          <cell r="AK709" t="str">
            <v/>
          </cell>
        </row>
        <row r="710">
          <cell r="AK710" t="str">
            <v/>
          </cell>
        </row>
        <row r="711">
          <cell r="AK711" t="str">
            <v/>
          </cell>
        </row>
        <row r="712">
          <cell r="AK712" t="str">
            <v/>
          </cell>
        </row>
        <row r="713">
          <cell r="AK713" t="str">
            <v/>
          </cell>
        </row>
        <row r="714">
          <cell r="AK714" t="str">
            <v/>
          </cell>
        </row>
        <row r="715">
          <cell r="AK715" t="str">
            <v/>
          </cell>
        </row>
        <row r="716">
          <cell r="AK716" t="str">
            <v/>
          </cell>
        </row>
        <row r="717">
          <cell r="AK717" t="str">
            <v/>
          </cell>
        </row>
        <row r="718">
          <cell r="AK718" t="str">
            <v/>
          </cell>
        </row>
        <row r="719">
          <cell r="AK719" t="str">
            <v/>
          </cell>
        </row>
        <row r="720">
          <cell r="AK720" t="str">
            <v/>
          </cell>
        </row>
        <row r="721">
          <cell r="AK721" t="str">
            <v/>
          </cell>
        </row>
        <row r="722">
          <cell r="AK722" t="str">
            <v/>
          </cell>
        </row>
        <row r="723">
          <cell r="AK723" t="str">
            <v/>
          </cell>
        </row>
        <row r="724">
          <cell r="AK724" t="str">
            <v/>
          </cell>
        </row>
        <row r="725">
          <cell r="AK725" t="str">
            <v/>
          </cell>
        </row>
        <row r="726">
          <cell r="AK726" t="str">
            <v/>
          </cell>
        </row>
        <row r="727">
          <cell r="AK727" t="str">
            <v/>
          </cell>
        </row>
        <row r="728">
          <cell r="AK728" t="str">
            <v/>
          </cell>
        </row>
        <row r="729">
          <cell r="AK729" t="str">
            <v/>
          </cell>
        </row>
        <row r="730">
          <cell r="AK730" t="str">
            <v/>
          </cell>
        </row>
        <row r="731">
          <cell r="AK731" t="str">
            <v/>
          </cell>
        </row>
        <row r="732">
          <cell r="AK732" t="str">
            <v/>
          </cell>
        </row>
        <row r="733">
          <cell r="AK733" t="str">
            <v/>
          </cell>
        </row>
        <row r="734">
          <cell r="AK734" t="str">
            <v/>
          </cell>
        </row>
        <row r="735">
          <cell r="AK735" t="str">
            <v/>
          </cell>
        </row>
        <row r="736">
          <cell r="AK736" t="str">
            <v/>
          </cell>
        </row>
        <row r="737">
          <cell r="AK737" t="str">
            <v/>
          </cell>
        </row>
        <row r="738">
          <cell r="AK738" t="str">
            <v/>
          </cell>
        </row>
        <row r="739">
          <cell r="AK739" t="str">
            <v/>
          </cell>
        </row>
        <row r="740">
          <cell r="AK740" t="str">
            <v/>
          </cell>
        </row>
        <row r="741">
          <cell r="AK741" t="str">
            <v/>
          </cell>
        </row>
        <row r="742">
          <cell r="AK742" t="str">
            <v/>
          </cell>
        </row>
        <row r="743">
          <cell r="AK743" t="str">
            <v/>
          </cell>
        </row>
        <row r="744">
          <cell r="AK744" t="str">
            <v/>
          </cell>
        </row>
        <row r="745">
          <cell r="AK745" t="str">
            <v/>
          </cell>
        </row>
        <row r="746">
          <cell r="AK746" t="str">
            <v/>
          </cell>
        </row>
        <row r="747">
          <cell r="AK747" t="str">
            <v/>
          </cell>
        </row>
        <row r="748">
          <cell r="AK748" t="str">
            <v/>
          </cell>
        </row>
        <row r="749">
          <cell r="AK749" t="str">
            <v/>
          </cell>
        </row>
        <row r="750">
          <cell r="AK750" t="str">
            <v/>
          </cell>
        </row>
        <row r="751">
          <cell r="AK751" t="str">
            <v/>
          </cell>
        </row>
        <row r="752">
          <cell r="AK752" t="str">
            <v/>
          </cell>
        </row>
        <row r="753">
          <cell r="AK753" t="str">
            <v/>
          </cell>
        </row>
        <row r="754">
          <cell r="AK754" t="str">
            <v/>
          </cell>
        </row>
        <row r="755">
          <cell r="AK755" t="str">
            <v/>
          </cell>
        </row>
        <row r="756">
          <cell r="AK756" t="str">
            <v/>
          </cell>
        </row>
        <row r="757">
          <cell r="AK757" t="str">
            <v/>
          </cell>
        </row>
        <row r="758">
          <cell r="AK758" t="str">
            <v/>
          </cell>
        </row>
        <row r="759">
          <cell r="AK759" t="str">
            <v/>
          </cell>
        </row>
        <row r="760">
          <cell r="AK760" t="str">
            <v/>
          </cell>
        </row>
        <row r="761">
          <cell r="AK761" t="str">
            <v/>
          </cell>
        </row>
        <row r="762">
          <cell r="AK762" t="str">
            <v/>
          </cell>
        </row>
        <row r="763">
          <cell r="AK763" t="str">
            <v/>
          </cell>
        </row>
        <row r="764">
          <cell r="AK764" t="str">
            <v/>
          </cell>
        </row>
        <row r="765">
          <cell r="AK765" t="str">
            <v/>
          </cell>
        </row>
        <row r="766">
          <cell r="AK766" t="str">
            <v/>
          </cell>
        </row>
        <row r="767">
          <cell r="AK767" t="str">
            <v/>
          </cell>
        </row>
        <row r="768">
          <cell r="AK768" t="str">
            <v/>
          </cell>
        </row>
        <row r="769">
          <cell r="AK769" t="str">
            <v/>
          </cell>
        </row>
        <row r="770">
          <cell r="AK770" t="str">
            <v/>
          </cell>
        </row>
        <row r="771">
          <cell r="AK771" t="str">
            <v/>
          </cell>
        </row>
        <row r="772">
          <cell r="AK772" t="str">
            <v/>
          </cell>
        </row>
        <row r="773">
          <cell r="AK773" t="str">
            <v/>
          </cell>
        </row>
        <row r="774">
          <cell r="AK774" t="str">
            <v/>
          </cell>
        </row>
        <row r="775">
          <cell r="AK775" t="str">
            <v/>
          </cell>
        </row>
        <row r="776">
          <cell r="AK776" t="str">
            <v/>
          </cell>
        </row>
        <row r="777">
          <cell r="AK777" t="str">
            <v/>
          </cell>
        </row>
        <row r="778">
          <cell r="AK778" t="str">
            <v/>
          </cell>
        </row>
        <row r="779">
          <cell r="AK779" t="str">
            <v/>
          </cell>
        </row>
        <row r="780">
          <cell r="AK780" t="str">
            <v/>
          </cell>
        </row>
        <row r="781">
          <cell r="AK781" t="str">
            <v/>
          </cell>
        </row>
        <row r="782">
          <cell r="AK782" t="str">
            <v/>
          </cell>
        </row>
        <row r="783">
          <cell r="AK783" t="str">
            <v/>
          </cell>
        </row>
        <row r="784">
          <cell r="AK784" t="str">
            <v/>
          </cell>
        </row>
        <row r="785">
          <cell r="AK785" t="str">
            <v/>
          </cell>
        </row>
        <row r="786">
          <cell r="AK786" t="str">
            <v/>
          </cell>
        </row>
        <row r="787">
          <cell r="AK787" t="str">
            <v/>
          </cell>
        </row>
        <row r="788">
          <cell r="AK788" t="str">
            <v/>
          </cell>
        </row>
        <row r="789">
          <cell r="AK789" t="str">
            <v/>
          </cell>
        </row>
        <row r="790">
          <cell r="AK790" t="str">
            <v/>
          </cell>
        </row>
        <row r="791">
          <cell r="AK791" t="str">
            <v/>
          </cell>
        </row>
        <row r="792">
          <cell r="AK792" t="str">
            <v/>
          </cell>
        </row>
        <row r="793">
          <cell r="AK793" t="str">
            <v/>
          </cell>
        </row>
        <row r="794">
          <cell r="AK794" t="str">
            <v/>
          </cell>
        </row>
        <row r="795">
          <cell r="AK795" t="str">
            <v/>
          </cell>
        </row>
        <row r="796">
          <cell r="AK796" t="str">
            <v/>
          </cell>
        </row>
        <row r="797">
          <cell r="AK797" t="str">
            <v/>
          </cell>
        </row>
        <row r="798">
          <cell r="AK798" t="str">
            <v/>
          </cell>
        </row>
        <row r="799">
          <cell r="AK799" t="str">
            <v/>
          </cell>
        </row>
        <row r="800">
          <cell r="AK800" t="str">
            <v/>
          </cell>
        </row>
        <row r="801">
          <cell r="AK801" t="str">
            <v/>
          </cell>
        </row>
        <row r="802">
          <cell r="AK802" t="str">
            <v/>
          </cell>
        </row>
        <row r="803">
          <cell r="AK803" t="str">
            <v/>
          </cell>
        </row>
        <row r="804">
          <cell r="AK804" t="str">
            <v/>
          </cell>
        </row>
        <row r="805">
          <cell r="AK805" t="str">
            <v/>
          </cell>
        </row>
        <row r="806">
          <cell r="AK806" t="str">
            <v/>
          </cell>
        </row>
        <row r="807">
          <cell r="AK807" t="str">
            <v/>
          </cell>
        </row>
        <row r="808">
          <cell r="AK808" t="str">
            <v/>
          </cell>
        </row>
      </sheetData>
      <sheetData sheetId="3"/>
      <sheetData sheetId="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820AFE4-8C5F-7040-BB02-39CD3982C2D8}" name="Requisitions" displayName="Requisitions" ref="B4:AB29" totalsRowShown="0" headerRowDxfId="110" dataDxfId="108" headerRowBorderDxfId="109" tableBorderDxfId="107" totalsRowBorderDxfId="106">
  <autoFilter ref="B4:AB29" xr:uid="{D820AFE4-8C5F-7040-BB02-39CD3982C2D8}"/>
  <tableColumns count="27">
    <tableColumn id="1" xr3:uid="{DDACB8AE-3AD9-B74A-B44D-B8DEACAD019B}" name="Req ID" dataDxfId="105"/>
    <tableColumn id="2" xr3:uid="{C7D19435-9204-B64E-802C-61E294C568C2}" name="Role Title" dataDxfId="104"/>
    <tableColumn id="3" xr3:uid="{EA96B723-EF7B-274E-8546-CA510EBB6BB5}" name="Department" dataDxfId="103"/>
    <tableColumn id="4" xr3:uid="{DC0737C8-C8D4-9B40-9174-7599111E8D80}" name="Positions" dataDxfId="102"/>
    <tableColumn id="5" xr3:uid="{FE4708A5-9B7C-4349-BCFC-435246F60104}" name="Priority" dataDxfId="101"/>
    <tableColumn id="6" xr3:uid="{0FDE28D4-7898-FF4F-8B29-058EF8AE7DB9}" name="Location" dataDxfId="100"/>
    <tableColumn id="7" xr3:uid="{A76F7739-1DB5-B842-8B87-BFABC7977B0F}" name="Experience (Yrs)" dataDxfId="99"/>
    <tableColumn id="8" xr3:uid="{6B54759A-6847-FC46-98C0-3DA572979BC9}" name="Budget (LPA)" dataDxfId="98"/>
    <tableColumn id="9" xr3:uid="{B1D0A75C-7C4A-8548-A136-F0036FBFD27F}" name="Requisition Date" dataDxfId="97"/>
    <tableColumn id="10" xr3:uid="{669B33F4-1936-5A4E-8CF5-1D1A041E6342}" name="Target Close Date" dataDxfId="96"/>
    <tableColumn id="11" xr3:uid="{0EF54D5E-5D92-6041-BCA6-6DC80BF151A4}" name="Recruiter" dataDxfId="95"/>
    <tableColumn id="12" xr3:uid="{B9AD807C-790D-264C-997F-C29CFD17009E}" name="Hiring Manager" dataDxfId="94"/>
    <tableColumn id="21" xr3:uid="{F92B17D2-7259-5444-B470-B54545DC319D}" name="Feedback sheet" dataDxfId="93"/>
    <tableColumn id="13" xr3:uid="{56EE6A9F-7C33-DB4F-9723-E80E99554595}" name="Status" dataDxfId="92"/>
    <tableColumn id="14" xr3:uid="{7285B2EB-1F80-DD4B-9D79-CC2EB5A10B65}" name="Candidates Sourced" dataDxfId="91"/>
    <tableColumn id="15" xr3:uid="{46CF70C1-0B5C-B946-852F-BB7821F4C61E}" name="Candidates in Pipeline" dataDxfId="90">
      <calculatedColumnFormula>SUM(R5:W5)</calculatedColumnFormula>
    </tableColumn>
    <tableColumn id="22" xr3:uid="{CEE2B96E-D0E0-B945-A1F6-4936B1972233}" name="Awaiting Screening" dataDxfId="89">
      <calculatedColumnFormula array="1">SUMPRODUCT(('[1]Candidate Pipeline'!$S$5:$S$5004=$B5)*(('[1]Candidate Pipeline'!$W$5:$W$5004="")+('[1]Candidate Pipeline'!$W$5:$W$5004="Yet to begin"))*('[1]Candidate Pipeline'!$AK$5:$AK$5004&lt;&gt;"Rejected")*('[1]Candidate Pipeline'!$AK$5:$AK$5004&lt;&gt;"On Hold"))</calculatedColumnFormula>
    </tableColumn>
    <tableColumn id="23" xr3:uid="{C74A7269-C677-BD40-9362-19F10CB95E70}" name="Passed Screening, Awaiting R1" dataDxfId="88">
      <calculatedColumnFormula array="1">SUMPRODUCT(('[1]Candidate Pipeline'!$S$5:$S$5004=$B5)*('[1]Candidate Pipeline'!$W$5:$W$5004="Select")*(('[1]Candidate Pipeline'!$Y$5:$Y$5004="")+('[1]Candidate Pipeline'!$Y$5:$Y$5004="Yet to begin")))</calculatedColumnFormula>
    </tableColumn>
    <tableColumn id="24" xr3:uid="{9397DB1E-ED9C-404F-8A1E-81C4FAC7EF80}" name="Passed R1, Awaiting R2" dataDxfId="87">
      <calculatedColumnFormula array="1">SUMPRODUCT(('[1]Candidate Pipeline'!$S$5:$S$5004=$B5)*('[1]Candidate Pipeline'!$Y$5:$Y$5004="Select")*(('[1]Candidate Pipeline'!$AA$5:$AA$5004="")+('[1]Candidate Pipeline'!$AA$5:$AA$5004="Yet to begin")))</calculatedColumnFormula>
    </tableColumn>
    <tableColumn id="25" xr3:uid="{0629E1AC-7A13-A141-82F4-F8239079E3CC}" name="Passed R2, Awaiting R3" dataDxfId="86">
      <calculatedColumnFormula array="1">SUMPRODUCT(('[1]Candidate Pipeline'!$S$5:$S$5004=$B5)*('[1]Candidate Pipeline'!$AA$5:$AA$5004="Select")*(('[1]Candidate Pipeline'!$AC$5:$AC$5004="")+('[1]Candidate Pipeline'!$AC$5:$AC$5004="Yet to begin")))</calculatedColumnFormula>
    </tableColumn>
    <tableColumn id="26" xr3:uid="{C1A47E8F-15B4-864B-B87C-7224E1161F07}" name="Passed R3, Awaiting Final" dataDxfId="85">
      <calculatedColumnFormula array="1">SUMPRODUCT(('[1]Candidate Pipeline'!$S$5:$S$5004=$B5)*('[1]Candidate Pipeline'!$AC$5:$AC$5004="Select")*(('[1]Candidate Pipeline'!$AE$5:$AE$5004="")+('[1]Candidate Pipeline'!$AE$5:$AE$5004="Yet to begin")))</calculatedColumnFormula>
    </tableColumn>
    <tableColumn id="27" xr3:uid="{C15D45DB-CDB2-3348-BBFF-FE7E00919B3F}" name="Passed Final, Awaiting HR" dataDxfId="84">
      <calculatedColumnFormula array="1">SUMPRODUCT(('[1]Candidate Pipeline'!$S$5:$S$5004=$B5)*('[1]Candidate Pipeline'!$AE$5:$AE$5004="Select")*(('[1]Candidate Pipeline'!$AG$5:$AG$5004="")+('[1]Candidate Pipeline'!$AG$5:$AG$5004="Yet to begin")))</calculatedColumnFormula>
    </tableColumn>
    <tableColumn id="16" xr3:uid="{9C3EF6C7-30C8-D740-83D9-D0F625CF4CCB}" name="Offers Made" dataDxfId="83">
      <calculatedColumnFormula>COUNTIFS('[1]Candidate Pipeline'!$S:$S,B5,'[1]Candidate Pipeline'!$AI:$AI,"Offered")+COUNTIFS('[1]Candidate Pipeline'!$S:$S,B5,'[1]Candidate Pipeline'!$AI:$AI,"Offer Drop")+COUNTIFS('[1]Candidate Pipeline'!$S:$S,B5,'[1]Candidate Pipeline'!$AJ:$AJ,"Joined")+COUNTIFS('[1]Candidate Pipeline'!$S:$S,B5,'[1]Candidate Pipeline'!$AJ:$AJ,"Backed out")</calculatedColumnFormula>
    </tableColumn>
    <tableColumn id="17" xr3:uid="{FCF9A29E-3642-234A-A29F-6425E2497CD1}" name="Positions Filled" dataDxfId="82">
      <calculatedColumnFormula>COUNTIFS('[1]Candidate Pipeline'!$S:$S,B5,'[1]Candidate Pipeline'!$AK:$AK,"Joined")</calculatedColumnFormula>
    </tableColumn>
    <tableColumn id="18" xr3:uid="{CCC1CAE6-1AE2-5F4C-B94D-34FD62C7702F}" name="Fill Rate (%)" dataDxfId="81">
      <calculatedColumnFormula>IF(E5=0,"-",Y5/E5)</calculatedColumnFormula>
    </tableColumn>
    <tableColumn id="19" xr3:uid="{66117EB0-9302-E94B-94B8-42362D59059F}" name="Days Open" dataDxfId="80">
      <calculatedColumnFormula>IF(B5="","",IF(O5="Open",IF(J5="","",TODAY()-J5),IF(O5="On Hold","Hold",IF(LEFT(O5,6)="Closed","Closed",O5))))</calculatedColumnFormula>
    </tableColumn>
    <tableColumn id="20" xr3:uid="{ED388B92-F27E-654B-8719-0CFC974E1441}" name="Comments" dataDxfId="79"/>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 dockstate="right" visibility="0" width="350" row="0">
    <wetp:webextensionref xmlns:r="http://schemas.openxmlformats.org/officeDocument/2006/relationships" r:id="rId2"/>
  </wetp:taskpane>
</wetp:taskpanes>
</file>

<file path=xl/webextensions/webextension1.xml><?xml version="1.0" encoding="utf-8"?>
<we:webextension xmlns:we="http://schemas.microsoft.com/office/webextensions/webextension/2010/11" id="{B29C53B3-F928-AF4A-A6F4-D7976B0299E2}">
  <we:reference id="wa200009404" version="1.0.0.8" store="en-US" storeType="OMEX"/>
  <we:alternateReferences>
    <we:reference id="wa200009404" version="1.0.0.8" store="en-US" storeType="OMEX"/>
  </we:alternateReferences>
  <we:properties>
    <we:property name="claude.fileId" value="&quot;f4cc12e2-53b5-428d-bdaf-9ec6a94bf742&quot;"/>
  </we:properties>
  <we:bindings/>
  <we:snapshot xmlns:r="http://schemas.openxmlformats.org/officeDocument/2006/relationships"/>
  <we:extLst>
    <a:ext xmlns:a="http://schemas.openxmlformats.org/drawingml/2006/main" uri="{D87F86FE-615C-45B5-9D79-34F1136793EB}">
      <we:containsCustomFunctions/>
    </a:ext>
  </we:extLst>
</we:webextension>
</file>

<file path=xl/webextensions/webextension2.xml><?xml version="1.0" encoding="utf-8"?>
<we:webextension xmlns:we="http://schemas.microsoft.com/office/webextensions/webextension/2010/11" id="{A28F9574-614F-4C49-B445-DD5D30956843}">
  <we:reference id="WA200010725" version="1.0.0.1" store="Omex" storeType="OMEX"/>
  <we:alternateReferences>
    <we:reference id="WA200010725" version="1.0.0.1" store="WA200010725" storeType="OMEX"/>
  </we:alternateReferences>
  <we:properties>
    <we:property name="claude.fileId" value="&quot;77edfc91-cbdb-4a57-a532-1e3586235b6b&quot;"/>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B2A4A"/>
  </sheetPr>
  <dimension ref="B1:Q58"/>
  <sheetViews>
    <sheetView showGridLines="0" tabSelected="1" zoomScale="60" zoomScaleNormal="60" workbookViewId="0">
      <pane xSplit="1" ySplit="2" topLeftCell="B3" activePane="bottomRight" state="frozen"/>
      <selection pane="topRight" activeCell="B1" sqref="B1"/>
      <selection pane="bottomLeft" activeCell="A3" sqref="A3"/>
      <selection pane="bottomRight" activeCell="H19" sqref="H19"/>
    </sheetView>
  </sheetViews>
  <sheetFormatPr defaultColWidth="8.73046875" defaultRowHeight="14.25" x14ac:dyDescent="0.45"/>
  <cols>
    <col min="1" max="1" width="3" customWidth="1"/>
    <col min="2" max="2" width="34.86328125" customWidth="1"/>
    <col min="3" max="3" width="10.86328125" customWidth="1"/>
    <col min="4" max="4" width="15.1328125" customWidth="1"/>
    <col min="5" max="5" width="16.1328125" customWidth="1"/>
    <col min="6" max="6" width="31.1328125" customWidth="1"/>
    <col min="7" max="7" width="9" customWidth="1"/>
    <col min="8" max="8" width="35.1328125" bestFit="1" customWidth="1"/>
    <col min="9" max="9" width="11.73046875" customWidth="1"/>
    <col min="10" max="10" width="15.1328125" customWidth="1"/>
    <col min="11" max="11" width="12.86328125" customWidth="1"/>
    <col min="12" max="12" width="12.3984375" customWidth="1"/>
    <col min="13" max="13" width="27.265625" customWidth="1"/>
    <col min="14" max="14" width="4" customWidth="1"/>
    <col min="15" max="15" width="9.86328125" customWidth="1"/>
    <col min="16" max="16" width="12" customWidth="1"/>
  </cols>
  <sheetData>
    <row r="1" spans="2:17" ht="6" customHeight="1" x14ac:dyDescent="0.45">
      <c r="B1" s="230" t="s">
        <v>0</v>
      </c>
      <c r="C1" s="230"/>
      <c r="D1" s="230"/>
      <c r="E1" s="230"/>
      <c r="F1" s="230"/>
      <c r="G1" s="230"/>
      <c r="H1" s="230"/>
      <c r="I1" s="230"/>
      <c r="J1" s="230"/>
      <c r="K1" s="230"/>
      <c r="L1" s="230"/>
      <c r="M1" s="230"/>
      <c r="N1" s="230"/>
      <c r="O1" s="22"/>
      <c r="P1" s="22"/>
      <c r="Q1" s="22"/>
    </row>
    <row r="2" spans="2:17" ht="30" customHeight="1" x14ac:dyDescent="0.45">
      <c r="B2" s="230"/>
      <c r="C2" s="230"/>
      <c r="D2" s="230"/>
      <c r="E2" s="230"/>
      <c r="F2" s="230"/>
      <c r="G2" s="230"/>
      <c r="H2" s="230"/>
      <c r="I2" s="230"/>
      <c r="J2" s="230"/>
      <c r="K2" s="230"/>
      <c r="L2" s="230"/>
      <c r="M2" s="230"/>
      <c r="N2" s="230"/>
      <c r="O2" s="22"/>
      <c r="P2" s="22"/>
      <c r="Q2" s="22"/>
    </row>
    <row r="3" spans="2:17" ht="6" customHeight="1" x14ac:dyDescent="0.45">
      <c r="B3" s="8"/>
      <c r="C3" s="8"/>
      <c r="D3" s="8"/>
      <c r="E3" s="8"/>
      <c r="F3" s="8"/>
      <c r="G3" s="8"/>
      <c r="H3" s="8"/>
      <c r="I3" s="8"/>
      <c r="J3" s="8"/>
      <c r="K3" s="8"/>
      <c r="L3" s="8"/>
      <c r="M3" s="8"/>
      <c r="N3" s="8"/>
      <c r="O3" s="8"/>
      <c r="P3" s="8"/>
      <c r="Q3" t="s">
        <v>1</v>
      </c>
    </row>
    <row r="4" spans="2:17" s="9" customFormat="1" ht="21" x14ac:dyDescent="0.65">
      <c r="B4" s="21" t="s">
        <v>2</v>
      </c>
      <c r="D4" s="241" t="s">
        <v>3</v>
      </c>
      <c r="E4" s="241"/>
      <c r="H4" s="172" t="s">
        <v>4</v>
      </c>
      <c r="J4" s="242" t="s">
        <v>5</v>
      </c>
      <c r="K4" s="242"/>
      <c r="M4" s="243" t="s">
        <v>6</v>
      </c>
      <c r="N4" s="243"/>
    </row>
    <row r="5" spans="2:17" s="143" customFormat="1" ht="36" customHeight="1" x14ac:dyDescent="1.05">
      <c r="B5" s="142">
        <f>COUNTIF('Requisitions'!B:B,"REQ-*")</f>
        <v>25</v>
      </c>
      <c r="D5" s="248">
        <f>SUMIFS('Requisitions'!E:E,'Requisitions'!O:O,"Open")</f>
        <v>24</v>
      </c>
      <c r="E5" s="248"/>
      <c r="H5" s="168">
        <f>SUM('Requisitions'!Y:Y)</f>
        <v>18</v>
      </c>
      <c r="J5" s="249">
        <f>COUNTA('Candidate Pipeline'!C:C)-1</f>
        <v>304</v>
      </c>
      <c r="K5" s="249"/>
      <c r="M5" s="244">
        <f ca="1">IFERROR(ROUND(AVERAGEIF('Requisitions'!O:O,"Open",'Requisitions'!AA:AA),0),0)</f>
        <v>45</v>
      </c>
      <c r="N5" s="244"/>
    </row>
    <row r="6" spans="2:17" s="9" customFormat="1" ht="21" x14ac:dyDescent="0.65">
      <c r="B6" s="137" t="str">
        <f>SUM(Requisitions[Positions])&amp;" positions"</f>
        <v>37 positions</v>
      </c>
      <c r="D6" s="245" t="str">
        <f>COUNTIF(Requisitions[Status],"Open")&amp;" reqs open"</f>
        <v>15 reqs open</v>
      </c>
      <c r="E6" s="245"/>
      <c r="H6" s="173" t="str">
        <f>TEXT(IFERROR(SUM(Requisitions[Positions Filled])/SUM(Requisitions[Positions]),0),"0%")&amp;" fill rate"</f>
        <v>49% fill rate</v>
      </c>
      <c r="J6" s="246" t="str">
        <f>COUNTIF('Candidate Pipeline'!AK:AK,"Active")&amp;" active"</f>
        <v>47 active</v>
      </c>
      <c r="K6" s="246"/>
      <c r="M6" s="247" t="str">
        <f>"open requisitions"</f>
        <v>open requisitions</v>
      </c>
      <c r="N6" s="247"/>
    </row>
    <row r="7" spans="2:17" x14ac:dyDescent="0.45">
      <c r="B7" s="8"/>
      <c r="C7" s="8"/>
      <c r="D7" s="8"/>
      <c r="E7" s="8"/>
      <c r="F7" s="8"/>
      <c r="G7" s="8"/>
      <c r="H7" s="8"/>
      <c r="I7" s="8"/>
      <c r="J7" s="8"/>
      <c r="K7" s="8"/>
      <c r="L7" s="8"/>
      <c r="M7" s="8"/>
      <c r="N7" s="8"/>
      <c r="O7" s="8"/>
      <c r="P7" s="8"/>
    </row>
    <row r="8" spans="2:17" s="136" customFormat="1" ht="21" x14ac:dyDescent="0.65">
      <c r="B8" s="144" t="s">
        <v>7</v>
      </c>
      <c r="C8" s="145"/>
      <c r="D8" s="238" t="s">
        <v>8</v>
      </c>
      <c r="E8" s="238"/>
      <c r="F8" s="135"/>
      <c r="H8" s="167" t="s">
        <v>9</v>
      </c>
      <c r="I8" s="135"/>
      <c r="J8" s="232" t="s">
        <v>10</v>
      </c>
      <c r="K8" s="233"/>
      <c r="L8" s="135"/>
      <c r="M8" s="135"/>
      <c r="N8" s="135"/>
      <c r="O8" s="135"/>
      <c r="P8" s="135"/>
    </row>
    <row r="9" spans="2:17" s="141" customFormat="1" ht="36" customHeight="1" x14ac:dyDescent="1.05">
      <c r="B9" s="138" cm="1">
        <f t="array" ref="B9">SUMPRODUCT(('Candidate Pipeline'!C:C&lt;&gt;"")*(('Candidate Pipeline'!W:W="")+('Candidate Pipeline'!W:W="Yet to begin")))</f>
        <v>22</v>
      </c>
      <c r="C9" s="139"/>
      <c r="D9" s="239" cm="1">
        <f t="array" aca="1" ref="D9" ca="1">SUMPRODUCT(('Candidate Pipeline'!C:C&lt;&gt;"")*(ISNUMBER('Candidate Pipeline'!V:V))*('Candidate Pipeline'!V:V&gt;14))</f>
        <v>38</v>
      </c>
      <c r="E9" s="239"/>
      <c r="F9" s="140"/>
      <c r="H9" s="165">
        <f ca="1">IFERROR(ROUND(AVERAGEIFS('Candidate Pipeline'!V:V,'Candidate Pipeline'!V:V,"&gt;=0",'Candidate Pipeline'!AK:AK,"Active"),0),0)</f>
        <v>33</v>
      </c>
      <c r="I9" s="140"/>
      <c r="J9" s="234">
        <f>COUNTIF('Candidate Pipeline'!AI:AI,"Offered")</f>
        <v>37</v>
      </c>
      <c r="K9" s="235"/>
      <c r="L9" s="140"/>
      <c r="M9" s="140"/>
      <c r="N9" s="140"/>
      <c r="O9" s="140"/>
      <c r="P9" s="140"/>
    </row>
    <row r="10" spans="2:17" s="136" customFormat="1" ht="21" x14ac:dyDescent="0.65">
      <c r="B10" s="133" t="s">
        <v>11</v>
      </c>
      <c r="C10" s="134"/>
      <c r="D10" s="240" t="s">
        <v>12</v>
      </c>
      <c r="E10" s="240"/>
      <c r="F10" s="135"/>
      <c r="H10" s="166" t="s">
        <v>13</v>
      </c>
      <c r="I10" s="135"/>
      <c r="J10" s="236" t="str">
        <f>COUNTIF('Candidate Pipeline'!AJ:AJ,"Joined")&amp;" joined, "&amp;COUNTIF('Candidate Pipeline'!AJ:AJ,"Backed out")&amp;" backed out"</f>
        <v>31 joined, 0 backed out</v>
      </c>
      <c r="K10" s="237"/>
      <c r="L10" s="135"/>
      <c r="M10" s="135"/>
      <c r="N10" s="135"/>
      <c r="O10" s="135"/>
      <c r="P10" s="135"/>
    </row>
    <row r="11" spans="2:17" s="136" customFormat="1" ht="21" x14ac:dyDescent="0.65">
      <c r="B11" s="146"/>
      <c r="C11" s="134"/>
      <c r="D11" s="146"/>
      <c r="E11" s="146"/>
      <c r="G11" s="146"/>
      <c r="H11" s="146"/>
    </row>
    <row r="12" spans="2:17" s="9" customFormat="1" ht="26.1" customHeight="1" x14ac:dyDescent="0.65">
      <c r="B12" s="231" t="s">
        <v>14</v>
      </c>
      <c r="C12" s="231"/>
      <c r="D12" s="231"/>
      <c r="E12" s="231"/>
      <c r="F12" s="231"/>
      <c r="H12" s="231" t="s">
        <v>15</v>
      </c>
      <c r="I12" s="231"/>
      <c r="J12" s="231"/>
      <c r="K12" s="231"/>
      <c r="L12" s="231"/>
    </row>
    <row r="13" spans="2:17" ht="21.95" customHeight="1" x14ac:dyDescent="0.45">
      <c r="B13" s="10" t="s">
        <v>16</v>
      </c>
      <c r="C13" s="10" t="s">
        <v>17</v>
      </c>
      <c r="D13" s="10" t="s">
        <v>18</v>
      </c>
      <c r="E13" s="10" t="s">
        <v>19</v>
      </c>
      <c r="F13" s="154"/>
      <c r="G13" s="8"/>
      <c r="H13" s="10" t="s">
        <v>20</v>
      </c>
      <c r="I13" s="10" t="s">
        <v>21</v>
      </c>
      <c r="J13" s="10" t="s">
        <v>22</v>
      </c>
      <c r="K13" s="10" t="s">
        <v>23</v>
      </c>
      <c r="L13" s="260"/>
      <c r="M13" s="261"/>
    </row>
    <row r="14" spans="2:17" ht="21.95" customHeight="1" x14ac:dyDescent="0.45">
      <c r="B14" s="29" t="s">
        <v>24</v>
      </c>
      <c r="C14" s="30">
        <f>COUNTIF(Requisitions[Status],B14)</f>
        <v>15</v>
      </c>
      <c r="D14" s="31" cm="1">
        <f t="array" ref="D14">SUMPRODUCT((Requisitions[Status]=B14)*(Requisitions[Positions]))</f>
        <v>24</v>
      </c>
      <c r="E14" s="150">
        <f>IFERROR(C14/SUM(C$14:C$16),0)</f>
        <v>0.68181818181818177</v>
      </c>
      <c r="F14" s="151" t="str">
        <f>REPT("█",ROUND(IFERROR(C14/SUM(C$14:C$16),0)*20,0))</f>
        <v>██████████████</v>
      </c>
      <c r="G14" s="8"/>
      <c r="H14" s="11" t="s">
        <v>25</v>
      </c>
      <c r="I14" s="12">
        <f>COUNTA('Candidate Pipeline'!C:C)-1</f>
        <v>304</v>
      </c>
      <c r="J14" s="13">
        <f t="shared" ref="J14:J21" si="0">IFERROR(I14/I$14,0)</f>
        <v>1</v>
      </c>
      <c r="K14" s="14" t="s">
        <v>26</v>
      </c>
      <c r="L14" s="262" t="str">
        <f t="shared" ref="L14:L21" si="1">REPT("█",ROUND(IFERROR(I14/I$14,0)*20,0))</f>
        <v>████████████████████</v>
      </c>
      <c r="M14" s="263"/>
    </row>
    <row r="15" spans="2:17" ht="21.95" customHeight="1" x14ac:dyDescent="0.45">
      <c r="B15" s="35" t="s">
        <v>27</v>
      </c>
      <c r="C15" s="36">
        <f>COUNTIF(Requisitions[Status],B15)</f>
        <v>6</v>
      </c>
      <c r="D15" s="37" cm="1">
        <f t="array" ref="D15">SUMPRODUCT((Requisitions[Status]=B15)*(Requisitions[Positions]))</f>
        <v>9</v>
      </c>
      <c r="E15" s="152">
        <f>IFERROR(C15/SUM(C$14:C$16),0)</f>
        <v>0.27272727272727271</v>
      </c>
      <c r="F15" s="155" t="str">
        <f>REPT("█",ROUND(IFERROR(C15/SUM(C$14:C$16),0)*20,0))</f>
        <v>█████</v>
      </c>
      <c r="G15" s="8"/>
      <c r="H15" s="16" t="s">
        <v>28</v>
      </c>
      <c r="I15" s="12">
        <f>COUNTIF('Candidate Pipeline'!W:W,"Select")</f>
        <v>178</v>
      </c>
      <c r="J15" s="13">
        <f t="shared" si="0"/>
        <v>0.58552631578947367</v>
      </c>
      <c r="K15" s="15">
        <f>IFERROR(1-I15/I14,0)</f>
        <v>0.41447368421052633</v>
      </c>
      <c r="L15" s="264" t="str">
        <f t="shared" si="1"/>
        <v>████████████</v>
      </c>
      <c r="M15" s="265"/>
    </row>
    <row r="16" spans="2:17" ht="21.95" customHeight="1" x14ac:dyDescent="0.45">
      <c r="B16" s="38" t="s">
        <v>29</v>
      </c>
      <c r="C16" s="39">
        <f>COUNTIF(Requisitions[Status],B16)</f>
        <v>1</v>
      </c>
      <c r="D16" s="40" cm="1">
        <f t="array" ref="D16">SUMPRODUCT((Requisitions[Status]=B16)*(Requisitions[Positions]))</f>
        <v>1</v>
      </c>
      <c r="E16" s="153">
        <f>IFERROR(C16/SUM(C$14:C$16),0)</f>
        <v>4.5454545454545456E-2</v>
      </c>
      <c r="F16" s="156" t="str">
        <f>REPT("█",ROUND(IFERROR(C16/SUM(C$14:C$16),0)*20,0))</f>
        <v>█</v>
      </c>
      <c r="G16" s="8"/>
      <c r="H16" s="17" t="s">
        <v>30</v>
      </c>
      <c r="I16" s="12">
        <f>COUNTIF('Candidate Pipeline'!Y:Y,"Select")</f>
        <v>87</v>
      </c>
      <c r="J16" s="13">
        <f t="shared" si="0"/>
        <v>0.28618421052631576</v>
      </c>
      <c r="K16" s="15">
        <f t="shared" ref="K16:K21" si="2">IFERROR(1-I16/I15,0)</f>
        <v>0.5112359550561798</v>
      </c>
      <c r="L16" s="254" t="str">
        <f t="shared" si="1"/>
        <v>██████</v>
      </c>
      <c r="M16" s="255"/>
    </row>
    <row r="17" spans="2:16" ht="21.95" customHeight="1" x14ac:dyDescent="0.45">
      <c r="B17" s="157"/>
      <c r="C17" s="158"/>
      <c r="D17" s="159"/>
      <c r="E17" s="160"/>
      <c r="F17" s="156"/>
      <c r="G17" s="8"/>
      <c r="H17" s="17" t="s">
        <v>31</v>
      </c>
      <c r="I17" s="12">
        <f>COUNTIF('Candidate Pipeline'!AA:AA,"Select")</f>
        <v>68</v>
      </c>
      <c r="J17" s="13">
        <f t="shared" si="0"/>
        <v>0.22368421052631579</v>
      </c>
      <c r="K17" s="15">
        <f>IFERROR(1-I17/I16,0)</f>
        <v>0.2183908045977011</v>
      </c>
      <c r="L17" s="23" t="str">
        <f t="shared" si="1"/>
        <v>████</v>
      </c>
      <c r="M17" s="24"/>
    </row>
    <row r="18" spans="2:16" ht="21.95" customHeight="1" x14ac:dyDescent="0.45">
      <c r="B18" s="157"/>
      <c r="C18" s="158"/>
      <c r="D18" s="159"/>
      <c r="E18" s="160"/>
      <c r="F18" s="156"/>
      <c r="G18" s="8"/>
      <c r="H18" s="17" t="s">
        <v>32</v>
      </c>
      <c r="I18" s="12">
        <f>COUNTIF('Candidate Pipeline'!AC:AC,"Select")</f>
        <v>62</v>
      </c>
      <c r="J18" s="13">
        <f t="shared" si="0"/>
        <v>0.20394736842105263</v>
      </c>
      <c r="K18" s="15">
        <f>IFERROR(1-I18/I17,0)</f>
        <v>8.8235294117647078E-2</v>
      </c>
      <c r="L18" s="23" t="str">
        <f t="shared" si="1"/>
        <v>████</v>
      </c>
      <c r="M18" s="24"/>
    </row>
    <row r="19" spans="2:16" ht="21" x14ac:dyDescent="0.45">
      <c r="B19" s="8"/>
      <c r="C19" s="8"/>
      <c r="D19" s="8"/>
      <c r="E19" s="8"/>
      <c r="F19" s="8"/>
      <c r="G19" s="8"/>
      <c r="H19" s="19" t="s">
        <v>33</v>
      </c>
      <c r="I19" s="12">
        <f>COUNTIF('Candidate Pipeline'!AE:AE,"Select")</f>
        <v>51</v>
      </c>
      <c r="J19" s="13">
        <f t="shared" si="0"/>
        <v>0.16776315789473684</v>
      </c>
      <c r="K19" s="15">
        <f>IFERROR(1-I19/I18,0)</f>
        <v>0.17741935483870963</v>
      </c>
      <c r="L19" s="266" t="str">
        <f t="shared" si="1"/>
        <v>███</v>
      </c>
      <c r="M19" s="267"/>
    </row>
    <row r="20" spans="2:16" ht="26.1" customHeight="1" x14ac:dyDescent="0.45">
      <c r="B20" s="8"/>
      <c r="C20" s="8"/>
      <c r="D20" s="8"/>
      <c r="E20" s="8"/>
      <c r="F20" s="8"/>
      <c r="G20" s="8"/>
      <c r="H20" s="20" t="s">
        <v>34</v>
      </c>
      <c r="I20" s="12">
        <f>COUNTIF('Candidate Pipeline'!AI:AI,"Offered")+COUNTIF('Candidate Pipeline'!AI:AI,"Offer Drop")</f>
        <v>49</v>
      </c>
      <c r="J20" s="13">
        <f t="shared" si="0"/>
        <v>0.16118421052631579</v>
      </c>
      <c r="K20" s="15">
        <f t="shared" si="2"/>
        <v>3.9215686274509776E-2</v>
      </c>
      <c r="L20" s="268" t="str">
        <f t="shared" si="1"/>
        <v>███</v>
      </c>
      <c r="M20" s="269"/>
    </row>
    <row r="21" spans="2:16" ht="21.95" customHeight="1" x14ac:dyDescent="0.45">
      <c r="B21" s="8"/>
      <c r="C21" s="8"/>
      <c r="D21" s="8"/>
      <c r="E21" s="8"/>
      <c r="F21" s="8"/>
      <c r="G21" s="8"/>
      <c r="H21" s="17" t="s">
        <v>35</v>
      </c>
      <c r="I21" s="12">
        <f>COUNTIF('Candidate Pipeline'!AK:AK,"Joined")</f>
        <v>31</v>
      </c>
      <c r="J21" s="13">
        <f t="shared" si="0"/>
        <v>0.10197368421052631</v>
      </c>
      <c r="K21" s="15">
        <f t="shared" si="2"/>
        <v>0.36734693877551017</v>
      </c>
      <c r="L21" s="254" t="str">
        <f t="shared" si="1"/>
        <v>██</v>
      </c>
      <c r="M21" s="255"/>
    </row>
    <row r="22" spans="2:16" ht="24" customHeight="1" x14ac:dyDescent="0.45">
      <c r="B22" s="8"/>
      <c r="C22" s="8"/>
      <c r="D22" s="8"/>
      <c r="E22" s="8"/>
      <c r="F22" s="8"/>
      <c r="G22" s="8"/>
      <c r="H22" s="25"/>
      <c r="I22" s="26"/>
      <c r="J22" s="27"/>
      <c r="K22" s="28"/>
      <c r="L22" s="24"/>
    </row>
    <row r="23" spans="2:16" ht="24" customHeight="1" x14ac:dyDescent="0.65">
      <c r="B23" s="231" t="s">
        <v>36</v>
      </c>
      <c r="C23" s="231"/>
      <c r="D23" s="231"/>
      <c r="E23" s="231"/>
      <c r="F23" s="231"/>
      <c r="G23" s="42"/>
      <c r="H23" s="251" t="s">
        <v>37</v>
      </c>
      <c r="I23" s="251"/>
      <c r="J23" s="251"/>
      <c r="K23" s="251"/>
      <c r="L23" s="251"/>
    </row>
    <row r="24" spans="2:16" ht="24" customHeight="1" x14ac:dyDescent="0.45">
      <c r="B24" s="10" t="s">
        <v>38</v>
      </c>
      <c r="C24" s="10" t="s">
        <v>39</v>
      </c>
      <c r="D24" s="10" t="s">
        <v>24</v>
      </c>
      <c r="E24" s="10" t="s">
        <v>40</v>
      </c>
      <c r="F24" s="10"/>
      <c r="G24" s="8"/>
      <c r="H24" s="53" t="s">
        <v>41</v>
      </c>
      <c r="I24" s="53" t="s">
        <v>17</v>
      </c>
      <c r="J24" s="53" t="s">
        <v>24</v>
      </c>
      <c r="K24" s="53" t="s">
        <v>18</v>
      </c>
    </row>
    <row r="25" spans="2:16" ht="24" customHeight="1" x14ac:dyDescent="0.45">
      <c r="B25" s="43" t="s">
        <v>42</v>
      </c>
      <c r="C25" s="44">
        <f>COUNTIF(Requisitions[Priority],B25)</f>
        <v>7</v>
      </c>
      <c r="D25" s="43">
        <f>COUNTIFS(Requisitions[Priority],B25,Requisitions[Status],"Open")</f>
        <v>5</v>
      </c>
      <c r="E25" s="45">
        <f>COUNTIFS(Requisitions[Priority],B25,Requisitions[Status],"Closed - Filled")</f>
        <v>1</v>
      </c>
      <c r="F25" s="46" t="str">
        <f>REPT("●",C25)</f>
        <v>●●●●●●●</v>
      </c>
      <c r="G25" s="8"/>
      <c r="H25" s="54" t="s">
        <v>43</v>
      </c>
      <c r="I25" s="55">
        <f>COUNTIF(Requisitions[Location],H25)</f>
        <v>0</v>
      </c>
      <c r="J25" s="56">
        <f>COUNTIFS(Requisitions[Location],H25,Requisitions[Status],"Open")</f>
        <v>0</v>
      </c>
      <c r="K25" s="55" cm="1">
        <f t="array" ref="K25">SUMPRODUCT((Requisitions[Location]=H25)*(Requisitions[Positions]))</f>
        <v>0</v>
      </c>
    </row>
    <row r="26" spans="2:16" ht="24" customHeight="1" x14ac:dyDescent="0.45">
      <c r="B26" s="47" t="s">
        <v>44</v>
      </c>
      <c r="C26" s="32">
        <f>COUNTIF(Requisitions[Priority],B26)</f>
        <v>11</v>
      </c>
      <c r="D26" s="47">
        <f>COUNTIFS(Requisitions[Priority],B26,Requisitions[Status],"Open")</f>
        <v>8</v>
      </c>
      <c r="E26" s="33">
        <f>COUNTIFS(Requisitions[Priority],B26,Requisitions[Status],"Closed - Filled")</f>
        <v>2</v>
      </c>
      <c r="F26" s="34" t="str">
        <f>REPT("●",C26)</f>
        <v>●●●●●●●●●●●</v>
      </c>
      <c r="G26" s="8"/>
      <c r="H26" s="20" t="s">
        <v>45</v>
      </c>
      <c r="I26" s="12">
        <f>COUNTIF(Requisitions[Location],H26)</f>
        <v>0</v>
      </c>
      <c r="J26" s="12">
        <f>COUNTIFS(Requisitions[Location],H26,Requisitions[Status],"Open")</f>
        <v>0</v>
      </c>
      <c r="K26" s="12" cm="1">
        <f t="array" ref="K26">SUMPRODUCT((Requisitions[Location]=H26)*(Requisitions[Positions]))</f>
        <v>0</v>
      </c>
    </row>
    <row r="27" spans="2:16" ht="24" customHeight="1" x14ac:dyDescent="0.45">
      <c r="B27" s="48" t="s">
        <v>46</v>
      </c>
      <c r="C27" s="49">
        <f>COUNTIF(Requisitions[Priority],B27)</f>
        <v>6</v>
      </c>
      <c r="D27" s="48">
        <f>COUNTIFS(Requisitions[Priority],B27,Requisitions[Status],"Open")</f>
        <v>2</v>
      </c>
      <c r="E27" s="50">
        <f>COUNTIFS(Requisitions[Priority],B27,Requisitions[Status],"Closed - Filled")</f>
        <v>2</v>
      </c>
      <c r="F27" s="51" t="str">
        <f>REPT("●",C27)</f>
        <v>●●●●●●</v>
      </c>
      <c r="G27" s="8"/>
      <c r="H27" s="57" t="s">
        <v>47</v>
      </c>
      <c r="I27" s="39">
        <f>COUNTIF(Requisitions[Location],H27)</f>
        <v>0</v>
      </c>
      <c r="J27" s="40">
        <f>COUNTIFS(Requisitions[Location],H27,Requisitions[Status],"Open")</f>
        <v>0</v>
      </c>
      <c r="K27" s="39" cm="1">
        <f t="array" ref="K27">SUMPRODUCT((Requisitions[Location]=H27)*(Requisitions[Positions]))</f>
        <v>0</v>
      </c>
    </row>
    <row r="28" spans="2:16" ht="24" customHeight="1" x14ac:dyDescent="0.45">
      <c r="B28" s="52" t="s">
        <v>48</v>
      </c>
      <c r="C28" s="39">
        <f>COUNTIF(Requisitions[Priority],B28)</f>
        <v>1</v>
      </c>
      <c r="D28" s="52">
        <f>COUNTIFS(Requisitions[Priority],B28,Requisitions[Status],"Open")</f>
        <v>0</v>
      </c>
      <c r="E28" s="40">
        <f>COUNTIFS(Requisitions[Priority],B28,Requisitions[Status],"Closed - Filled")</f>
        <v>1</v>
      </c>
      <c r="F28" s="41" t="str">
        <f>REPT("●",C28)</f>
        <v>●</v>
      </c>
      <c r="G28" s="8"/>
      <c r="H28" s="58" t="s">
        <v>49</v>
      </c>
      <c r="I28" s="12">
        <f>COUNTIF(Requisitions[Location],H28)</f>
        <v>0</v>
      </c>
      <c r="J28" s="14">
        <f>COUNTIFS(Requisitions[Location],H28,Requisitions[Status],"Open")</f>
        <v>0</v>
      </c>
      <c r="K28" s="12" cm="1">
        <f t="array" ref="K28">SUMPRODUCT((Requisitions[Location]=H28)*(Requisitions[Positions]))</f>
        <v>0</v>
      </c>
      <c r="M28" s="8"/>
      <c r="N28" s="8"/>
      <c r="O28" s="8"/>
      <c r="P28" s="8"/>
    </row>
    <row r="29" spans="2:16" ht="24" customHeight="1" x14ac:dyDescent="0.45">
      <c r="B29" s="8"/>
      <c r="C29" s="8"/>
      <c r="D29" s="8"/>
      <c r="E29" s="8"/>
      <c r="F29" s="8"/>
      <c r="G29" s="8"/>
      <c r="H29" s="8"/>
      <c r="I29" s="8"/>
      <c r="J29" s="8"/>
      <c r="K29" s="8"/>
      <c r="L29" s="8"/>
    </row>
    <row r="30" spans="2:16" ht="24" customHeight="1" x14ac:dyDescent="0.65">
      <c r="B30" s="231" t="s">
        <v>50</v>
      </c>
      <c r="C30" s="231"/>
      <c r="D30" s="231"/>
      <c r="E30" s="231"/>
      <c r="F30" s="231"/>
      <c r="G30" s="42"/>
      <c r="H30" s="231" t="s">
        <v>51</v>
      </c>
      <c r="I30" s="231"/>
      <c r="J30" s="231"/>
      <c r="K30" s="231"/>
      <c r="L30" s="231"/>
    </row>
    <row r="31" spans="2:16" ht="24" customHeight="1" x14ac:dyDescent="0.45">
      <c r="B31" s="10" t="s">
        <v>52</v>
      </c>
      <c r="C31" s="10" t="s">
        <v>17</v>
      </c>
      <c r="D31" s="10" t="s">
        <v>24</v>
      </c>
      <c r="E31" s="10" t="s">
        <v>53</v>
      </c>
      <c r="F31" s="10" t="s">
        <v>54</v>
      </c>
      <c r="G31" s="8"/>
      <c r="H31" s="10" t="s">
        <v>55</v>
      </c>
      <c r="I31" s="10" t="s">
        <v>39</v>
      </c>
      <c r="J31" s="10" t="s">
        <v>35</v>
      </c>
      <c r="K31" s="10" t="s">
        <v>56</v>
      </c>
      <c r="L31" s="260"/>
      <c r="M31" s="261"/>
    </row>
    <row r="32" spans="2:16" ht="24" customHeight="1" x14ac:dyDescent="0.45">
      <c r="B32" s="59" t="s">
        <v>57</v>
      </c>
      <c r="C32" s="39">
        <f>COUNTIF(Requisitions[Recruiter],B32)</f>
        <v>0</v>
      </c>
      <c r="D32" s="60">
        <f>COUNTIFS(Requisitions[Recruiter],B32,Requisitions[Status],"Open")</f>
        <v>0</v>
      </c>
      <c r="E32" s="61">
        <f>COUNTIFS('Candidate Pipeline'!U:U,B32,'Candidate Pipeline'!AK:AK,"Active")</f>
        <v>0</v>
      </c>
      <c r="F32" s="62">
        <f>COUNTIFS('Candidate Pipeline'!U:U,B32,'Candidate Pipeline'!AK:AK,"Joined")</f>
        <v>0</v>
      </c>
      <c r="G32" s="8"/>
      <c r="H32" s="67" t="s">
        <v>58</v>
      </c>
      <c r="I32" s="39">
        <f>COUNTIF('Candidate Pipeline'!N:N,"*LinkedIn*")</f>
        <v>17</v>
      </c>
      <c r="J32" s="62">
        <f>COUNTIFS('Candidate Pipeline'!N:N,"*LinkedIn*",'Candidate Pipeline'!AK:AK,"Joined")</f>
        <v>1</v>
      </c>
      <c r="K32" s="68">
        <f t="shared" ref="K32:K38" si="3">IFERROR(J32/I32,0)</f>
        <v>5.8823529411764705E-2</v>
      </c>
      <c r="L32" s="270" t="str">
        <f t="shared" ref="L32:L38" si="4">IF(I32&gt;0,REPT("█",CEILING(I32/10,1)),"")</f>
        <v>██</v>
      </c>
      <c r="M32" s="271"/>
    </row>
    <row r="33" spans="2:16" ht="24" customHeight="1" x14ac:dyDescent="0.45">
      <c r="B33" s="63" t="s">
        <v>59</v>
      </c>
      <c r="C33" s="12">
        <f>COUNTIF(Requisitions[Recruiter],B33)</f>
        <v>0</v>
      </c>
      <c r="D33" s="64">
        <f>COUNTIFS(Requisitions[Recruiter],B33,Requisitions[Status],"Open")</f>
        <v>0</v>
      </c>
      <c r="E33" s="65">
        <f>COUNTIFS('Candidate Pipeline'!U:U,B33,'Candidate Pipeline'!AK:AK,"Active")</f>
        <v>0</v>
      </c>
      <c r="F33" s="66">
        <f>COUNTIFS('Candidate Pipeline'!U:U,B33,'Candidate Pipeline'!AK:AK,"Joined")</f>
        <v>0</v>
      </c>
      <c r="G33" s="8"/>
      <c r="H33" s="69" t="s">
        <v>60</v>
      </c>
      <c r="I33" s="12">
        <f>COUNTIF('Candidate Pipeline'!N:N,"*Naukri*")</f>
        <v>218</v>
      </c>
      <c r="J33" s="66">
        <f>COUNTIFS('Candidate Pipeline'!N:N,"*Naukri*",'Candidate Pipeline'!AK:AK,"Joined")</f>
        <v>13</v>
      </c>
      <c r="K33" s="70">
        <f t="shared" si="3"/>
        <v>5.9633027522935783E-2</v>
      </c>
      <c r="L33" s="276" t="str">
        <f t="shared" si="4"/>
        <v>██████████████████████</v>
      </c>
      <c r="M33" s="277"/>
    </row>
    <row r="34" spans="2:16" ht="24" customHeight="1" x14ac:dyDescent="0.45">
      <c r="B34" s="8"/>
      <c r="C34" s="8"/>
      <c r="D34" s="8"/>
      <c r="E34" s="8"/>
      <c r="F34" s="8"/>
      <c r="G34" s="8"/>
      <c r="H34" s="71" t="s">
        <v>61</v>
      </c>
      <c r="I34" s="39">
        <f>COUNTIF('Candidate Pipeline'!N:N,"*Indeed*")</f>
        <v>12</v>
      </c>
      <c r="J34" s="62">
        <f>COUNTIFS('Candidate Pipeline'!N:N,"*Indeed*",'Candidate Pipeline'!AK:AK,"Joined")</f>
        <v>5</v>
      </c>
      <c r="K34" s="72">
        <f t="shared" si="3"/>
        <v>0.41666666666666669</v>
      </c>
      <c r="L34" s="252" t="str">
        <f t="shared" si="4"/>
        <v>██</v>
      </c>
      <c r="M34" s="253"/>
    </row>
    <row r="35" spans="2:16" ht="24" customHeight="1" x14ac:dyDescent="0.45">
      <c r="B35" s="8"/>
      <c r="C35" s="8"/>
      <c r="D35" s="8"/>
      <c r="E35" s="8"/>
      <c r="F35" s="8"/>
      <c r="G35" s="8"/>
      <c r="H35" s="18" t="s">
        <v>62</v>
      </c>
      <c r="I35" s="12">
        <f>COUNTIF('Candidate Pipeline'!N:N,"*Refer*")</f>
        <v>22</v>
      </c>
      <c r="J35" s="66">
        <f>COUNTIFS('Candidate Pipeline'!N:N,"*Refer*",'Candidate Pipeline'!AK:AK,"Joined")</f>
        <v>5</v>
      </c>
      <c r="K35" s="73">
        <f t="shared" si="3"/>
        <v>0.22727272727272727</v>
      </c>
      <c r="L35" s="254" t="str">
        <f t="shared" si="4"/>
        <v>███</v>
      </c>
      <c r="M35" s="255"/>
    </row>
    <row r="36" spans="2:16" ht="24" customHeight="1" x14ac:dyDescent="0.45">
      <c r="B36" s="8"/>
      <c r="C36" s="8"/>
      <c r="D36" s="8"/>
      <c r="E36" s="8"/>
      <c r="F36" s="8"/>
      <c r="G36" s="8"/>
      <c r="H36" s="74" t="s">
        <v>63</v>
      </c>
      <c r="I36" s="39">
        <f>COUNTIF('Candidate Pipeline'!N:N,"*Campus*")</f>
        <v>11</v>
      </c>
      <c r="J36" s="62">
        <f>COUNTIFS('Candidate Pipeline'!N:N,"*Campus*",'Candidate Pipeline'!AK:AK,"Joined")</f>
        <v>1</v>
      </c>
      <c r="K36" s="75">
        <f t="shared" si="3"/>
        <v>9.0909090909090912E-2</v>
      </c>
      <c r="L36" s="256" t="str">
        <f t="shared" si="4"/>
        <v>██</v>
      </c>
      <c r="M36" s="257"/>
    </row>
    <row r="37" spans="2:16" ht="24" customHeight="1" x14ac:dyDescent="0.45">
      <c r="B37" s="8"/>
      <c r="C37" s="8"/>
      <c r="D37" s="8"/>
      <c r="E37" s="8"/>
      <c r="F37" s="8"/>
      <c r="G37" s="8"/>
      <c r="H37" s="76" t="s">
        <v>64</v>
      </c>
      <c r="I37" s="12">
        <f>COUNTIF('Candidate Pipeline'!N:N,"*Agency*")</f>
        <v>11</v>
      </c>
      <c r="J37" s="66">
        <f>COUNTIFS('Candidate Pipeline'!N:N,"*Agency*",'Candidate Pipeline'!AK:AK,"Joined")</f>
        <v>1</v>
      </c>
      <c r="K37" s="77">
        <f t="shared" si="3"/>
        <v>9.0909090909090912E-2</v>
      </c>
      <c r="L37" s="258" t="str">
        <f t="shared" si="4"/>
        <v>██</v>
      </c>
      <c r="M37" s="259"/>
    </row>
    <row r="38" spans="2:16" ht="24" customHeight="1" x14ac:dyDescent="0.45">
      <c r="B38" s="8"/>
      <c r="C38" s="8"/>
      <c r="D38" s="8"/>
      <c r="E38" s="8"/>
      <c r="F38" s="8"/>
      <c r="G38" s="8"/>
      <c r="H38" s="78" t="s">
        <v>65</v>
      </c>
      <c r="I38" s="39">
        <f>COUNTIF('Candidate Pipeline'!N:N,"*Direct*")</f>
        <v>11</v>
      </c>
      <c r="J38" s="62">
        <f>COUNTIFS('Candidate Pipeline'!N:N,"*Direct*",'Candidate Pipeline'!AK:AK,"Joined")</f>
        <v>5</v>
      </c>
      <c r="K38" s="79">
        <f t="shared" si="3"/>
        <v>0.45454545454545453</v>
      </c>
      <c r="L38" s="272" t="str">
        <f t="shared" si="4"/>
        <v>██</v>
      </c>
      <c r="M38" s="273"/>
      <c r="N38" s="8"/>
      <c r="O38" s="8"/>
      <c r="P38" s="8"/>
    </row>
    <row r="39" spans="2:16" ht="24" customHeight="1" x14ac:dyDescent="0.45">
      <c r="B39" s="8"/>
      <c r="C39" s="8"/>
      <c r="D39" s="8"/>
      <c r="E39" s="8"/>
      <c r="F39" s="8"/>
      <c r="G39" s="8"/>
      <c r="H39" s="8"/>
      <c r="I39" s="8"/>
      <c r="J39" s="8"/>
      <c r="K39" s="8"/>
      <c r="L39" s="8"/>
    </row>
    <row r="40" spans="2:16" ht="24" customHeight="1" x14ac:dyDescent="0.45">
      <c r="B40" s="231" t="s">
        <v>66</v>
      </c>
      <c r="C40" s="231"/>
      <c r="D40" s="231"/>
      <c r="E40" s="231"/>
      <c r="F40" s="231"/>
      <c r="G40" s="8"/>
      <c r="H40" s="231" t="s">
        <v>67</v>
      </c>
      <c r="I40" s="231"/>
      <c r="J40" s="231"/>
      <c r="K40" s="231"/>
      <c r="L40" s="231"/>
    </row>
    <row r="41" spans="2:16" ht="24" customHeight="1" x14ac:dyDescent="0.65">
      <c r="B41" s="80" t="s">
        <v>68</v>
      </c>
      <c r="C41" s="80" t="s">
        <v>69</v>
      </c>
      <c r="D41" s="80" t="s">
        <v>70</v>
      </c>
      <c r="E41" s="274" t="s">
        <v>71</v>
      </c>
      <c r="F41" s="275"/>
      <c r="G41" s="8"/>
      <c r="H41" s="80" t="s">
        <v>72</v>
      </c>
      <c r="I41" s="80" t="s">
        <v>73</v>
      </c>
      <c r="J41" s="80" t="s">
        <v>74</v>
      </c>
      <c r="K41" s="80" t="s">
        <v>16</v>
      </c>
      <c r="L41" s="9"/>
    </row>
    <row r="42" spans="2:16" ht="24" customHeight="1" x14ac:dyDescent="0.65">
      <c r="B42" s="81" t="s">
        <v>75</v>
      </c>
      <c r="C42" s="12">
        <f ca="1">COUNTIFS('Candidate Pipeline'!V:V,"&gt;"&amp;7,'Candidate Pipeline'!AK:AK,"Active")</f>
        <v>23</v>
      </c>
      <c r="D42" s="12" t="str">
        <f ca="1">IF(C42&gt;5,"CRITICAL",IF(C42&gt;2,"WARNING","OK"))</f>
        <v>CRITICAL</v>
      </c>
      <c r="E42" s="250" t="str">
        <f ca="1">IF(C42&gt;5,"Immediate follow-up needed",IF(C42&gt;2,"Review pipeline","All clear"))</f>
        <v>Immediate follow-up needed</v>
      </c>
      <c r="F42" s="250"/>
      <c r="G42" s="8"/>
      <c r="H42" s="84" t="s">
        <v>76</v>
      </c>
      <c r="I42" s="39">
        <f ca="1">IFERROR(ROUND(AVERAGEIFS(Requisitions[Days Open],Requisitions[Status],"Closed - Filled"),0),0)</f>
        <v>0</v>
      </c>
      <c r="J42" s="85" t="s">
        <v>77</v>
      </c>
      <c r="K42" s="147" t="str">
        <f ca="1">IF(I42&gt;30,"SLOW","GOOD")</f>
        <v>GOOD</v>
      </c>
      <c r="L42" s="9"/>
    </row>
    <row r="43" spans="2:16" ht="24" customHeight="1" x14ac:dyDescent="0.65">
      <c r="B43" s="81" t="s">
        <v>78</v>
      </c>
      <c r="C43" s="12">
        <f ca="1">COUNTIFS(Requisitions[Days Open],"&gt;"&amp;45,Requisitions[Status],"Open")</f>
        <v>6</v>
      </c>
      <c r="D43" s="12" t="str">
        <f ca="1">IF(C43&gt;3,"CRITICAL",IF(C43&gt;1,"WARNING","OK"))</f>
        <v>CRITICAL</v>
      </c>
      <c r="E43" s="250" t="str">
        <f ca="1">IF(C43&gt;3,"Escalate to hiring manager",IF(C43&gt;1,"Check sourcing strategy","On track"))</f>
        <v>Escalate to hiring manager</v>
      </c>
      <c r="F43" s="250"/>
      <c r="G43" s="8"/>
      <c r="H43" s="81" t="s">
        <v>79</v>
      </c>
      <c r="I43" s="12">
        <f>IFERROR(ROUND(COUNTA('Candidate Pipeline'!C:C)/MAX(1,COUNTIF('Candidate Pipeline'!AK:AK,"Joined")),1),0)</f>
        <v>9.8000000000000007</v>
      </c>
      <c r="J43" s="86" t="s">
        <v>80</v>
      </c>
      <c r="K43" s="148" t="str">
        <f>IF(I43&gt;10,"INEFFICIENT",IF(I43&lt;4,"LOW PIPELINE","HEALTHY"))</f>
        <v>HEALTHY</v>
      </c>
      <c r="L43" s="9"/>
    </row>
    <row r="44" spans="2:16" ht="24" customHeight="1" x14ac:dyDescent="0.65">
      <c r="B44" s="81" t="s">
        <v>81</v>
      </c>
      <c r="C44" s="12">
        <f>COUNTIFS(Requisitions[Priority],"P0",Requisitions[Status],"Open")</f>
        <v>5</v>
      </c>
      <c r="D44" s="12" t="str">
        <f>IF(C44&gt;2,"CRITICAL",IF(C44&gt;0,"WARNING","OK"))</f>
        <v>CRITICAL</v>
      </c>
      <c r="E44" s="250" t="str">
        <f>IF(C44&gt;2,"Business-critical gaps",IF(C44&gt;0,"Monitor closely","All P0 filled"))</f>
        <v>Business-critical gaps</v>
      </c>
      <c r="F44" s="250"/>
      <c r="G44" s="8"/>
      <c r="H44" s="84" t="s">
        <v>82</v>
      </c>
      <c r="I44" s="87">
        <f>IFERROR(COUNTIF('Candidate Pipeline'!AK:AK,"Joined")/(COUNTIF('Candidate Pipeline'!AK:AK,"Joined")+COUNTIF('Candidate Pipeline'!AK:AK,"Offer Drop")+COUNTIF('Candidate Pipeline'!AK:AK,"Backed out")),0)</f>
        <v>0.72093023255813948</v>
      </c>
      <c r="J44" s="85" t="s">
        <v>83</v>
      </c>
      <c r="K44" s="147" t="str">
        <f>IF(I44&gt;=0.8,"GOOD","REVIEW")</f>
        <v>REVIEW</v>
      </c>
      <c r="L44" s="9"/>
    </row>
    <row r="45" spans="2:16" ht="24" customHeight="1" x14ac:dyDescent="0.65">
      <c r="B45" s="81" t="s">
        <v>84</v>
      </c>
      <c r="C45" s="12">
        <f>COUNTIF('Candidate Pipeline'!AI:AI,"Offered")</f>
        <v>37</v>
      </c>
      <c r="D45" s="12" t="str">
        <f>IF(C45&gt;3,"ATTENTION",IF(C45&gt;1,"MONITOR","OK"))</f>
        <v>ATTENTION</v>
      </c>
      <c r="E45" s="250" t="str">
        <f>IF(C45&gt;3,"Follow up on all offers",IF(C45&gt;1,"Track acceptance timeline","No pending offers"))</f>
        <v>Follow up on all offers</v>
      </c>
      <c r="F45" s="250"/>
      <c r="G45" s="8"/>
      <c r="H45" s="82" t="s">
        <v>85</v>
      </c>
      <c r="I45" s="88">
        <f>IFERROR(MAX(COUNTIF('Candidate Pipeline'!N:N,"LinkedIn"),COUNTIF('Candidate Pipeline'!N:N,"Naukri"),COUNTIF('Candidate Pipeline'!N:N,"Reference"))/COUNTA('Candidate Pipeline'!N:N),0)</f>
        <v>0.71475409836065573</v>
      </c>
      <c r="J45" s="89" t="s">
        <v>86</v>
      </c>
      <c r="K45" s="149" t="str">
        <f>IF(I45&gt;0.4,"CONCENTRATED","DIVERSE")</f>
        <v>CONCENTRATED</v>
      </c>
      <c r="L45" s="9"/>
    </row>
    <row r="46" spans="2:16" ht="24" customHeight="1" x14ac:dyDescent="0.65">
      <c r="B46" s="81" t="s">
        <v>87</v>
      </c>
      <c r="C46" s="12">
        <f>COUNTIF(Requisitions[Status],"On Hold")</f>
        <v>3</v>
      </c>
      <c r="D46" s="83" t="str">
        <f>IF(C46&gt;3,"REVIEW",IF(C46&gt;1,"MONITOR","OK"))</f>
        <v>MONITOR</v>
      </c>
      <c r="E46" s="250" t="str">
        <f>IF(C46&gt;3,"Review hold reasons",IF(C46&gt;1,"Confirm still needed","None on hold"))</f>
        <v>Confirm still needed</v>
      </c>
      <c r="F46" s="250"/>
      <c r="G46" s="8"/>
      <c r="H46" s="84" t="s">
        <v>88</v>
      </c>
      <c r="I46" s="39">
        <f>IFERROR(ROUND(MAX(COUNTIF(Requisitions[Recruiter],"Madhu"),COUNTIF(Requisitions[Recruiter],"Arpita"))/MIN(COUNTIF(Requisitions[Recruiter],"Madhu"),COUNTIF(Requisitions[Recruiter],"Arpita")),1),0)</f>
        <v>0</v>
      </c>
      <c r="J46" s="85" t="s">
        <v>89</v>
      </c>
      <c r="K46" s="147" t="str">
        <f>IF(IFERROR(MAX(COUNTIF('Requisitions'!L:L,"Madhu"),COUNTIF('Requisitions'!L:L,"Arpita"))/MIN(COUNTIF('Requisitions'!L:L,"Madhu"),COUNTIF('Requisitions'!L:L,"Arpita")),0)&gt;2,"IMBALANCED","BALANCED")</f>
        <v>BALANCED</v>
      </c>
      <c r="L46" s="9"/>
    </row>
    <row r="47" spans="2:16" ht="24" customHeight="1" x14ac:dyDescent="0.45">
      <c r="M47" s="8"/>
      <c r="N47" s="8"/>
      <c r="O47" s="8"/>
      <c r="P47" s="8"/>
    </row>
    <row r="48" spans="2:16" ht="24" customHeight="1" x14ac:dyDescent="0.45">
      <c r="M48" s="8"/>
      <c r="N48" s="8"/>
      <c r="O48" s="8"/>
      <c r="P48" s="8"/>
    </row>
    <row r="49" spans="2:16" ht="24" customHeight="1" x14ac:dyDescent="0.45">
      <c r="M49" s="8"/>
      <c r="N49" s="8"/>
      <c r="O49" s="8"/>
      <c r="P49" s="8"/>
    </row>
    <row r="50" spans="2:16" ht="24" customHeight="1" x14ac:dyDescent="0.45">
      <c r="B50" s="231" t="s">
        <v>90</v>
      </c>
      <c r="C50" s="231"/>
      <c r="D50" s="231"/>
      <c r="E50" s="231"/>
      <c r="H50" s="231" t="s">
        <v>91</v>
      </c>
      <c r="I50" s="231"/>
      <c r="J50" s="231"/>
      <c r="K50" s="231"/>
      <c r="L50" s="231"/>
      <c r="M50" s="8"/>
      <c r="N50" s="8"/>
      <c r="O50" s="8"/>
      <c r="P50" s="8"/>
    </row>
    <row r="51" spans="2:16" ht="24" customHeight="1" x14ac:dyDescent="0.45">
      <c r="B51" s="80" t="s">
        <v>92</v>
      </c>
      <c r="C51" s="80" t="s">
        <v>69</v>
      </c>
      <c r="D51" s="80" t="s">
        <v>19</v>
      </c>
      <c r="E51" s="228"/>
      <c r="F51" s="229"/>
      <c r="H51" s="80" t="s">
        <v>93</v>
      </c>
      <c r="I51" s="80" t="s">
        <v>17</v>
      </c>
      <c r="J51" s="80" t="s">
        <v>24</v>
      </c>
      <c r="K51" s="80" t="s">
        <v>18</v>
      </c>
      <c r="L51" s="80" t="s">
        <v>40</v>
      </c>
      <c r="M51" s="8"/>
      <c r="N51" s="8"/>
      <c r="O51" s="8"/>
      <c r="P51" s="8"/>
    </row>
    <row r="52" spans="2:16" ht="24" customHeight="1" x14ac:dyDescent="0.65">
      <c r="B52" s="81" t="s">
        <v>94</v>
      </c>
      <c r="C52" s="12">
        <f>COUNTIF('Candidate Pipeline'!AK:AK,B52)</f>
        <v>31</v>
      </c>
      <c r="D52" s="150">
        <f t="shared" ref="D52:D58" si="5">IFERROR(C52/SUM(C$52:C$58),0)</f>
        <v>0.1040268456375839</v>
      </c>
      <c r="E52" s="227" t="str">
        <f t="shared" ref="E52:E58" si="6">REPT("█",ROUND(D52*20,0))</f>
        <v>██</v>
      </c>
      <c r="F52" s="227"/>
      <c r="H52" s="81" t="s">
        <v>95</v>
      </c>
      <c r="I52" s="164">
        <f>COUNTIF(Requisitions[Department],H52)</f>
        <v>0</v>
      </c>
      <c r="J52" s="161">
        <f>COUNTIFS(Requisitions[Department],H52,Requisitions[Status],"Open")</f>
        <v>0</v>
      </c>
      <c r="K52" s="163" cm="1">
        <f t="array" ref="K52">SUMPRODUCT((Requisitions[Department]=H52)*(Requisitions[Positions]))</f>
        <v>0</v>
      </c>
      <c r="L52" s="162" cm="1">
        <f t="array" ref="L52">SUMPRODUCT((Requisitions[Department]=H52)*(Requisitions[Positions Filled]))</f>
        <v>0</v>
      </c>
      <c r="M52" s="8"/>
      <c r="N52" s="8"/>
      <c r="O52" s="8"/>
      <c r="P52" s="8"/>
    </row>
    <row r="53" spans="2:16" ht="24" customHeight="1" x14ac:dyDescent="0.65">
      <c r="B53" s="81" t="s">
        <v>96</v>
      </c>
      <c r="C53" s="12">
        <f>COUNTIF('Candidate Pipeline'!AK:AK,B53)</f>
        <v>47</v>
      </c>
      <c r="D53" s="150">
        <f t="shared" si="5"/>
        <v>0.15771812080536912</v>
      </c>
      <c r="E53" s="227" t="str">
        <f t="shared" si="6"/>
        <v>███</v>
      </c>
      <c r="F53" s="227"/>
      <c r="H53" s="81" t="s">
        <v>97</v>
      </c>
      <c r="I53" s="164">
        <f>COUNTIF(Requisitions[Department],H53)</f>
        <v>0</v>
      </c>
      <c r="J53" s="161">
        <f>COUNTIFS(Requisitions[Department],H53,Requisitions[Status],"Open")</f>
        <v>0</v>
      </c>
      <c r="K53" s="163" cm="1">
        <f t="array" ref="K53">SUMPRODUCT((Requisitions[Department]=H53)*(Requisitions[Positions]))</f>
        <v>0</v>
      </c>
      <c r="L53" s="162" cm="1">
        <f t="array" ref="L53">SUMPRODUCT((Requisitions[Department]=H53)*(Requisitions[Positions Filled]))</f>
        <v>0</v>
      </c>
      <c r="M53" s="8"/>
      <c r="N53" s="8"/>
      <c r="O53" s="8"/>
      <c r="P53" s="8"/>
    </row>
    <row r="54" spans="2:16" ht="24" customHeight="1" x14ac:dyDescent="0.65">
      <c r="B54" s="81" t="s">
        <v>98</v>
      </c>
      <c r="C54" s="12">
        <f>COUNTIF('Candidate Pipeline'!AK:AK,B54)</f>
        <v>19</v>
      </c>
      <c r="D54" s="150">
        <f t="shared" si="5"/>
        <v>6.3758389261744972E-2</v>
      </c>
      <c r="E54" s="227" t="str">
        <f t="shared" si="6"/>
        <v>█</v>
      </c>
      <c r="F54" s="227"/>
      <c r="H54" s="81" t="s">
        <v>99</v>
      </c>
      <c r="I54" s="164">
        <f>COUNTIF(Requisitions[Department],H54)</f>
        <v>0</v>
      </c>
      <c r="J54" s="161">
        <f>COUNTIFS(Requisitions[Department],H54,Requisitions[Status],"Open")</f>
        <v>0</v>
      </c>
      <c r="K54" s="163" cm="1">
        <f t="array" ref="K54">SUMPRODUCT((Requisitions[Department]=H54)*(Requisitions[Positions]))</f>
        <v>0</v>
      </c>
      <c r="L54" s="162" cm="1">
        <f t="array" ref="L54">SUMPRODUCT((Requisitions[Department]=H54)*(Requisitions[Positions Filled]))</f>
        <v>0</v>
      </c>
      <c r="M54" s="8"/>
      <c r="N54" s="8"/>
      <c r="O54" s="8"/>
      <c r="P54" s="8"/>
    </row>
    <row r="55" spans="2:16" ht="24" customHeight="1" x14ac:dyDescent="0.65">
      <c r="B55" s="81" t="s">
        <v>100</v>
      </c>
      <c r="C55" s="12">
        <f>COUNTIF('Candidate Pipeline'!AK:AK,B55)</f>
        <v>21</v>
      </c>
      <c r="D55" s="150">
        <f t="shared" si="5"/>
        <v>7.0469798657718116E-2</v>
      </c>
      <c r="E55" s="227" t="str">
        <f t="shared" si="6"/>
        <v>█</v>
      </c>
      <c r="F55" s="227"/>
      <c r="H55" s="81" t="s">
        <v>101</v>
      </c>
      <c r="I55" s="164">
        <f>COUNTIF(Requisitions[Department],H55)</f>
        <v>0</v>
      </c>
      <c r="J55" s="161">
        <f>COUNTIFS(Requisitions[Department],H55,Requisitions[Status],"Open")</f>
        <v>0</v>
      </c>
      <c r="K55" s="163" cm="1">
        <f t="array" ref="K55">SUMPRODUCT((Requisitions[Department]=H55)*(Requisitions[Positions]))</f>
        <v>0</v>
      </c>
      <c r="L55" s="162" cm="1">
        <f t="array" ref="L55">SUMPRODUCT((Requisitions[Department]=H55)*(Requisitions[Positions Filled]))</f>
        <v>0</v>
      </c>
      <c r="M55" s="8"/>
      <c r="N55" s="8"/>
      <c r="O55" s="8"/>
      <c r="P55" s="8"/>
    </row>
    <row r="56" spans="2:16" ht="21" x14ac:dyDescent="0.65">
      <c r="B56" s="81" t="s">
        <v>102</v>
      </c>
      <c r="C56" s="12">
        <f>COUNTIF('Candidate Pipeline'!AK:AK,B56)</f>
        <v>168</v>
      </c>
      <c r="D56" s="150">
        <f t="shared" si="5"/>
        <v>0.56375838926174493</v>
      </c>
      <c r="E56" s="227" t="str">
        <f t="shared" si="6"/>
        <v>███████████</v>
      </c>
      <c r="F56" s="227"/>
      <c r="H56" s="81" t="s">
        <v>103</v>
      </c>
      <c r="I56" s="164">
        <f>COUNTIF(Requisitions[Department],H56)</f>
        <v>0</v>
      </c>
      <c r="J56" s="161">
        <f>COUNTIFS(Requisitions[Department],H56,Requisitions[Status],"Open")</f>
        <v>0</v>
      </c>
      <c r="K56" s="163" cm="1">
        <f t="array" ref="K56">SUMPRODUCT((Requisitions[Department]=H56)*(Requisitions[Positions]))</f>
        <v>0</v>
      </c>
      <c r="L56" s="162" cm="1">
        <f t="array" ref="L56">SUMPRODUCT((Requisitions[Department]=H56)*(Requisitions[Positions Filled]))</f>
        <v>0</v>
      </c>
    </row>
    <row r="57" spans="2:16" ht="21" x14ac:dyDescent="0.65">
      <c r="B57" s="81" t="s">
        <v>104</v>
      </c>
      <c r="C57" s="12">
        <f>COUNTIF('Candidate Pipeline'!AK:AK,B57)</f>
        <v>12</v>
      </c>
      <c r="D57" s="150">
        <f t="shared" si="5"/>
        <v>4.0268456375838924E-2</v>
      </c>
      <c r="E57" s="227" t="str">
        <f t="shared" si="6"/>
        <v>█</v>
      </c>
      <c r="F57" s="227"/>
      <c r="H57" s="81" t="s">
        <v>105</v>
      </c>
      <c r="I57" s="164" cm="1">
        <f t="array" ref="I57">COUNTA(Requisitions[Department])-SUMPRODUCT((Requisitions[Department]=H52)+(Requisitions[Department]=H53)+(Requisitions[Department]=H54)+(Requisitions[Department]=H55)+(Requisitions[Department]=H56))</f>
        <v>25</v>
      </c>
      <c r="J57" s="161" cm="1">
        <f t="array" ref="J57">COUNTIFS(Requisitions[Status],"Open")-SUMPRODUCT(COUNTIFS(Requisitions[Department],H52:H56,Requisitions[Status],"Open"))</f>
        <v>15</v>
      </c>
      <c r="K57" s="163" cm="1">
        <f t="array" ref="K57">SUM(Requisitions[Positions])-SUMPRODUCT((Requisitions[Department]=H52)*(Requisitions[Positions]))-SUMPRODUCT((Requisitions[Department]=H53)*(Requisitions[Positions]))-SUMPRODUCT((Requisitions[Department]=H54)*(Requisitions[Positions]))-SUMPRODUCT((Requisitions[Department]=H55)*(Requisitions[Positions]))-SUMPRODUCT((Requisitions[Department]=H56)*(Requisitions[Positions]))</f>
        <v>37</v>
      </c>
      <c r="L57" s="162" cm="1">
        <f t="array" ref="L57">SUM(Requisitions[Positions Filled])-SUMPRODUCT((Requisitions[Department]=H52)*(Requisitions[Positions Filled]))-SUMPRODUCT((Requisitions[Department]=H53)*(Requisitions[Positions Filled]))-SUMPRODUCT((Requisitions[Department]=H54)*(Requisitions[Positions Filled]))-SUMPRODUCT((Requisitions[Department]=H55)*(Requisitions[Positions Filled]))-SUMPRODUCT((Requisitions[Department]=H56)*(Requisitions[Positions Filled]))</f>
        <v>18</v>
      </c>
    </row>
    <row r="58" spans="2:16" ht="21" x14ac:dyDescent="0.45">
      <c r="B58" s="81" t="s">
        <v>106</v>
      </c>
      <c r="C58" s="12">
        <f>COUNTIF('Candidate Pipeline'!AK:AK,B58)</f>
        <v>0</v>
      </c>
      <c r="D58" s="150">
        <f t="shared" si="5"/>
        <v>0</v>
      </c>
      <c r="E58" s="227" t="str">
        <f t="shared" si="6"/>
        <v/>
      </c>
      <c r="F58" s="227"/>
    </row>
  </sheetData>
  <mergeCells count="55">
    <mergeCell ref="E45:F45"/>
    <mergeCell ref="E46:F46"/>
    <mergeCell ref="L13:M13"/>
    <mergeCell ref="L14:M14"/>
    <mergeCell ref="L15:M15"/>
    <mergeCell ref="L16:M16"/>
    <mergeCell ref="L19:M19"/>
    <mergeCell ref="L20:M20"/>
    <mergeCell ref="L21:M21"/>
    <mergeCell ref="L31:M31"/>
    <mergeCell ref="L32:M32"/>
    <mergeCell ref="B40:F40"/>
    <mergeCell ref="H40:L40"/>
    <mergeCell ref="L38:M38"/>
    <mergeCell ref="E41:F41"/>
    <mergeCell ref="L33:M33"/>
    <mergeCell ref="D5:E5"/>
    <mergeCell ref="J5:K5"/>
    <mergeCell ref="E42:F42"/>
    <mergeCell ref="E43:F43"/>
    <mergeCell ref="E44:F44"/>
    <mergeCell ref="B12:F12"/>
    <mergeCell ref="H12:L12"/>
    <mergeCell ref="B23:F23"/>
    <mergeCell ref="H23:L23"/>
    <mergeCell ref="B30:F30"/>
    <mergeCell ref="H30:L30"/>
    <mergeCell ref="L34:M34"/>
    <mergeCell ref="L35:M35"/>
    <mergeCell ref="L36:M36"/>
    <mergeCell ref="L37:M37"/>
    <mergeCell ref="B1:N2"/>
    <mergeCell ref="B50:E50"/>
    <mergeCell ref="H50:L50"/>
    <mergeCell ref="J8:K8"/>
    <mergeCell ref="J9:K9"/>
    <mergeCell ref="J10:K10"/>
    <mergeCell ref="D8:E8"/>
    <mergeCell ref="D9:E9"/>
    <mergeCell ref="D10:E10"/>
    <mergeCell ref="D4:E4"/>
    <mergeCell ref="J4:K4"/>
    <mergeCell ref="M4:N4"/>
    <mergeCell ref="M5:N5"/>
    <mergeCell ref="D6:E6"/>
    <mergeCell ref="J6:K6"/>
    <mergeCell ref="M6:N6"/>
    <mergeCell ref="E56:F56"/>
    <mergeCell ref="E57:F57"/>
    <mergeCell ref="E58:F58"/>
    <mergeCell ref="E51:F51"/>
    <mergeCell ref="E52:F52"/>
    <mergeCell ref="E53:F53"/>
    <mergeCell ref="E54:F54"/>
    <mergeCell ref="E55:F55"/>
  </mergeCells>
  <conditionalFormatting sqref="D42:D46">
    <cfRule type="cellIs" dxfId="78" priority="2" operator="equal">
      <formula>"CRITICAL"</formula>
    </cfRule>
    <cfRule type="cellIs" dxfId="77" priority="3" operator="equal">
      <formula>"HIGH"</formula>
    </cfRule>
    <cfRule type="cellIs" dxfId="76" priority="4" operator="equal">
      <formula>"WARNING"</formula>
    </cfRule>
    <cfRule type="cellIs" dxfId="75" priority="5" operator="equal">
      <formula>"ATTENTION"</formula>
    </cfRule>
    <cfRule type="cellIs" dxfId="74" priority="6" operator="equal">
      <formula>"MODERATE"</formula>
    </cfRule>
    <cfRule type="cellIs" dxfId="73" priority="7" operator="equal">
      <formula>"OK"</formula>
    </cfRule>
    <cfRule type="cellIs" dxfId="72" priority="8" operator="equal">
      <formula>"HEALTHY"</formula>
    </cfRule>
    <cfRule type="cellIs" dxfId="71" priority="9" operator="equal">
      <formula>"MONITOR"</formula>
    </cfRule>
    <cfRule type="cellIs" dxfId="70" priority="10" operator="equal">
      <formula>"REVIEW"</formula>
    </cfRule>
  </conditionalFormatting>
  <conditionalFormatting sqref="K42:K46">
    <cfRule type="cellIs" dxfId="69" priority="11" operator="equal">
      <formula>"GOOD"</formula>
    </cfRule>
    <cfRule type="cellIs" dxfId="68" priority="12" operator="equal">
      <formula>"HEALTHY"</formula>
    </cfRule>
    <cfRule type="cellIs" dxfId="67" priority="13" operator="equal">
      <formula>"BALANCED"</formula>
    </cfRule>
    <cfRule type="cellIs" dxfId="66" priority="14" operator="equal">
      <formula>"DIVERSE"</formula>
    </cfRule>
    <cfRule type="cellIs" dxfId="65" priority="15" operator="equal">
      <formula>"SLOW"</formula>
    </cfRule>
    <cfRule type="cellIs" dxfId="64" priority="16" operator="equal">
      <formula>"INEFFICIENT"</formula>
    </cfRule>
    <cfRule type="cellIs" dxfId="63" priority="17" operator="equal">
      <formula>"IMBALANCED"</formula>
    </cfRule>
    <cfRule type="cellIs" dxfId="62" priority="18" operator="equal">
      <formula>"REVIEW"</formula>
    </cfRule>
    <cfRule type="cellIs" dxfId="61" priority="19" operator="equal">
      <formula>"CONCENTRATED"</formula>
    </cfRule>
    <cfRule type="cellIs" dxfId="60" priority="20" operator="equal">
      <formula>"LOW PIPELINE"</formula>
    </cfRule>
  </conditionalFormatting>
  <pageMargins left="0.75" right="0.75" top="1" bottom="1" header="0.511811023622047" footer="0.511811023622047"/>
  <pageSetup paperSize="9" orientation="portrait" horizontalDpi="300"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023D7-816D-DB49-A69B-7D3691CE9E0A}">
  <sheetPr>
    <tabColor rgb="FF1E8449"/>
  </sheetPr>
  <dimension ref="B2:S506"/>
  <sheetViews>
    <sheetView showGridLines="0" zoomScale="110" zoomScaleNormal="110" workbookViewId="0">
      <pane ySplit="6" topLeftCell="A7" activePane="bottomLeft" state="frozen"/>
      <selection pane="bottomLeft" activeCell="D13" sqref="D13"/>
    </sheetView>
  </sheetViews>
  <sheetFormatPr defaultColWidth="11.3984375" defaultRowHeight="14.25" x14ac:dyDescent="0.45"/>
  <cols>
    <col min="1" max="1" width="5" customWidth="1"/>
    <col min="2" max="2" width="6.73046875" customWidth="1"/>
    <col min="3" max="3" width="25" customWidth="1"/>
    <col min="4" max="4" width="21.73046875" customWidth="1"/>
    <col min="5" max="5" width="20" customWidth="1"/>
    <col min="6" max="6" width="13.265625" customWidth="1"/>
    <col min="7" max="8" width="16.73046875" customWidth="1"/>
    <col min="9" max="9" width="13.265625" customWidth="1"/>
    <col min="10" max="10" width="10.73046875" customWidth="1"/>
    <col min="11" max="11" width="20" customWidth="1"/>
    <col min="12" max="12" width="16.73046875" customWidth="1"/>
    <col min="13" max="13" width="11.73046875" customWidth="1"/>
    <col min="14" max="14" width="16.73046875" customWidth="1"/>
    <col min="15" max="19" width="10.86328125" hidden="1" customWidth="1"/>
  </cols>
  <sheetData>
    <row r="2" spans="2:19" ht="23.25" x14ac:dyDescent="0.45">
      <c r="B2" s="278" t="s">
        <v>107</v>
      </c>
      <c r="C2" s="278"/>
      <c r="D2" s="278"/>
      <c r="E2" s="278"/>
      <c r="F2" s="278"/>
      <c r="G2" s="278"/>
      <c r="H2" s="278"/>
      <c r="I2" s="278"/>
      <c r="J2" s="278"/>
      <c r="K2" s="278"/>
      <c r="L2" s="278"/>
      <c r="M2" s="278"/>
      <c r="N2" s="278"/>
    </row>
    <row r="3" spans="2:19" ht="18" x14ac:dyDescent="0.45">
      <c r="B3" s="280" t="str">
        <f ca="1">"Date Range: "&amp;TEXT(TODAY(),"DD-MMM-YYYY")&amp;"  to  "&amp;TEXT(TODAY()+2,"DD-MMM-YYYY")</f>
        <v>Date Range: 15-Jun-2026  to  17-Jun-2026</v>
      </c>
      <c r="C3" s="280"/>
      <c r="D3" s="280"/>
      <c r="E3" s="280"/>
      <c r="F3" s="280"/>
      <c r="G3" s="280"/>
      <c r="H3" s="280"/>
      <c r="I3" s="280"/>
      <c r="J3" s="280"/>
      <c r="K3" s="280"/>
      <c r="L3" s="280"/>
      <c r="M3" s="280"/>
      <c r="N3" s="280"/>
    </row>
    <row r="4" spans="2:19" x14ac:dyDescent="0.45">
      <c r="B4" s="279" t="str">
        <f ca="1">"Interviews Scheduled: "&amp;COUNTIF(Q7:Q56,"&gt;0")</f>
        <v>Interviews Scheduled: 0</v>
      </c>
      <c r="C4" s="279"/>
      <c r="D4" s="279"/>
      <c r="E4" s="279"/>
      <c r="F4" s="279"/>
      <c r="G4" s="279"/>
      <c r="H4" s="279"/>
      <c r="I4" s="279"/>
      <c r="J4" s="279"/>
      <c r="K4" s="279"/>
      <c r="L4" s="279"/>
      <c r="M4" s="279"/>
      <c r="N4" s="279"/>
    </row>
    <row r="5" spans="2:19" ht="9" customHeight="1" x14ac:dyDescent="0.45">
      <c r="B5" s="279"/>
      <c r="C5" s="279"/>
      <c r="D5" s="279"/>
      <c r="E5" s="279"/>
      <c r="F5" s="279"/>
      <c r="G5" s="279"/>
      <c r="H5" s="279"/>
      <c r="I5" s="279"/>
      <c r="J5" s="279"/>
      <c r="K5" s="279"/>
      <c r="L5" s="279"/>
      <c r="M5" s="279"/>
      <c r="N5" s="279"/>
    </row>
    <row r="6" spans="2:19" ht="24.95" customHeight="1" x14ac:dyDescent="0.45">
      <c r="B6" s="189" t="s">
        <v>108</v>
      </c>
      <c r="C6" s="189" t="s">
        <v>109</v>
      </c>
      <c r="D6" s="189" t="s">
        <v>110</v>
      </c>
      <c r="E6" s="189" t="s">
        <v>111</v>
      </c>
      <c r="F6" s="189" t="s">
        <v>112</v>
      </c>
      <c r="G6" s="190" t="s">
        <v>113</v>
      </c>
      <c r="H6" s="190" t="s">
        <v>114</v>
      </c>
      <c r="I6" s="190" t="s">
        <v>115</v>
      </c>
      <c r="J6" s="191" t="s">
        <v>116</v>
      </c>
      <c r="K6" s="191" t="s">
        <v>117</v>
      </c>
      <c r="L6" s="191" t="s">
        <v>52</v>
      </c>
      <c r="M6" s="191" t="s">
        <v>118</v>
      </c>
      <c r="N6" s="191" t="s">
        <v>119</v>
      </c>
      <c r="O6" s="175" t="s">
        <v>120</v>
      </c>
      <c r="P6" s="175" t="s">
        <v>121</v>
      </c>
      <c r="Q6" s="174" t="s">
        <v>122</v>
      </c>
      <c r="R6" s="174" t="s">
        <v>123</v>
      </c>
      <c r="S6" s="174" t="s">
        <v>124</v>
      </c>
    </row>
    <row r="7" spans="2:19" x14ac:dyDescent="0.45">
      <c r="B7" s="182" t="str">
        <f ca="1">IF(Q7="","",ROW()-ROW($B$6))</f>
        <v/>
      </c>
      <c r="C7" s="177" t="str" cm="1">
        <f t="array" aca="1" ref="C7" ca="1">IF(Q7="","",INDEX('Candidate Pipeline'!$C:$C,Q7))</f>
        <v/>
      </c>
      <c r="D7" s="177" t="str" cm="1">
        <f t="array" aca="1" ref="D7" ca="1">IF(Q7="","",INDEX('Candidate Pipeline'!$D:$D,Q7))</f>
        <v/>
      </c>
      <c r="E7" s="177" t="str" cm="1">
        <f t="array" aca="1" ref="E7" ca="1">IF(Q7="","",INDEX('Candidate Pipeline'!$E:$E,Q7))</f>
        <v/>
      </c>
      <c r="F7" s="178" t="str" cm="1">
        <f t="array" aca="1" ref="F7" ca="1">IF(Q7="","",INDEX('Candidate Pipeline'!$F:$F,Q7))</f>
        <v/>
      </c>
      <c r="G7" s="179" t="str">
        <f ca="1">IF(Q7="","",CHOOSE(R7,"Screening","Round 1","Round 2","Round 3","Final Round","HR Round"))</f>
        <v/>
      </c>
      <c r="H7" s="180" t="str">
        <f ca="1">IF(Q7="","",S7)</f>
        <v/>
      </c>
      <c r="I7" s="178" t="str">
        <f ca="1">IF(Q7="","",IF(S7=TODAY(),"Today",IF(S7=TODAY()+1,"Tomorrow",IF(S7=TODAY()+2,TEXT(S7,"ddd"),""))))</f>
        <v/>
      </c>
      <c r="J7" s="178" t="str" cm="1">
        <f t="array" aca="1" ref="J7" ca="1">IF(Q7="","",INDEX('Candidate Pipeline'!$S:$S,Q7))</f>
        <v/>
      </c>
      <c r="K7" s="177" t="str" cm="1">
        <f t="array" aca="1" ref="K7" ca="1">IF(Q7="","",IFERROR(VLOOKUP(INDEX('Candidate Pipeline'!$S:$S,Q7),'Requisitions'!$B:$M,12,FALSE),""))</f>
        <v/>
      </c>
      <c r="L7" s="177" t="str" cm="1">
        <f t="array" aca="1" ref="L7" ca="1">IF(Q7="","",IFERROR(VLOOKUP(INDEX('Candidate Pipeline'!$S:$S,Q7),'Requisitions'!$B:$L,11,FALSE),""))</f>
        <v/>
      </c>
      <c r="M7" s="181" t="str" cm="1">
        <f t="array" aca="1" ref="M7" ca="1">IF(Q7="","",IF(INDEX('Candidate Pipeline'!$R:$R,Q7)="","",HYPERLINK(INDEX('Candidate Pipeline'!$R:$R,Q7),"CV Link")))</f>
        <v/>
      </c>
      <c r="N7" s="187" t="str" cm="1">
        <f t="array" aca="1" ref="N7" ca="1">IF(Q7="","",IFERROR(IF(INDEX('Candidate Pipeline'!$S:$S,Q7)="","",IF(VLOOKUP(INDEX('Candidate Pipeline'!$S:$S,Q7),'Requisitions'!$B:$N,13,FALSE)="","",HYPERLINK(VLOOKUP(INDEX('Candidate Pipeline'!$S:$S,Q7),'Requisitions'!$B:$N,13,FALSE),"Feedback Sheet"))),""))</f>
        <v/>
      </c>
      <c r="O7" t="str" cm="1">
        <f t="array" aca="1" ref="O7" ca="1">IF(Q7="","",INDEX('Candidate Pipeline'!$Q:$Q,Q7))</f>
        <v/>
      </c>
      <c r="P7" t="str">
        <f ca="1">IF(Q7="","",CHOOSE(R7,"Screening","Round 1","Round 2","Round 3","Final Round","HR Round"))</f>
        <v/>
      </c>
      <c r="Q7" t="str" cm="1">
        <f t="array" aca="1" ref="Q7" ca="1">IFERROR(_xlfn.LET(
_xlpm.raw,_xlfn._xlws.SORT(_xlfn.VSTACK(
IFERROR(_xlfn._xlws.FILTER(_xlfn.HSTACK(ROW('Candidate Pipeline'!$B$5:$B$5004),ROW('Candidate Pipeline'!$B$5:$B$5004)*0+1,'Candidate Pipeline'!$X$5:$X$5004),('Candidate Pipeline'!$X$5:$X$5004&gt;=TODAY())*('Candidate Pipeline'!$X$5:$X$5004&lt;=TODAY()+2)*('Candidate Pipeline'!$B$5:$B$5004&lt;&gt;"")),{0,0,0}),
IFERROR(_xlfn._xlws.FILTER(_xlfn.HSTACK(ROW('Candidate Pipeline'!$B$5:$B$5004),ROW('Candidate Pipeline'!$B$5:$B$5004)*0+2,'Candidate Pipeline'!$Z$5:$Z$5004),('Candidate Pipeline'!$Z$5:$Z$5004&gt;=TODAY())*('Candidate Pipeline'!$Z$5:$Z$5004&lt;=TODAY()+2)*('Candidate Pipeline'!$B$5:$B$5004&lt;&gt;"")),{0,0,0}),
IFERROR(_xlfn._xlws.FILTER(_xlfn.HSTACK(ROW('Candidate Pipeline'!$B$5:$B$5004),ROW('Candidate Pipeline'!$B$5:$B$5004)*0+3,'Candidate Pipeline'!$AB$5:$AB$5004),('Candidate Pipeline'!$AB$5:$AB$5004&gt;=TODAY())*('Candidate Pipeline'!$AB$5:$AB$5004&lt;=TODAY()+2)*('Candidate Pipeline'!$B$5:$B$5004&lt;&gt;"")),{0,0,0}),
IFERROR(_xlfn._xlws.FILTER(_xlfn.HSTACK(ROW('Candidate Pipeline'!$B$5:$B$5004),ROW('Candidate Pipeline'!$B$5:$B$5004)*0+4,'Candidate Pipeline'!$AD$5:$AD$5004),('Candidate Pipeline'!$AD$5:$AD$5004&gt;=TODAY())*('Candidate Pipeline'!$AD$5:$AD$5004&lt;=TODAY()+2)*('Candidate Pipeline'!$B$5:$B$5004&lt;&gt;"")),{0,0,0}),
IFERROR(_xlfn._xlws.FILTER(_xlfn.HSTACK(ROW('Candidate Pipeline'!$B$5:$B$5004),ROW('Candidate Pipeline'!$B$5:$B$5004)*0+5,'Candidate Pipeline'!$AF$5:$AF$5004),('Candidate Pipeline'!$AF$5:$AF$5004&gt;=TODAY())*('Candidate Pipeline'!$AF$5:$AF$5004&lt;=TODAY()+2)*('Candidate Pipeline'!$B$5:$B$5004&lt;&gt;"")),{0,0,0}),
IFERROR(_xlfn._xlws.FILTER(_xlfn.HSTACK(ROW('Candidate Pipeline'!$B$5:$B$5004),ROW('Candidate Pipeline'!$B$5:$B$5004)*0+6,'Candidate Pipeline'!$AH$5:$AH$5004),('Candidate Pipeline'!$AH$5:$AH$5004&gt;=TODAY())*('Candidate Pipeline'!$AH$5:$AH$5004&lt;=TODAY()+2)*('Candidate Pipeline'!$B$5:$B$5004&lt;&gt;"")),{0,0,0})
),3,1),
_xlfn._xlws.FILTER(_xlpm.raw,INDEX(_xlpm.raw,,1)&gt;0)),"")</f>
        <v/>
      </c>
    </row>
    <row r="8" spans="2:19" x14ac:dyDescent="0.45">
      <c r="B8" s="182" t="str">
        <f t="shared" ref="B8:B56" si="0">IF(Q8="","",ROW()-ROW($B$6))</f>
        <v/>
      </c>
      <c r="C8" s="182" t="str" cm="1">
        <f t="array" ref="C8">IF(Q8="","",INDEX('Candidate Pipeline'!$C:$C,Q8))</f>
        <v/>
      </c>
      <c r="D8" s="182" t="str" cm="1">
        <f t="array" ref="D8">IF(Q8="","",INDEX('Candidate Pipeline'!$D:$D,Q8))</f>
        <v/>
      </c>
      <c r="E8" s="182" t="str" cm="1">
        <f t="array" ref="E8">IF(Q8="","",INDEX('Candidate Pipeline'!$E:$E,Q8))</f>
        <v/>
      </c>
      <c r="F8" s="183" t="str" cm="1">
        <f t="array" ref="F8">IF(Q8="","",INDEX('Candidate Pipeline'!$F:$F,Q8))</f>
        <v/>
      </c>
      <c r="G8" s="184" t="str">
        <f t="shared" ref="G8:G56" si="1">IF(Q8="","",CHOOSE(R8,"Screening","Round 1","Round 2","Round 3","Final Round","HR Round"))</f>
        <v/>
      </c>
      <c r="H8" s="185" t="str">
        <f t="shared" ref="H8:H56" si="2">IF(Q8="","",S8)</f>
        <v/>
      </c>
      <c r="I8" s="183" t="str">
        <f t="shared" ref="I8:I56" ca="1" si="3">IF(Q8="","",IF(S8=TODAY(),"Today",IF(S8=TODAY()+1,"Tomorrow",IF(S8=TODAY()+2,TEXT(S8,"ddd"),""))))</f>
        <v/>
      </c>
      <c r="J8" s="183" t="str" cm="1">
        <f t="array" ref="J8">IF(Q8="","",INDEX('Candidate Pipeline'!$S:$S,Q8))</f>
        <v/>
      </c>
      <c r="K8" s="182" t="str" cm="1">
        <f t="array" ref="K8">IF(Q8="","",IFERROR(VLOOKUP(INDEX('Candidate Pipeline'!$S:$S,Q8),'Requisitions'!$B:$M,12,FALSE),""))</f>
        <v/>
      </c>
      <c r="L8" s="182" t="str" cm="1">
        <f t="array" ref="L8">IF(Q8="","",IFERROR(VLOOKUP(INDEX('Candidate Pipeline'!$S:$S,Q8),'Requisitions'!$B:$L,11,FALSE),""))</f>
        <v/>
      </c>
      <c r="M8" s="186" t="str" cm="1">
        <f t="array" ref="M8">IF(Q8="","",IF(INDEX('Candidate Pipeline'!$R:$R,Q8)="","",HYPERLINK(INDEX('Candidate Pipeline'!$R:$R,Q8),"CV Link")))</f>
        <v/>
      </c>
      <c r="N8" s="188" t="str" cm="1">
        <f t="array" ref="N8">IF(Q8="","",IFERROR(IF(INDEX('Candidate Pipeline'!$S:$S,Q8)="","",IF(VLOOKUP(INDEX('Candidate Pipeline'!$S:$S,Q8),'Requisitions'!$B:$N,13,FALSE)="","",HYPERLINK(VLOOKUP(INDEX('Candidate Pipeline'!$S:$S,Q8),'Requisitions'!$B:$N,13,FALSE),"Feedback Sheet"))),""))</f>
        <v/>
      </c>
      <c r="O8" t="str" cm="1">
        <f t="array" ref="O8">IF(Q8="","",INDEX('Candidate Pipeline'!$Q:$Q,Q8))</f>
        <v/>
      </c>
      <c r="P8" t="str">
        <f t="shared" ref="P8:P56" si="4">IF(Q8="","",CHOOSE(R8,"Screening","Round 1","Round 2","Round 3","Final Round","HR Round"))</f>
        <v/>
      </c>
    </row>
    <row r="9" spans="2:19" x14ac:dyDescent="0.45">
      <c r="B9" s="182" t="str">
        <f t="shared" si="0"/>
        <v/>
      </c>
      <c r="C9" s="182" t="str" cm="1">
        <f t="array" ref="C9">IF(Q9="","",INDEX('Candidate Pipeline'!$C:$C,Q9))</f>
        <v/>
      </c>
      <c r="D9" s="182" t="str" cm="1">
        <f t="array" ref="D9">IF(Q9="","",INDEX('Candidate Pipeline'!$D:$D,Q9))</f>
        <v/>
      </c>
      <c r="E9" s="182" t="str" cm="1">
        <f t="array" ref="E9">IF(Q9="","",INDEX('Candidate Pipeline'!$E:$E,Q9))</f>
        <v/>
      </c>
      <c r="F9" s="183" t="str" cm="1">
        <f t="array" ref="F9">IF(Q9="","",INDEX('Candidate Pipeline'!$F:$F,Q9))</f>
        <v/>
      </c>
      <c r="G9" s="184" t="str">
        <f t="shared" si="1"/>
        <v/>
      </c>
      <c r="H9" s="185" t="str">
        <f t="shared" si="2"/>
        <v/>
      </c>
      <c r="I9" s="183" t="str">
        <f t="shared" ca="1" si="3"/>
        <v/>
      </c>
      <c r="J9" s="183" t="str" cm="1">
        <f t="array" ref="J9">IF(Q9="","",INDEX('Candidate Pipeline'!$S:$S,Q9))</f>
        <v/>
      </c>
      <c r="K9" s="182" t="str" cm="1">
        <f t="array" ref="K9">IF(Q9="","",IFERROR(VLOOKUP(INDEX('Candidate Pipeline'!$S:$S,Q9),'Requisitions'!$B:$M,12,FALSE),""))</f>
        <v/>
      </c>
      <c r="L9" s="182" t="str" cm="1">
        <f t="array" ref="L9">IF(Q9="","",IFERROR(VLOOKUP(INDEX('Candidate Pipeline'!$S:$S,Q9),'Requisitions'!$B:$L,11,FALSE),""))</f>
        <v/>
      </c>
      <c r="M9" s="186" t="str" cm="1">
        <f t="array" ref="M9">IF(Q9="","",IF(INDEX('Candidate Pipeline'!$R:$R,Q9)="","",HYPERLINK(INDEX('Candidate Pipeline'!$R:$R,Q9),"CV Link")))</f>
        <v/>
      </c>
      <c r="N9" s="188" t="str" cm="1">
        <f t="array" ref="N9">IF(Q9="","",IFERROR(IF(INDEX('Candidate Pipeline'!$S:$S,Q9)="","",IF(VLOOKUP(INDEX('Candidate Pipeline'!$S:$S,Q9),'Requisitions'!$B:$N,13,FALSE)="","",HYPERLINK(VLOOKUP(INDEX('Candidate Pipeline'!$S:$S,Q9),'Requisitions'!$B:$N,13,FALSE),"Feedback Sheet"))),""))</f>
        <v/>
      </c>
      <c r="O9" t="str" cm="1">
        <f t="array" ref="O9">IF(Q9="","",INDEX('Candidate Pipeline'!$Q:$Q,Q9))</f>
        <v/>
      </c>
      <c r="P9" t="str">
        <f t="shared" si="4"/>
        <v/>
      </c>
    </row>
    <row r="10" spans="2:19" x14ac:dyDescent="0.45">
      <c r="B10" s="182" t="str">
        <f t="shared" si="0"/>
        <v/>
      </c>
      <c r="C10" s="182" t="str" cm="1">
        <f t="array" ref="C10">IF(Q10="","",INDEX('Candidate Pipeline'!$C:$C,Q10))</f>
        <v/>
      </c>
      <c r="D10" s="182" t="str" cm="1">
        <f t="array" ref="D10">IF(Q10="","",INDEX('Candidate Pipeline'!$D:$D,Q10))</f>
        <v/>
      </c>
      <c r="E10" s="182" t="str" cm="1">
        <f t="array" ref="E10">IF(Q10="","",INDEX('Candidate Pipeline'!$E:$E,Q10))</f>
        <v/>
      </c>
      <c r="F10" s="183" t="str" cm="1">
        <f t="array" ref="F10">IF(Q10="","",INDEX('Candidate Pipeline'!$F:$F,Q10))</f>
        <v/>
      </c>
      <c r="G10" s="184" t="str">
        <f t="shared" si="1"/>
        <v/>
      </c>
      <c r="H10" s="185" t="str">
        <f t="shared" si="2"/>
        <v/>
      </c>
      <c r="I10" s="183" t="str">
        <f t="shared" ca="1" si="3"/>
        <v/>
      </c>
      <c r="J10" s="183" t="str" cm="1">
        <f t="array" ref="J10">IF(Q10="","",INDEX('Candidate Pipeline'!$S:$S,Q10))</f>
        <v/>
      </c>
      <c r="K10" s="182" t="str" cm="1">
        <f t="array" ref="K10">IF(Q10="","",IFERROR(VLOOKUP(INDEX('Candidate Pipeline'!$S:$S,Q10),'Requisitions'!$B:$M,12,FALSE),""))</f>
        <v/>
      </c>
      <c r="L10" s="182" t="str" cm="1">
        <f t="array" ref="L10">IF(Q10="","",IFERROR(VLOOKUP(INDEX('Candidate Pipeline'!$S:$S,Q10),'Requisitions'!$B:$L,11,FALSE),""))</f>
        <v/>
      </c>
      <c r="M10" s="186" t="str" cm="1">
        <f t="array" ref="M10">IF(Q10="","",IF(INDEX('Candidate Pipeline'!$R:$R,Q10)="","",HYPERLINK(INDEX('Candidate Pipeline'!$R:$R,Q10),"CV Link")))</f>
        <v/>
      </c>
      <c r="N10" s="188" t="str" cm="1">
        <f t="array" ref="N10">IF(Q10="","",IFERROR(IF(INDEX('Candidate Pipeline'!$S:$S,Q10)="","",IF(VLOOKUP(INDEX('Candidate Pipeline'!$S:$S,Q10),'Requisitions'!$B:$N,13,FALSE)="","",HYPERLINK(VLOOKUP(INDEX('Candidate Pipeline'!$S:$S,Q10),'Requisitions'!$B:$N,13,FALSE),"Feedback Sheet"))),""))</f>
        <v/>
      </c>
      <c r="O10" t="str" cm="1">
        <f t="array" ref="O10">IF(Q10="","",INDEX('Candidate Pipeline'!$Q:$Q,Q10))</f>
        <v/>
      </c>
      <c r="P10" t="str">
        <f t="shared" si="4"/>
        <v/>
      </c>
    </row>
    <row r="11" spans="2:19" x14ac:dyDescent="0.45">
      <c r="B11" s="182" t="str">
        <f t="shared" si="0"/>
        <v/>
      </c>
      <c r="C11" s="182" t="str" cm="1">
        <f t="array" ref="C11">IF(Q11="","",INDEX('Candidate Pipeline'!$C:$C,Q11))</f>
        <v/>
      </c>
      <c r="D11" s="182" t="str" cm="1">
        <f t="array" ref="D11">IF(Q11="","",INDEX('Candidate Pipeline'!$D:$D,Q11))</f>
        <v/>
      </c>
      <c r="E11" s="182" t="str" cm="1">
        <f t="array" ref="E11">IF(Q11="","",INDEX('Candidate Pipeline'!$E:$E,Q11))</f>
        <v/>
      </c>
      <c r="F11" s="183" t="str" cm="1">
        <f t="array" ref="F11">IF(Q11="","",INDEX('Candidate Pipeline'!$F:$F,Q11))</f>
        <v/>
      </c>
      <c r="G11" s="184" t="str">
        <f t="shared" si="1"/>
        <v/>
      </c>
      <c r="H11" s="185" t="str">
        <f t="shared" si="2"/>
        <v/>
      </c>
      <c r="I11" s="183" t="str">
        <f t="shared" ca="1" si="3"/>
        <v/>
      </c>
      <c r="J11" s="183" t="str" cm="1">
        <f t="array" ref="J11">IF(Q11="","",INDEX('Candidate Pipeline'!$S:$S,Q11))</f>
        <v/>
      </c>
      <c r="K11" s="182" t="str" cm="1">
        <f t="array" ref="K11">IF(Q11="","",IFERROR(VLOOKUP(INDEX('Candidate Pipeline'!$S:$S,Q11),'Requisitions'!$B:$M,12,FALSE),""))</f>
        <v/>
      </c>
      <c r="L11" s="182" t="str" cm="1">
        <f t="array" ref="L11">IF(Q11="","",IFERROR(VLOOKUP(INDEX('Candidate Pipeline'!$S:$S,Q11),'Requisitions'!$B:$L,11,FALSE),""))</f>
        <v/>
      </c>
      <c r="M11" s="186" t="str" cm="1">
        <f t="array" ref="M11">IF(Q11="","",IF(INDEX('Candidate Pipeline'!$R:$R,Q11)="","",HYPERLINK(INDEX('Candidate Pipeline'!$R:$R,Q11),"CV Link")))</f>
        <v/>
      </c>
      <c r="N11" s="188" t="str" cm="1">
        <f t="array" ref="N11">IF(Q11="","",IFERROR(IF(INDEX('Candidate Pipeline'!$S:$S,Q11)="","",IF(VLOOKUP(INDEX('Candidate Pipeline'!$S:$S,Q11),'Requisitions'!$B:$N,13,FALSE)="","",HYPERLINK(VLOOKUP(INDEX('Candidate Pipeline'!$S:$S,Q11),'Requisitions'!$B:$N,13,FALSE),"Feedback Sheet"))),""))</f>
        <v/>
      </c>
      <c r="O11" t="str" cm="1">
        <f t="array" ref="O11">IF(Q11="","",INDEX('Candidate Pipeline'!$Q:$Q,Q11))</f>
        <v/>
      </c>
      <c r="P11" t="str">
        <f t="shared" si="4"/>
        <v/>
      </c>
    </row>
    <row r="12" spans="2:19" x14ac:dyDescent="0.45">
      <c r="B12" s="182" t="str">
        <f t="shared" si="0"/>
        <v/>
      </c>
      <c r="C12" s="182" t="str" cm="1">
        <f t="array" ref="C12">IF(Q12="","",INDEX('Candidate Pipeline'!$C:$C,Q12))</f>
        <v/>
      </c>
      <c r="D12" s="182" t="str" cm="1">
        <f t="array" ref="D12">IF(Q12="","",INDEX('Candidate Pipeline'!$D:$D,Q12))</f>
        <v/>
      </c>
      <c r="E12" s="182" t="str" cm="1">
        <f t="array" ref="E12">IF(Q12="","",INDEX('Candidate Pipeline'!$E:$E,Q12))</f>
        <v/>
      </c>
      <c r="F12" s="183" t="str" cm="1">
        <f t="array" ref="F12">IF(Q12="","",INDEX('Candidate Pipeline'!$F:$F,Q12))</f>
        <v/>
      </c>
      <c r="G12" s="184" t="str">
        <f t="shared" si="1"/>
        <v/>
      </c>
      <c r="H12" s="185" t="str">
        <f t="shared" si="2"/>
        <v/>
      </c>
      <c r="I12" s="183" t="str">
        <f t="shared" ca="1" si="3"/>
        <v/>
      </c>
      <c r="J12" s="183" t="str" cm="1">
        <f t="array" ref="J12">IF(Q12="","",INDEX('Candidate Pipeline'!$S:$S,Q12))</f>
        <v/>
      </c>
      <c r="K12" s="182" t="str" cm="1">
        <f t="array" ref="K12">IF(Q12="","",IFERROR(VLOOKUP(INDEX('Candidate Pipeline'!$S:$S,Q12),'Requisitions'!$B:$M,12,FALSE),""))</f>
        <v/>
      </c>
      <c r="L12" s="182" t="str" cm="1">
        <f t="array" ref="L12">IF(Q12="","",IFERROR(VLOOKUP(INDEX('Candidate Pipeline'!$S:$S,Q12),'Requisitions'!$B:$L,11,FALSE),""))</f>
        <v/>
      </c>
      <c r="M12" s="186" t="str" cm="1">
        <f t="array" ref="M12">IF(Q12="","",IF(INDEX('Candidate Pipeline'!$R:$R,Q12)="","",HYPERLINK(INDEX('Candidate Pipeline'!$R:$R,Q12),"CV Link")))</f>
        <v/>
      </c>
      <c r="N12" s="188" t="str" cm="1">
        <f t="array" ref="N12">IF(Q12="","",IFERROR(IF(INDEX('Candidate Pipeline'!$S:$S,Q12)="","",IF(VLOOKUP(INDEX('Candidate Pipeline'!$S:$S,Q12),'Requisitions'!$B:$N,13,FALSE)="","",HYPERLINK(VLOOKUP(INDEX('Candidate Pipeline'!$S:$S,Q12),'Requisitions'!$B:$N,13,FALSE),"Feedback Sheet"))),""))</f>
        <v/>
      </c>
      <c r="O12" t="str" cm="1">
        <f t="array" ref="O12">IF(Q12="","",INDEX('Candidate Pipeline'!$Q:$Q,Q12))</f>
        <v/>
      </c>
      <c r="P12" t="str">
        <f t="shared" si="4"/>
        <v/>
      </c>
    </row>
    <row r="13" spans="2:19" x14ac:dyDescent="0.45">
      <c r="B13" s="182" t="str">
        <f t="shared" si="0"/>
        <v/>
      </c>
      <c r="C13" s="182" t="str" cm="1">
        <f t="array" ref="C13">IF(Q13="","",INDEX('Candidate Pipeline'!$C:$C,Q13))</f>
        <v/>
      </c>
      <c r="D13" s="182" t="str" cm="1">
        <f t="array" ref="D13">IF(Q13="","",INDEX('Candidate Pipeline'!$D:$D,Q13))</f>
        <v/>
      </c>
      <c r="E13" s="182" t="str" cm="1">
        <f t="array" ref="E13">IF(Q13="","",INDEX('Candidate Pipeline'!$E:$E,Q13))</f>
        <v/>
      </c>
      <c r="F13" s="183" t="str" cm="1">
        <f t="array" ref="F13">IF(Q13="","",INDEX('Candidate Pipeline'!$F:$F,Q13))</f>
        <v/>
      </c>
      <c r="G13" s="184" t="str">
        <f t="shared" si="1"/>
        <v/>
      </c>
      <c r="H13" s="185" t="str">
        <f t="shared" si="2"/>
        <v/>
      </c>
      <c r="I13" s="183" t="str">
        <f t="shared" ca="1" si="3"/>
        <v/>
      </c>
      <c r="J13" s="183" t="str" cm="1">
        <f t="array" ref="J13">IF(Q13="","",INDEX('Candidate Pipeline'!$S:$S,Q13))</f>
        <v/>
      </c>
      <c r="K13" s="182" t="str" cm="1">
        <f t="array" ref="K13">IF(Q13="","",IFERROR(VLOOKUP(INDEX('Candidate Pipeline'!$S:$S,Q13),'Requisitions'!$B:$M,12,FALSE),""))</f>
        <v/>
      </c>
      <c r="L13" s="182" t="str" cm="1">
        <f t="array" ref="L13">IF(Q13="","",IFERROR(VLOOKUP(INDEX('Candidate Pipeline'!$S:$S,Q13),'Requisitions'!$B:$L,11,FALSE),""))</f>
        <v/>
      </c>
      <c r="M13" s="186" t="str" cm="1">
        <f t="array" ref="M13">IF(Q13="","",IF(INDEX('Candidate Pipeline'!$R:$R,Q13)="","",HYPERLINK(INDEX('Candidate Pipeline'!$R:$R,Q13),"CV Link")))</f>
        <v/>
      </c>
      <c r="N13" s="188" t="str" cm="1">
        <f t="array" ref="N13">IF(Q13="","",IFERROR(IF(INDEX('Candidate Pipeline'!$S:$S,Q13)="","",IF(VLOOKUP(INDEX('Candidate Pipeline'!$S:$S,Q13),'Requisitions'!$B:$N,13,FALSE)="","",HYPERLINK(VLOOKUP(INDEX('Candidate Pipeline'!$S:$S,Q13),'Requisitions'!$B:$N,13,FALSE),"Feedback Sheet"))),""))</f>
        <v/>
      </c>
      <c r="O13" t="str" cm="1">
        <f t="array" ref="O13">IF(Q13="","",INDEX('Candidate Pipeline'!$Q:$Q,Q13))</f>
        <v/>
      </c>
      <c r="P13" t="str">
        <f t="shared" si="4"/>
        <v/>
      </c>
    </row>
    <row r="14" spans="2:19" x14ac:dyDescent="0.45">
      <c r="B14" s="182" t="str">
        <f t="shared" si="0"/>
        <v/>
      </c>
      <c r="C14" s="182" t="str" cm="1">
        <f t="array" ref="C14">IF(Q14="","",INDEX('Candidate Pipeline'!$C:$C,Q14))</f>
        <v/>
      </c>
      <c r="D14" s="182" t="str" cm="1">
        <f t="array" ref="D14">IF(Q14="","",INDEX('Candidate Pipeline'!$D:$D,Q14))</f>
        <v/>
      </c>
      <c r="E14" s="182" t="str" cm="1">
        <f t="array" ref="E14">IF(Q14="","",INDEX('Candidate Pipeline'!$E:$E,Q14))</f>
        <v/>
      </c>
      <c r="F14" s="183" t="str" cm="1">
        <f t="array" ref="F14">IF(Q14="","",INDEX('Candidate Pipeline'!$F:$F,Q14))</f>
        <v/>
      </c>
      <c r="G14" s="184" t="str">
        <f t="shared" si="1"/>
        <v/>
      </c>
      <c r="H14" s="185" t="str">
        <f t="shared" si="2"/>
        <v/>
      </c>
      <c r="I14" s="183" t="str">
        <f t="shared" ca="1" si="3"/>
        <v/>
      </c>
      <c r="J14" s="183" t="str" cm="1">
        <f t="array" ref="J14">IF(Q14="","",INDEX('Candidate Pipeline'!$S:$S,Q14))</f>
        <v/>
      </c>
      <c r="K14" s="182" t="str" cm="1">
        <f t="array" ref="K14">IF(Q14="","",IFERROR(VLOOKUP(INDEX('Candidate Pipeline'!$S:$S,Q14),'Requisitions'!$B:$M,12,FALSE),""))</f>
        <v/>
      </c>
      <c r="L14" s="182" t="str" cm="1">
        <f t="array" ref="L14">IF(Q14="","",IFERROR(VLOOKUP(INDEX('Candidate Pipeline'!$S:$S,Q14),'Requisitions'!$B:$L,11,FALSE),""))</f>
        <v/>
      </c>
      <c r="M14" s="186" t="str" cm="1">
        <f t="array" ref="M14">IF(Q14="","",IF(INDEX('Candidate Pipeline'!$R:$R,Q14)="","",HYPERLINK(INDEX('Candidate Pipeline'!$R:$R,Q14),"CV Link")))</f>
        <v/>
      </c>
      <c r="N14" s="188" t="str" cm="1">
        <f t="array" ref="N14">IF(Q14="","",IFERROR(IF(INDEX('Candidate Pipeline'!$S:$S,Q14)="","",IF(VLOOKUP(INDEX('Candidate Pipeline'!$S:$S,Q14),'Requisitions'!$B:$N,13,FALSE)="","",HYPERLINK(VLOOKUP(INDEX('Candidate Pipeline'!$S:$S,Q14),'Requisitions'!$B:$N,13,FALSE),"Feedback Sheet"))),""))</f>
        <v/>
      </c>
      <c r="O14" t="str" cm="1">
        <f t="array" ref="O14">IF(Q14="","",INDEX('Candidate Pipeline'!$Q:$Q,Q14))</f>
        <v/>
      </c>
      <c r="P14" t="str">
        <f t="shared" si="4"/>
        <v/>
      </c>
    </row>
    <row r="15" spans="2:19" x14ac:dyDescent="0.45">
      <c r="B15" s="182" t="str">
        <f t="shared" si="0"/>
        <v/>
      </c>
      <c r="C15" s="182" t="str" cm="1">
        <f t="array" ref="C15">IF(Q15="","",INDEX('Candidate Pipeline'!$C:$C,Q15))</f>
        <v/>
      </c>
      <c r="D15" s="182" t="str" cm="1">
        <f t="array" ref="D15">IF(Q15="","",INDEX('Candidate Pipeline'!$D:$D,Q15))</f>
        <v/>
      </c>
      <c r="E15" s="182" t="str" cm="1">
        <f t="array" ref="E15">IF(Q15="","",INDEX('Candidate Pipeline'!$E:$E,Q15))</f>
        <v/>
      </c>
      <c r="F15" s="183" t="str" cm="1">
        <f t="array" ref="F15">IF(Q15="","",INDEX('Candidate Pipeline'!$F:$F,Q15))</f>
        <v/>
      </c>
      <c r="G15" s="184" t="str">
        <f t="shared" si="1"/>
        <v/>
      </c>
      <c r="H15" s="185" t="str">
        <f t="shared" si="2"/>
        <v/>
      </c>
      <c r="I15" s="183" t="str">
        <f t="shared" ca="1" si="3"/>
        <v/>
      </c>
      <c r="J15" s="183" t="str" cm="1">
        <f t="array" ref="J15">IF(Q15="","",INDEX('Candidate Pipeline'!$S:$S,Q15))</f>
        <v/>
      </c>
      <c r="K15" s="182" t="str" cm="1">
        <f t="array" ref="K15">IF(Q15="","",IFERROR(VLOOKUP(INDEX('Candidate Pipeline'!$S:$S,Q15),'Requisitions'!$B:$M,12,FALSE),""))</f>
        <v/>
      </c>
      <c r="L15" s="182" t="str" cm="1">
        <f t="array" ref="L15">IF(Q15="","",IFERROR(VLOOKUP(INDEX('Candidate Pipeline'!$S:$S,Q15),'Requisitions'!$B:$L,11,FALSE),""))</f>
        <v/>
      </c>
      <c r="M15" s="186" t="str" cm="1">
        <f t="array" ref="M15">IF(Q15="","",IF(INDEX('Candidate Pipeline'!$R:$R,Q15)="","",HYPERLINK(INDEX('Candidate Pipeline'!$R:$R,Q15),"CV Link")))</f>
        <v/>
      </c>
      <c r="N15" s="188" t="str" cm="1">
        <f t="array" ref="N15">IF(Q15="","",IFERROR(IF(INDEX('Candidate Pipeline'!$S:$S,Q15)="","",IF(VLOOKUP(INDEX('Candidate Pipeline'!$S:$S,Q15),'Requisitions'!$B:$N,13,FALSE)="","",HYPERLINK(VLOOKUP(INDEX('Candidate Pipeline'!$S:$S,Q15),'Requisitions'!$B:$N,13,FALSE),"Feedback Sheet"))),""))</f>
        <v/>
      </c>
      <c r="O15" t="str" cm="1">
        <f t="array" ref="O15">IF(Q15="","",INDEX('Candidate Pipeline'!$Q:$Q,Q15))</f>
        <v/>
      </c>
      <c r="P15" t="str">
        <f t="shared" si="4"/>
        <v/>
      </c>
    </row>
    <row r="16" spans="2:19" x14ac:dyDescent="0.45">
      <c r="B16" s="182" t="str">
        <f t="shared" si="0"/>
        <v/>
      </c>
      <c r="C16" s="182" t="str" cm="1">
        <f t="array" ref="C16">IF(Q16="","",INDEX('Candidate Pipeline'!$C:$C,Q16))</f>
        <v/>
      </c>
      <c r="D16" s="182" t="str" cm="1">
        <f t="array" ref="D16">IF(Q16="","",INDEX('Candidate Pipeline'!$D:$D,Q16))</f>
        <v/>
      </c>
      <c r="E16" s="182" t="str" cm="1">
        <f t="array" ref="E16">IF(Q16="","",INDEX('Candidate Pipeline'!$E:$E,Q16))</f>
        <v/>
      </c>
      <c r="F16" s="183" t="str" cm="1">
        <f t="array" ref="F16">IF(Q16="","",INDEX('Candidate Pipeline'!$F:$F,Q16))</f>
        <v/>
      </c>
      <c r="G16" s="184" t="str">
        <f t="shared" si="1"/>
        <v/>
      </c>
      <c r="H16" s="185" t="str">
        <f t="shared" si="2"/>
        <v/>
      </c>
      <c r="I16" s="183" t="str">
        <f t="shared" ca="1" si="3"/>
        <v/>
      </c>
      <c r="J16" s="183" t="str" cm="1">
        <f t="array" ref="J16">IF(Q16="","",INDEX('Candidate Pipeline'!$S:$S,Q16))</f>
        <v/>
      </c>
      <c r="K16" s="182" t="str" cm="1">
        <f t="array" ref="K16">IF(Q16="","",IFERROR(VLOOKUP(INDEX('Candidate Pipeline'!$S:$S,Q16),'Requisitions'!$B:$M,12,FALSE),""))</f>
        <v/>
      </c>
      <c r="L16" s="182" t="str" cm="1">
        <f t="array" ref="L16">IF(Q16="","",IFERROR(VLOOKUP(INDEX('Candidate Pipeline'!$S:$S,Q16),'Requisitions'!$B:$L,11,FALSE),""))</f>
        <v/>
      </c>
      <c r="M16" s="186" t="str" cm="1">
        <f t="array" ref="M16">IF(Q16="","",IF(INDEX('Candidate Pipeline'!$R:$R,Q16)="","",HYPERLINK(INDEX('Candidate Pipeline'!$R:$R,Q16),"CV Link")))</f>
        <v/>
      </c>
      <c r="N16" s="188" t="str" cm="1">
        <f t="array" ref="N16">IF(Q16="","",IFERROR(IF(INDEX('Candidate Pipeline'!$S:$S,Q16)="","",IF(VLOOKUP(INDEX('Candidate Pipeline'!$S:$S,Q16),'Requisitions'!$B:$N,13,FALSE)="","",HYPERLINK(VLOOKUP(INDEX('Candidate Pipeline'!$S:$S,Q16),'Requisitions'!$B:$N,13,FALSE),"Feedback Sheet"))),""))</f>
        <v/>
      </c>
      <c r="O16" t="str" cm="1">
        <f t="array" ref="O16">IF(Q16="","",INDEX('Candidate Pipeline'!$Q:$Q,Q16))</f>
        <v/>
      </c>
      <c r="P16" t="str">
        <f t="shared" si="4"/>
        <v/>
      </c>
    </row>
    <row r="17" spans="2:16" x14ac:dyDescent="0.45">
      <c r="B17" s="182" t="str">
        <f t="shared" si="0"/>
        <v/>
      </c>
      <c r="C17" s="182" t="str" cm="1">
        <f t="array" ref="C17">IF(Q17="","",INDEX('Candidate Pipeline'!$C:$C,Q17))</f>
        <v/>
      </c>
      <c r="D17" s="182" t="str" cm="1">
        <f t="array" ref="D17">IF(Q17="","",INDEX('Candidate Pipeline'!$D:$D,Q17))</f>
        <v/>
      </c>
      <c r="E17" s="182" t="str" cm="1">
        <f t="array" ref="E17">IF(Q17="","",INDEX('Candidate Pipeline'!$E:$E,Q17))</f>
        <v/>
      </c>
      <c r="F17" s="183" t="str" cm="1">
        <f t="array" ref="F17">IF(Q17="","",INDEX('Candidate Pipeline'!$F:$F,Q17))</f>
        <v/>
      </c>
      <c r="G17" s="184" t="str">
        <f t="shared" si="1"/>
        <v/>
      </c>
      <c r="H17" s="185" t="str">
        <f t="shared" si="2"/>
        <v/>
      </c>
      <c r="I17" s="183" t="str">
        <f t="shared" ca="1" si="3"/>
        <v/>
      </c>
      <c r="J17" s="183" t="str" cm="1">
        <f t="array" ref="J17">IF(Q17="","",INDEX('Candidate Pipeline'!$S:$S,Q17))</f>
        <v/>
      </c>
      <c r="K17" s="182" t="str" cm="1">
        <f t="array" ref="K17">IF(Q17="","",IFERROR(VLOOKUP(INDEX('Candidate Pipeline'!$S:$S,Q17),'Requisitions'!$B:$M,12,FALSE),""))</f>
        <v/>
      </c>
      <c r="L17" s="182" t="str" cm="1">
        <f t="array" ref="L17">IF(Q17="","",IFERROR(VLOOKUP(INDEX('Candidate Pipeline'!$S:$S,Q17),'Requisitions'!$B:$L,11,FALSE),""))</f>
        <v/>
      </c>
      <c r="M17" s="186" t="str" cm="1">
        <f t="array" ref="M17">IF(Q17="","",IF(INDEX('Candidate Pipeline'!$R:$R,Q17)="","",HYPERLINK(INDEX('Candidate Pipeline'!$R:$R,Q17),"CV Link")))</f>
        <v/>
      </c>
      <c r="N17" s="188" t="str" cm="1">
        <f t="array" ref="N17">IF(Q17="","",IFERROR(IF(INDEX('Candidate Pipeline'!$S:$S,Q17)="","",IF(VLOOKUP(INDEX('Candidate Pipeline'!$S:$S,Q17),'Requisitions'!$B:$N,13,FALSE)="","",HYPERLINK(VLOOKUP(INDEX('Candidate Pipeline'!$S:$S,Q17),'Requisitions'!$B:$N,13,FALSE),"Feedback Sheet"))),""))</f>
        <v/>
      </c>
      <c r="O17" t="str" cm="1">
        <f t="array" ref="O17">IF(Q17="","",INDEX('Candidate Pipeline'!$Q:$Q,Q17))</f>
        <v/>
      </c>
      <c r="P17" t="str">
        <f t="shared" si="4"/>
        <v/>
      </c>
    </row>
    <row r="18" spans="2:16" x14ac:dyDescent="0.45">
      <c r="B18" s="182" t="str">
        <f t="shared" si="0"/>
        <v/>
      </c>
      <c r="C18" s="182" t="str" cm="1">
        <f t="array" ref="C18">IF(Q18="","",INDEX('Candidate Pipeline'!$C:$C,Q18))</f>
        <v/>
      </c>
      <c r="D18" s="182" t="str" cm="1">
        <f t="array" ref="D18">IF(Q18="","",INDEX('Candidate Pipeline'!$D:$D,Q18))</f>
        <v/>
      </c>
      <c r="E18" s="182" t="str" cm="1">
        <f t="array" ref="E18">IF(Q18="","",INDEX('Candidate Pipeline'!$E:$E,Q18))</f>
        <v/>
      </c>
      <c r="F18" s="183" t="str" cm="1">
        <f t="array" ref="F18">IF(Q18="","",INDEX('Candidate Pipeline'!$F:$F,Q18))</f>
        <v/>
      </c>
      <c r="G18" s="184" t="str">
        <f t="shared" si="1"/>
        <v/>
      </c>
      <c r="H18" s="185" t="str">
        <f t="shared" si="2"/>
        <v/>
      </c>
      <c r="I18" s="183" t="str">
        <f t="shared" ca="1" si="3"/>
        <v/>
      </c>
      <c r="J18" s="183" t="str" cm="1">
        <f t="array" ref="J18">IF(Q18="","",INDEX('Candidate Pipeline'!$S:$S,Q18))</f>
        <v/>
      </c>
      <c r="K18" s="182" t="str" cm="1">
        <f t="array" ref="K18">IF(Q18="","",IFERROR(VLOOKUP(INDEX('Candidate Pipeline'!$S:$S,Q18),'Requisitions'!$B:$M,12,FALSE),""))</f>
        <v/>
      </c>
      <c r="L18" s="182" t="str" cm="1">
        <f t="array" ref="L18">IF(Q18="","",IFERROR(VLOOKUP(INDEX('Candidate Pipeline'!$S:$S,Q18),'Requisitions'!$B:$L,11,FALSE),""))</f>
        <v/>
      </c>
      <c r="M18" s="186" t="str" cm="1">
        <f t="array" ref="M18">IF(Q18="","",IF(INDEX('Candidate Pipeline'!$R:$R,Q18)="","",HYPERLINK(INDEX('Candidate Pipeline'!$R:$R,Q18),"CV Link")))</f>
        <v/>
      </c>
      <c r="N18" s="188" t="str" cm="1">
        <f t="array" ref="N18">IF(Q18="","",IFERROR(IF(INDEX('Candidate Pipeline'!$S:$S,Q18)="","",IF(VLOOKUP(INDEX('Candidate Pipeline'!$S:$S,Q18),'Requisitions'!$B:$N,13,FALSE)="","",HYPERLINK(VLOOKUP(INDEX('Candidate Pipeline'!$S:$S,Q18),'Requisitions'!$B:$N,13,FALSE),"Feedback Sheet"))),""))</f>
        <v/>
      </c>
      <c r="O18" t="str" cm="1">
        <f t="array" ref="O18">IF(Q18="","",INDEX('Candidate Pipeline'!$Q:$Q,Q18))</f>
        <v/>
      </c>
      <c r="P18" t="str">
        <f t="shared" si="4"/>
        <v/>
      </c>
    </row>
    <row r="19" spans="2:16" x14ac:dyDescent="0.45">
      <c r="B19" s="182" t="str">
        <f t="shared" si="0"/>
        <v/>
      </c>
      <c r="C19" s="182" t="str" cm="1">
        <f t="array" ref="C19">IF(Q19="","",INDEX('Candidate Pipeline'!$C:$C,Q19))</f>
        <v/>
      </c>
      <c r="D19" s="182" t="str" cm="1">
        <f t="array" ref="D19">IF(Q19="","",INDEX('Candidate Pipeline'!$D:$D,Q19))</f>
        <v/>
      </c>
      <c r="E19" s="182" t="str" cm="1">
        <f t="array" ref="E19">IF(Q19="","",INDEX('Candidate Pipeline'!$E:$E,Q19))</f>
        <v/>
      </c>
      <c r="F19" s="183" t="str" cm="1">
        <f t="array" ref="F19">IF(Q19="","",INDEX('Candidate Pipeline'!$F:$F,Q19))</f>
        <v/>
      </c>
      <c r="G19" s="184" t="str">
        <f t="shared" si="1"/>
        <v/>
      </c>
      <c r="H19" s="185" t="str">
        <f t="shared" si="2"/>
        <v/>
      </c>
      <c r="I19" s="183" t="str">
        <f t="shared" ca="1" si="3"/>
        <v/>
      </c>
      <c r="J19" s="183" t="str" cm="1">
        <f t="array" ref="J19">IF(Q19="","",INDEX('Candidate Pipeline'!$S:$S,Q19))</f>
        <v/>
      </c>
      <c r="K19" s="182" t="str" cm="1">
        <f t="array" ref="K19">IF(Q19="","",IFERROR(VLOOKUP(INDEX('Candidate Pipeline'!$S:$S,Q19),'Requisitions'!$B:$M,12,FALSE),""))</f>
        <v/>
      </c>
      <c r="L19" s="182" t="str" cm="1">
        <f t="array" ref="L19">IF(Q19="","",IFERROR(VLOOKUP(INDEX('Candidate Pipeline'!$S:$S,Q19),'Requisitions'!$B:$L,11,FALSE),""))</f>
        <v/>
      </c>
      <c r="M19" s="186" t="str" cm="1">
        <f t="array" ref="M19">IF(Q19="","",IF(INDEX('Candidate Pipeline'!$R:$R,Q19)="","",HYPERLINK(INDEX('Candidate Pipeline'!$R:$R,Q19),"CV Link")))</f>
        <v/>
      </c>
      <c r="N19" s="188" t="str" cm="1">
        <f t="array" ref="N19">IF(Q19="","",IFERROR(IF(INDEX('Candidate Pipeline'!$S:$S,Q19)="","",IF(VLOOKUP(INDEX('Candidate Pipeline'!$S:$S,Q19),'Requisitions'!$B:$N,13,FALSE)="","",HYPERLINK(VLOOKUP(INDEX('Candidate Pipeline'!$S:$S,Q19),'Requisitions'!$B:$N,13,FALSE),"Feedback Sheet"))),""))</f>
        <v/>
      </c>
      <c r="O19" t="str" cm="1">
        <f t="array" ref="O19">IF(Q19="","",INDEX('Candidate Pipeline'!$Q:$Q,Q19))</f>
        <v/>
      </c>
      <c r="P19" t="str">
        <f t="shared" si="4"/>
        <v/>
      </c>
    </row>
    <row r="20" spans="2:16" x14ac:dyDescent="0.45">
      <c r="B20" s="182" t="str">
        <f t="shared" si="0"/>
        <v/>
      </c>
      <c r="C20" s="182" t="str" cm="1">
        <f t="array" ref="C20">IF(Q20="","",INDEX('Candidate Pipeline'!$C:$C,Q20))</f>
        <v/>
      </c>
      <c r="D20" s="182" t="str" cm="1">
        <f t="array" ref="D20">IF(Q20="","",INDEX('Candidate Pipeline'!$D:$D,Q20))</f>
        <v/>
      </c>
      <c r="E20" s="182" t="str" cm="1">
        <f t="array" ref="E20">IF(Q20="","",INDEX('Candidate Pipeline'!$E:$E,Q20))</f>
        <v/>
      </c>
      <c r="F20" s="183" t="str" cm="1">
        <f t="array" ref="F20">IF(Q20="","",INDEX('Candidate Pipeline'!$F:$F,Q20))</f>
        <v/>
      </c>
      <c r="G20" s="184" t="str">
        <f t="shared" si="1"/>
        <v/>
      </c>
      <c r="H20" s="185" t="str">
        <f t="shared" si="2"/>
        <v/>
      </c>
      <c r="I20" s="183" t="str">
        <f t="shared" ca="1" si="3"/>
        <v/>
      </c>
      <c r="J20" s="183" t="str" cm="1">
        <f t="array" ref="J20">IF(Q20="","",INDEX('Candidate Pipeline'!$S:$S,Q20))</f>
        <v/>
      </c>
      <c r="K20" s="182" t="str" cm="1">
        <f t="array" ref="K20">IF(Q20="","",IFERROR(VLOOKUP(INDEX('Candidate Pipeline'!$S:$S,Q20),'Requisitions'!$B:$M,12,FALSE),""))</f>
        <v/>
      </c>
      <c r="L20" s="182" t="str" cm="1">
        <f t="array" ref="L20">IF(Q20="","",IFERROR(VLOOKUP(INDEX('Candidate Pipeline'!$S:$S,Q20),'Requisitions'!$B:$L,11,FALSE),""))</f>
        <v/>
      </c>
      <c r="M20" s="186" t="str" cm="1">
        <f t="array" ref="M20">IF(Q20="","",IF(INDEX('Candidate Pipeline'!$R:$R,Q20)="","",HYPERLINK(INDEX('Candidate Pipeline'!$R:$R,Q20),"CV Link")))</f>
        <v/>
      </c>
      <c r="N20" s="188" t="str" cm="1">
        <f t="array" ref="N20">IF(Q20="","",IFERROR(IF(INDEX('Candidate Pipeline'!$S:$S,Q20)="","",IF(VLOOKUP(INDEX('Candidate Pipeline'!$S:$S,Q20),'Requisitions'!$B:$N,13,FALSE)="","",HYPERLINK(VLOOKUP(INDEX('Candidate Pipeline'!$S:$S,Q20),'Requisitions'!$B:$N,13,FALSE),"Feedback Sheet"))),""))</f>
        <v/>
      </c>
      <c r="O20" t="str" cm="1">
        <f t="array" ref="O20">IF(Q20="","",INDEX('Candidate Pipeline'!$Q:$Q,Q20))</f>
        <v/>
      </c>
      <c r="P20" t="str">
        <f t="shared" si="4"/>
        <v/>
      </c>
    </row>
    <row r="21" spans="2:16" x14ac:dyDescent="0.45">
      <c r="B21" s="182" t="str">
        <f t="shared" si="0"/>
        <v/>
      </c>
      <c r="C21" s="182" t="str" cm="1">
        <f t="array" ref="C21">IF(Q21="","",INDEX('Candidate Pipeline'!$C:$C,Q21))</f>
        <v/>
      </c>
      <c r="D21" s="182" t="str" cm="1">
        <f t="array" ref="D21">IF(Q21="","",INDEX('Candidate Pipeline'!$D:$D,Q21))</f>
        <v/>
      </c>
      <c r="E21" s="182" t="str" cm="1">
        <f t="array" ref="E21">IF(Q21="","",INDEX('Candidate Pipeline'!$E:$E,Q21))</f>
        <v/>
      </c>
      <c r="F21" s="183" t="str" cm="1">
        <f t="array" ref="F21">IF(Q21="","",INDEX('Candidate Pipeline'!$F:$F,Q21))</f>
        <v/>
      </c>
      <c r="G21" s="184" t="str">
        <f t="shared" si="1"/>
        <v/>
      </c>
      <c r="H21" s="185" t="str">
        <f t="shared" si="2"/>
        <v/>
      </c>
      <c r="I21" s="183" t="str">
        <f t="shared" ca="1" si="3"/>
        <v/>
      </c>
      <c r="J21" s="183" t="str" cm="1">
        <f t="array" ref="J21">IF(Q21="","",INDEX('Candidate Pipeline'!$S:$S,Q21))</f>
        <v/>
      </c>
      <c r="K21" s="182" t="str" cm="1">
        <f t="array" ref="K21">IF(Q21="","",IFERROR(VLOOKUP(INDEX('Candidate Pipeline'!$S:$S,Q21),'Requisitions'!$B:$M,12,FALSE),""))</f>
        <v/>
      </c>
      <c r="L21" s="182" t="str" cm="1">
        <f t="array" ref="L21">IF(Q21="","",IFERROR(VLOOKUP(INDEX('Candidate Pipeline'!$S:$S,Q21),'Requisitions'!$B:$L,11,FALSE),""))</f>
        <v/>
      </c>
      <c r="M21" s="186" t="str" cm="1">
        <f t="array" ref="M21">IF(Q21="","",IF(INDEX('Candidate Pipeline'!$R:$R,Q21)="","",HYPERLINK(INDEX('Candidate Pipeline'!$R:$R,Q21),"CV Link")))</f>
        <v/>
      </c>
      <c r="N21" s="188" t="str" cm="1">
        <f t="array" ref="N21">IF(Q21="","",IFERROR(IF(INDEX('Candidate Pipeline'!$S:$S,Q21)="","",IF(VLOOKUP(INDEX('Candidate Pipeline'!$S:$S,Q21),'Requisitions'!$B:$N,13,FALSE)="","",HYPERLINK(VLOOKUP(INDEX('Candidate Pipeline'!$S:$S,Q21),'Requisitions'!$B:$N,13,FALSE),"Feedback Sheet"))),""))</f>
        <v/>
      </c>
      <c r="O21" t="str" cm="1">
        <f t="array" ref="O21">IF(Q21="","",INDEX('Candidate Pipeline'!$Q:$Q,Q21))</f>
        <v/>
      </c>
      <c r="P21" t="str">
        <f t="shared" si="4"/>
        <v/>
      </c>
    </row>
    <row r="22" spans="2:16" x14ac:dyDescent="0.45">
      <c r="B22" s="182" t="str">
        <f t="shared" si="0"/>
        <v/>
      </c>
      <c r="C22" s="182" t="str" cm="1">
        <f t="array" ref="C22">IF(Q22="","",INDEX('Candidate Pipeline'!$C:$C,Q22))</f>
        <v/>
      </c>
      <c r="D22" s="182" t="str" cm="1">
        <f t="array" ref="D22">IF(Q22="","",INDEX('Candidate Pipeline'!$D:$D,Q22))</f>
        <v/>
      </c>
      <c r="E22" s="182" t="str" cm="1">
        <f t="array" ref="E22">IF(Q22="","",INDEX('Candidate Pipeline'!$E:$E,Q22))</f>
        <v/>
      </c>
      <c r="F22" s="183" t="str" cm="1">
        <f t="array" ref="F22">IF(Q22="","",INDEX('Candidate Pipeline'!$F:$F,Q22))</f>
        <v/>
      </c>
      <c r="G22" s="184" t="str">
        <f t="shared" si="1"/>
        <v/>
      </c>
      <c r="H22" s="185" t="str">
        <f t="shared" si="2"/>
        <v/>
      </c>
      <c r="I22" s="183" t="str">
        <f t="shared" ca="1" si="3"/>
        <v/>
      </c>
      <c r="J22" s="183" t="str" cm="1">
        <f t="array" ref="J22">IF(Q22="","",INDEX('Candidate Pipeline'!$S:$S,Q22))</f>
        <v/>
      </c>
      <c r="K22" s="182" t="str" cm="1">
        <f t="array" ref="K22">IF(Q22="","",IFERROR(VLOOKUP(INDEX('Candidate Pipeline'!$S:$S,Q22),'Requisitions'!$B:$M,12,FALSE),""))</f>
        <v/>
      </c>
      <c r="L22" s="182" t="str" cm="1">
        <f t="array" ref="L22">IF(Q22="","",IFERROR(VLOOKUP(INDEX('Candidate Pipeline'!$S:$S,Q22),'Requisitions'!$B:$L,11,FALSE),""))</f>
        <v/>
      </c>
      <c r="M22" s="186" t="str" cm="1">
        <f t="array" ref="M22">IF(Q22="","",IF(INDEX('Candidate Pipeline'!$R:$R,Q22)="","",HYPERLINK(INDEX('Candidate Pipeline'!$R:$R,Q22),"CV Link")))</f>
        <v/>
      </c>
      <c r="N22" s="188" t="str" cm="1">
        <f t="array" ref="N22">IF(Q22="","",IFERROR(IF(INDEX('Candidate Pipeline'!$S:$S,Q22)="","",IF(VLOOKUP(INDEX('Candidate Pipeline'!$S:$S,Q22),'Requisitions'!$B:$N,13,FALSE)="","",HYPERLINK(VLOOKUP(INDEX('Candidate Pipeline'!$S:$S,Q22),'Requisitions'!$B:$N,13,FALSE),"Feedback Sheet"))),""))</f>
        <v/>
      </c>
      <c r="O22" t="str" cm="1">
        <f t="array" ref="O22">IF(Q22="","",INDEX('Candidate Pipeline'!$Q:$Q,Q22))</f>
        <v/>
      </c>
      <c r="P22" t="str">
        <f t="shared" si="4"/>
        <v/>
      </c>
    </row>
    <row r="23" spans="2:16" x14ac:dyDescent="0.45">
      <c r="B23" s="182" t="str">
        <f t="shared" si="0"/>
        <v/>
      </c>
      <c r="C23" s="182" t="str" cm="1">
        <f t="array" ref="C23">IF(Q23="","",INDEX('Candidate Pipeline'!$C:$C,Q23))</f>
        <v/>
      </c>
      <c r="D23" s="182" t="str" cm="1">
        <f t="array" ref="D23">IF(Q23="","",INDEX('Candidate Pipeline'!$D:$D,Q23))</f>
        <v/>
      </c>
      <c r="E23" s="182" t="str" cm="1">
        <f t="array" ref="E23">IF(Q23="","",INDEX('Candidate Pipeline'!$E:$E,Q23))</f>
        <v/>
      </c>
      <c r="F23" s="183" t="str" cm="1">
        <f t="array" ref="F23">IF(Q23="","",INDEX('Candidate Pipeline'!$F:$F,Q23))</f>
        <v/>
      </c>
      <c r="G23" s="184" t="str">
        <f t="shared" si="1"/>
        <v/>
      </c>
      <c r="H23" s="185" t="str">
        <f t="shared" si="2"/>
        <v/>
      </c>
      <c r="I23" s="183" t="str">
        <f t="shared" ca="1" si="3"/>
        <v/>
      </c>
      <c r="J23" s="183" t="str" cm="1">
        <f t="array" ref="J23">IF(Q23="","",INDEX('Candidate Pipeline'!$S:$S,Q23))</f>
        <v/>
      </c>
      <c r="K23" s="182" t="str" cm="1">
        <f t="array" ref="K23">IF(Q23="","",IFERROR(VLOOKUP(INDEX('Candidate Pipeline'!$S:$S,Q23),'Requisitions'!$B:$M,12,FALSE),""))</f>
        <v/>
      </c>
      <c r="L23" s="182" t="str" cm="1">
        <f t="array" ref="L23">IF(Q23="","",IFERROR(VLOOKUP(INDEX('Candidate Pipeline'!$S:$S,Q23),'Requisitions'!$B:$L,11,FALSE),""))</f>
        <v/>
      </c>
      <c r="M23" s="186" t="str" cm="1">
        <f t="array" ref="M23">IF(Q23="","",IF(INDEX('Candidate Pipeline'!$R:$R,Q23)="","",HYPERLINK(INDEX('Candidate Pipeline'!$R:$R,Q23),"CV Link")))</f>
        <v/>
      </c>
      <c r="N23" s="188" t="str" cm="1">
        <f t="array" ref="N23">IF(Q23="","",IFERROR(IF(INDEX('Candidate Pipeline'!$S:$S,Q23)="","",IF(VLOOKUP(INDEX('Candidate Pipeline'!$S:$S,Q23),'Requisitions'!$B:$N,13,FALSE)="","",HYPERLINK(VLOOKUP(INDEX('Candidate Pipeline'!$S:$S,Q23),'Requisitions'!$B:$N,13,FALSE),"Feedback Sheet"))),""))</f>
        <v/>
      </c>
      <c r="O23" t="str" cm="1">
        <f t="array" ref="O23">IF(Q23="","",INDEX('Candidate Pipeline'!$Q:$Q,Q23))</f>
        <v/>
      </c>
      <c r="P23" t="str">
        <f t="shared" si="4"/>
        <v/>
      </c>
    </row>
    <row r="24" spans="2:16" x14ac:dyDescent="0.45">
      <c r="B24" s="182" t="str">
        <f t="shared" si="0"/>
        <v/>
      </c>
      <c r="C24" s="182" t="str" cm="1">
        <f t="array" ref="C24">IF(Q24="","",INDEX('Candidate Pipeline'!$C:$C,Q24))</f>
        <v/>
      </c>
      <c r="D24" s="182" t="str" cm="1">
        <f t="array" ref="D24">IF(Q24="","",INDEX('Candidate Pipeline'!$D:$D,Q24))</f>
        <v/>
      </c>
      <c r="E24" s="182" t="str" cm="1">
        <f t="array" ref="E24">IF(Q24="","",INDEX('Candidate Pipeline'!$E:$E,Q24))</f>
        <v/>
      </c>
      <c r="F24" s="183" t="str" cm="1">
        <f t="array" ref="F24">IF(Q24="","",INDEX('Candidate Pipeline'!$F:$F,Q24))</f>
        <v/>
      </c>
      <c r="G24" s="184" t="str">
        <f t="shared" si="1"/>
        <v/>
      </c>
      <c r="H24" s="185" t="str">
        <f t="shared" si="2"/>
        <v/>
      </c>
      <c r="I24" s="183" t="str">
        <f t="shared" ca="1" si="3"/>
        <v/>
      </c>
      <c r="J24" s="183" t="str" cm="1">
        <f t="array" ref="J24">IF(Q24="","",INDEX('Candidate Pipeline'!$S:$S,Q24))</f>
        <v/>
      </c>
      <c r="K24" s="182" t="str" cm="1">
        <f t="array" ref="K24">IF(Q24="","",IFERROR(VLOOKUP(INDEX('Candidate Pipeline'!$S:$S,Q24),'Requisitions'!$B:$M,12,FALSE),""))</f>
        <v/>
      </c>
      <c r="L24" s="182" t="str" cm="1">
        <f t="array" ref="L24">IF(Q24="","",IFERROR(VLOOKUP(INDEX('Candidate Pipeline'!$S:$S,Q24),'Requisitions'!$B:$L,11,FALSE),""))</f>
        <v/>
      </c>
      <c r="M24" s="186" t="str" cm="1">
        <f t="array" ref="M24">IF(Q24="","",IF(INDEX('Candidate Pipeline'!$R:$R,Q24)="","",HYPERLINK(INDEX('Candidate Pipeline'!$R:$R,Q24),"CV Link")))</f>
        <v/>
      </c>
      <c r="N24" s="188" t="str" cm="1">
        <f t="array" ref="N24">IF(Q24="","",IFERROR(IF(INDEX('Candidate Pipeline'!$S:$S,Q24)="","",IF(VLOOKUP(INDEX('Candidate Pipeline'!$S:$S,Q24),'Requisitions'!$B:$N,13,FALSE)="","",HYPERLINK(VLOOKUP(INDEX('Candidate Pipeline'!$S:$S,Q24),'Requisitions'!$B:$N,13,FALSE),"Feedback Sheet"))),""))</f>
        <v/>
      </c>
      <c r="O24" t="str" cm="1">
        <f t="array" ref="O24">IF(Q24="","",INDEX('Candidate Pipeline'!$Q:$Q,Q24))</f>
        <v/>
      </c>
      <c r="P24" t="str">
        <f t="shared" si="4"/>
        <v/>
      </c>
    </row>
    <row r="25" spans="2:16" x14ac:dyDescent="0.45">
      <c r="B25" s="182" t="str">
        <f t="shared" si="0"/>
        <v/>
      </c>
      <c r="C25" s="182" t="str" cm="1">
        <f t="array" ref="C25">IF(Q25="","",INDEX('Candidate Pipeline'!$C:$C,Q25))</f>
        <v/>
      </c>
      <c r="D25" s="182" t="str" cm="1">
        <f t="array" ref="D25">IF(Q25="","",INDEX('Candidate Pipeline'!$D:$D,Q25))</f>
        <v/>
      </c>
      <c r="E25" s="182" t="str" cm="1">
        <f t="array" ref="E25">IF(Q25="","",INDEX('Candidate Pipeline'!$E:$E,Q25))</f>
        <v/>
      </c>
      <c r="F25" s="183" t="str" cm="1">
        <f t="array" ref="F25">IF(Q25="","",INDEX('Candidate Pipeline'!$F:$F,Q25))</f>
        <v/>
      </c>
      <c r="G25" s="184" t="str">
        <f t="shared" si="1"/>
        <v/>
      </c>
      <c r="H25" s="185" t="str">
        <f t="shared" si="2"/>
        <v/>
      </c>
      <c r="I25" s="183" t="str">
        <f t="shared" ca="1" si="3"/>
        <v/>
      </c>
      <c r="J25" s="183" t="str" cm="1">
        <f t="array" ref="J25">IF(Q25="","",INDEX('Candidate Pipeline'!$S:$S,Q25))</f>
        <v/>
      </c>
      <c r="K25" s="182" t="str" cm="1">
        <f t="array" ref="K25">IF(Q25="","",IFERROR(VLOOKUP(INDEX('Candidate Pipeline'!$S:$S,Q25),'Requisitions'!$B:$M,12,FALSE),""))</f>
        <v/>
      </c>
      <c r="L25" s="182" t="str" cm="1">
        <f t="array" ref="L25">IF(Q25="","",IFERROR(VLOOKUP(INDEX('Candidate Pipeline'!$S:$S,Q25),'Requisitions'!$B:$L,11,FALSE),""))</f>
        <v/>
      </c>
      <c r="M25" s="186" t="str" cm="1">
        <f t="array" ref="M25">IF(Q25="","",IF(INDEX('Candidate Pipeline'!$R:$R,Q25)="","",HYPERLINK(INDEX('Candidate Pipeline'!$R:$R,Q25),"CV Link")))</f>
        <v/>
      </c>
      <c r="N25" s="188" t="str" cm="1">
        <f t="array" ref="N25">IF(Q25="","",IFERROR(IF(INDEX('Candidate Pipeline'!$S:$S,Q25)="","",IF(VLOOKUP(INDEX('Candidate Pipeline'!$S:$S,Q25),'Requisitions'!$B:$N,13,FALSE)="","",HYPERLINK(VLOOKUP(INDEX('Candidate Pipeline'!$S:$S,Q25),'Requisitions'!$B:$N,13,FALSE),"Feedback Sheet"))),""))</f>
        <v/>
      </c>
      <c r="O25" t="str" cm="1">
        <f t="array" ref="O25">IF(Q25="","",INDEX('Candidate Pipeline'!$Q:$Q,Q25))</f>
        <v/>
      </c>
      <c r="P25" t="str">
        <f t="shared" si="4"/>
        <v/>
      </c>
    </row>
    <row r="26" spans="2:16" x14ac:dyDescent="0.45">
      <c r="B26" s="182" t="str">
        <f t="shared" si="0"/>
        <v/>
      </c>
      <c r="C26" s="182" t="str" cm="1">
        <f t="array" ref="C26">IF(Q26="","",INDEX('Candidate Pipeline'!$C:$C,Q26))</f>
        <v/>
      </c>
      <c r="D26" s="182" t="str" cm="1">
        <f t="array" ref="D26">IF(Q26="","",INDEX('Candidate Pipeline'!$D:$D,Q26))</f>
        <v/>
      </c>
      <c r="E26" s="182" t="str" cm="1">
        <f t="array" ref="E26">IF(Q26="","",INDEX('Candidate Pipeline'!$E:$E,Q26))</f>
        <v/>
      </c>
      <c r="F26" s="183" t="str" cm="1">
        <f t="array" ref="F26">IF(Q26="","",INDEX('Candidate Pipeline'!$F:$F,Q26))</f>
        <v/>
      </c>
      <c r="G26" s="184" t="str">
        <f t="shared" si="1"/>
        <v/>
      </c>
      <c r="H26" s="185" t="str">
        <f t="shared" si="2"/>
        <v/>
      </c>
      <c r="I26" s="183" t="str">
        <f t="shared" ca="1" si="3"/>
        <v/>
      </c>
      <c r="J26" s="183" t="str" cm="1">
        <f t="array" ref="J26">IF(Q26="","",INDEX('Candidate Pipeline'!$S:$S,Q26))</f>
        <v/>
      </c>
      <c r="K26" s="182" t="str" cm="1">
        <f t="array" ref="K26">IF(Q26="","",IFERROR(VLOOKUP(INDEX('Candidate Pipeline'!$S:$S,Q26),'Requisitions'!$B:$M,12,FALSE),""))</f>
        <v/>
      </c>
      <c r="L26" s="182" t="str" cm="1">
        <f t="array" ref="L26">IF(Q26="","",IFERROR(VLOOKUP(INDEX('Candidate Pipeline'!$S:$S,Q26),'Requisitions'!$B:$L,11,FALSE),""))</f>
        <v/>
      </c>
      <c r="M26" s="186" t="str" cm="1">
        <f t="array" ref="M26">IF(Q26="","",IF(INDEX('Candidate Pipeline'!$R:$R,Q26)="","",HYPERLINK(INDEX('Candidate Pipeline'!$R:$R,Q26),"CV Link")))</f>
        <v/>
      </c>
      <c r="N26" s="188" t="str" cm="1">
        <f t="array" ref="N26">IF(Q26="","",IFERROR(IF(INDEX('Candidate Pipeline'!$S:$S,Q26)="","",IF(VLOOKUP(INDEX('Candidate Pipeline'!$S:$S,Q26),'Requisitions'!$B:$N,13,FALSE)="","",HYPERLINK(VLOOKUP(INDEX('Candidate Pipeline'!$S:$S,Q26),'Requisitions'!$B:$N,13,FALSE),"Feedback Sheet"))),""))</f>
        <v/>
      </c>
      <c r="O26" t="str" cm="1">
        <f t="array" ref="O26">IF(Q26="","",INDEX('Candidate Pipeline'!$Q:$Q,Q26))</f>
        <v/>
      </c>
      <c r="P26" t="str">
        <f t="shared" si="4"/>
        <v/>
      </c>
    </row>
    <row r="27" spans="2:16" x14ac:dyDescent="0.45">
      <c r="B27" s="182" t="str">
        <f t="shared" si="0"/>
        <v/>
      </c>
      <c r="C27" s="182" t="str" cm="1">
        <f t="array" ref="C27">IF(Q27="","",INDEX('Candidate Pipeline'!$C:$C,Q27))</f>
        <v/>
      </c>
      <c r="D27" s="182" t="str" cm="1">
        <f t="array" ref="D27">IF(Q27="","",INDEX('Candidate Pipeline'!$D:$D,Q27))</f>
        <v/>
      </c>
      <c r="E27" s="182" t="str" cm="1">
        <f t="array" ref="E27">IF(Q27="","",INDEX('Candidate Pipeline'!$E:$E,Q27))</f>
        <v/>
      </c>
      <c r="F27" s="183" t="str" cm="1">
        <f t="array" ref="F27">IF(Q27="","",INDEX('Candidate Pipeline'!$F:$F,Q27))</f>
        <v/>
      </c>
      <c r="G27" s="184" t="str">
        <f t="shared" si="1"/>
        <v/>
      </c>
      <c r="H27" s="185" t="str">
        <f t="shared" si="2"/>
        <v/>
      </c>
      <c r="I27" s="183" t="str">
        <f t="shared" ca="1" si="3"/>
        <v/>
      </c>
      <c r="J27" s="183" t="str" cm="1">
        <f t="array" ref="J27">IF(Q27="","",INDEX('Candidate Pipeline'!$S:$S,Q27))</f>
        <v/>
      </c>
      <c r="K27" s="182" t="str" cm="1">
        <f t="array" ref="K27">IF(Q27="","",IFERROR(VLOOKUP(INDEX('Candidate Pipeline'!$S:$S,Q27),'Requisitions'!$B:$M,12,FALSE),""))</f>
        <v/>
      </c>
      <c r="L27" s="182" t="str" cm="1">
        <f t="array" ref="L27">IF(Q27="","",IFERROR(VLOOKUP(INDEX('Candidate Pipeline'!$S:$S,Q27),'Requisitions'!$B:$L,11,FALSE),""))</f>
        <v/>
      </c>
      <c r="M27" s="186" t="str" cm="1">
        <f t="array" ref="M27">IF(Q27="","",IF(INDEX('Candidate Pipeline'!$R:$R,Q27)="","",HYPERLINK(INDEX('Candidate Pipeline'!$R:$R,Q27),"CV Link")))</f>
        <v/>
      </c>
      <c r="N27" s="188" t="str" cm="1">
        <f t="array" ref="N27">IF(Q27="","",IFERROR(IF(INDEX('Candidate Pipeline'!$S:$S,Q27)="","",IF(VLOOKUP(INDEX('Candidate Pipeline'!$S:$S,Q27),'Requisitions'!$B:$N,13,FALSE)="","",HYPERLINK(VLOOKUP(INDEX('Candidate Pipeline'!$S:$S,Q27),'Requisitions'!$B:$N,13,FALSE),"Feedback Sheet"))),""))</f>
        <v/>
      </c>
      <c r="O27" t="str" cm="1">
        <f t="array" ref="O27">IF(Q27="","",INDEX('Candidate Pipeline'!$Q:$Q,Q27))</f>
        <v/>
      </c>
      <c r="P27" t="str">
        <f t="shared" si="4"/>
        <v/>
      </c>
    </row>
    <row r="28" spans="2:16" x14ac:dyDescent="0.45">
      <c r="B28" s="182" t="str">
        <f t="shared" si="0"/>
        <v/>
      </c>
      <c r="C28" s="182" t="str" cm="1">
        <f t="array" ref="C28">IF(Q28="","",INDEX('Candidate Pipeline'!$C:$C,Q28))</f>
        <v/>
      </c>
      <c r="D28" s="182" t="str" cm="1">
        <f t="array" ref="D28">IF(Q28="","",INDEX('Candidate Pipeline'!$D:$D,Q28))</f>
        <v/>
      </c>
      <c r="E28" s="182" t="str" cm="1">
        <f t="array" ref="E28">IF(Q28="","",INDEX('Candidate Pipeline'!$E:$E,Q28))</f>
        <v/>
      </c>
      <c r="F28" s="183" t="str" cm="1">
        <f t="array" ref="F28">IF(Q28="","",INDEX('Candidate Pipeline'!$F:$F,Q28))</f>
        <v/>
      </c>
      <c r="G28" s="184" t="str">
        <f t="shared" si="1"/>
        <v/>
      </c>
      <c r="H28" s="185" t="str">
        <f t="shared" si="2"/>
        <v/>
      </c>
      <c r="I28" s="183" t="str">
        <f t="shared" ca="1" si="3"/>
        <v/>
      </c>
      <c r="J28" s="183" t="str" cm="1">
        <f t="array" ref="J28">IF(Q28="","",INDEX('Candidate Pipeline'!$S:$S,Q28))</f>
        <v/>
      </c>
      <c r="K28" s="182" t="str" cm="1">
        <f t="array" ref="K28">IF(Q28="","",IFERROR(VLOOKUP(INDEX('Candidate Pipeline'!$S:$S,Q28),'Requisitions'!$B:$M,12,FALSE),""))</f>
        <v/>
      </c>
      <c r="L28" s="182" t="str" cm="1">
        <f t="array" ref="L28">IF(Q28="","",IFERROR(VLOOKUP(INDEX('Candidate Pipeline'!$S:$S,Q28),'Requisitions'!$B:$L,11,FALSE),""))</f>
        <v/>
      </c>
      <c r="M28" s="186" t="str" cm="1">
        <f t="array" ref="M28">IF(Q28="","",IF(INDEX('Candidate Pipeline'!$R:$R,Q28)="","",HYPERLINK(INDEX('Candidate Pipeline'!$R:$R,Q28),"CV Link")))</f>
        <v/>
      </c>
      <c r="N28" s="188" t="str" cm="1">
        <f t="array" ref="N28">IF(Q28="","",IFERROR(IF(INDEX('Candidate Pipeline'!$S:$S,Q28)="","",IF(VLOOKUP(INDEX('Candidate Pipeline'!$S:$S,Q28),'Requisitions'!$B:$N,13,FALSE)="","",HYPERLINK(VLOOKUP(INDEX('Candidate Pipeline'!$S:$S,Q28),'Requisitions'!$B:$N,13,FALSE),"Feedback Sheet"))),""))</f>
        <v/>
      </c>
      <c r="O28" t="str" cm="1">
        <f t="array" ref="O28">IF(Q28="","",INDEX('Candidate Pipeline'!$Q:$Q,Q28))</f>
        <v/>
      </c>
      <c r="P28" t="str">
        <f t="shared" si="4"/>
        <v/>
      </c>
    </row>
    <row r="29" spans="2:16" x14ac:dyDescent="0.45">
      <c r="B29" s="182" t="str">
        <f t="shared" si="0"/>
        <v/>
      </c>
      <c r="C29" s="182" t="str" cm="1">
        <f t="array" ref="C29">IF(Q29="","",INDEX('Candidate Pipeline'!$C:$C,Q29))</f>
        <v/>
      </c>
      <c r="D29" s="182" t="str" cm="1">
        <f t="array" ref="D29">IF(Q29="","",INDEX('Candidate Pipeline'!$D:$D,Q29))</f>
        <v/>
      </c>
      <c r="E29" s="182" t="str" cm="1">
        <f t="array" ref="E29">IF(Q29="","",INDEX('Candidate Pipeline'!$E:$E,Q29))</f>
        <v/>
      </c>
      <c r="F29" s="183" t="str" cm="1">
        <f t="array" ref="F29">IF(Q29="","",INDEX('Candidate Pipeline'!$F:$F,Q29))</f>
        <v/>
      </c>
      <c r="G29" s="184" t="str">
        <f t="shared" si="1"/>
        <v/>
      </c>
      <c r="H29" s="185" t="str">
        <f t="shared" si="2"/>
        <v/>
      </c>
      <c r="I29" s="183" t="str">
        <f t="shared" ca="1" si="3"/>
        <v/>
      </c>
      <c r="J29" s="183" t="str" cm="1">
        <f t="array" ref="J29">IF(Q29="","",INDEX('Candidate Pipeline'!$S:$S,Q29))</f>
        <v/>
      </c>
      <c r="K29" s="182" t="str" cm="1">
        <f t="array" ref="K29">IF(Q29="","",IFERROR(VLOOKUP(INDEX('Candidate Pipeline'!$S:$S,Q29),'Requisitions'!$B:$M,12,FALSE),""))</f>
        <v/>
      </c>
      <c r="L29" s="182" t="str" cm="1">
        <f t="array" ref="L29">IF(Q29="","",IFERROR(VLOOKUP(INDEX('Candidate Pipeline'!$S:$S,Q29),'Requisitions'!$B:$L,11,FALSE),""))</f>
        <v/>
      </c>
      <c r="M29" s="186" t="str" cm="1">
        <f t="array" ref="M29">IF(Q29="","",IF(INDEX('Candidate Pipeline'!$R:$R,Q29)="","",HYPERLINK(INDEX('Candidate Pipeline'!$R:$R,Q29),"CV Link")))</f>
        <v/>
      </c>
      <c r="N29" s="188" t="str" cm="1">
        <f t="array" ref="N29">IF(Q29="","",IFERROR(IF(INDEX('Candidate Pipeline'!$S:$S,Q29)="","",IF(VLOOKUP(INDEX('Candidate Pipeline'!$S:$S,Q29),'Requisitions'!$B:$N,13,FALSE)="","",HYPERLINK(VLOOKUP(INDEX('Candidate Pipeline'!$S:$S,Q29),'Requisitions'!$B:$N,13,FALSE),"Feedback Sheet"))),""))</f>
        <v/>
      </c>
      <c r="O29" t="str" cm="1">
        <f t="array" ref="O29">IF(Q29="","",INDEX('Candidate Pipeline'!$Q:$Q,Q29))</f>
        <v/>
      </c>
      <c r="P29" t="str">
        <f t="shared" si="4"/>
        <v/>
      </c>
    </row>
    <row r="30" spans="2:16" x14ac:dyDescent="0.45">
      <c r="B30" s="182" t="str">
        <f t="shared" si="0"/>
        <v/>
      </c>
      <c r="C30" s="182" t="str" cm="1">
        <f t="array" ref="C30">IF(Q30="","",INDEX('Candidate Pipeline'!$C:$C,Q30))</f>
        <v/>
      </c>
      <c r="D30" s="182" t="str" cm="1">
        <f t="array" ref="D30">IF(Q30="","",INDEX('Candidate Pipeline'!$D:$D,Q30))</f>
        <v/>
      </c>
      <c r="E30" s="182" t="str" cm="1">
        <f t="array" ref="E30">IF(Q30="","",INDEX('Candidate Pipeline'!$E:$E,Q30))</f>
        <v/>
      </c>
      <c r="F30" s="183" t="str" cm="1">
        <f t="array" ref="F30">IF(Q30="","",INDEX('Candidate Pipeline'!$F:$F,Q30))</f>
        <v/>
      </c>
      <c r="G30" s="184" t="str">
        <f t="shared" si="1"/>
        <v/>
      </c>
      <c r="H30" s="185" t="str">
        <f t="shared" si="2"/>
        <v/>
      </c>
      <c r="I30" s="183" t="str">
        <f t="shared" ca="1" si="3"/>
        <v/>
      </c>
      <c r="J30" s="183" t="str" cm="1">
        <f t="array" ref="J30">IF(Q30="","",INDEX('Candidate Pipeline'!$S:$S,Q30))</f>
        <v/>
      </c>
      <c r="K30" s="182" t="str" cm="1">
        <f t="array" ref="K30">IF(Q30="","",IFERROR(VLOOKUP(INDEX('Candidate Pipeline'!$S:$S,Q30),'Requisitions'!$B:$M,12,FALSE),""))</f>
        <v/>
      </c>
      <c r="L30" s="182" t="str" cm="1">
        <f t="array" ref="L30">IF(Q30="","",IFERROR(VLOOKUP(INDEX('Candidate Pipeline'!$S:$S,Q30),'Requisitions'!$B:$L,11,FALSE),""))</f>
        <v/>
      </c>
      <c r="M30" s="186" t="str" cm="1">
        <f t="array" ref="M30">IF(Q30="","",IF(INDEX('Candidate Pipeline'!$R:$R,Q30)="","",HYPERLINK(INDEX('Candidate Pipeline'!$R:$R,Q30),"CV Link")))</f>
        <v/>
      </c>
      <c r="N30" s="188" t="str" cm="1">
        <f t="array" ref="N30">IF(Q30="","",IFERROR(IF(INDEX('Candidate Pipeline'!$S:$S,Q30)="","",IF(VLOOKUP(INDEX('Candidate Pipeline'!$S:$S,Q30),'Requisitions'!$B:$N,13,FALSE)="","",HYPERLINK(VLOOKUP(INDEX('Candidate Pipeline'!$S:$S,Q30),'Requisitions'!$B:$N,13,FALSE),"Feedback Sheet"))),""))</f>
        <v/>
      </c>
      <c r="O30" t="str" cm="1">
        <f t="array" ref="O30">IF(Q30="","",INDEX('Candidate Pipeline'!$Q:$Q,Q30))</f>
        <v/>
      </c>
      <c r="P30" t="str">
        <f t="shared" si="4"/>
        <v/>
      </c>
    </row>
    <row r="31" spans="2:16" x14ac:dyDescent="0.45">
      <c r="B31" s="182" t="str">
        <f t="shared" si="0"/>
        <v/>
      </c>
      <c r="C31" s="182" t="str" cm="1">
        <f t="array" ref="C31">IF(Q31="","",INDEX('Candidate Pipeline'!$C:$C,Q31))</f>
        <v/>
      </c>
      <c r="D31" s="182" t="str" cm="1">
        <f t="array" ref="D31">IF(Q31="","",INDEX('Candidate Pipeline'!$D:$D,Q31))</f>
        <v/>
      </c>
      <c r="E31" s="182" t="str" cm="1">
        <f t="array" ref="E31">IF(Q31="","",INDEX('Candidate Pipeline'!$E:$E,Q31))</f>
        <v/>
      </c>
      <c r="F31" s="183" t="str" cm="1">
        <f t="array" ref="F31">IF(Q31="","",INDEX('Candidate Pipeline'!$F:$F,Q31))</f>
        <v/>
      </c>
      <c r="G31" s="184" t="str">
        <f t="shared" si="1"/>
        <v/>
      </c>
      <c r="H31" s="185" t="str">
        <f t="shared" si="2"/>
        <v/>
      </c>
      <c r="I31" s="183" t="str">
        <f t="shared" ca="1" si="3"/>
        <v/>
      </c>
      <c r="J31" s="183" t="str" cm="1">
        <f t="array" ref="J31">IF(Q31="","",INDEX('Candidate Pipeline'!$S:$S,Q31))</f>
        <v/>
      </c>
      <c r="K31" s="182" t="str" cm="1">
        <f t="array" ref="K31">IF(Q31="","",IFERROR(VLOOKUP(INDEX('Candidate Pipeline'!$S:$S,Q31),'Requisitions'!$B:$M,12,FALSE),""))</f>
        <v/>
      </c>
      <c r="L31" s="182" t="str" cm="1">
        <f t="array" ref="L31">IF(Q31="","",IFERROR(VLOOKUP(INDEX('Candidate Pipeline'!$S:$S,Q31),'Requisitions'!$B:$L,11,FALSE),""))</f>
        <v/>
      </c>
      <c r="M31" s="186" t="str" cm="1">
        <f t="array" ref="M31">IF(Q31="","",IF(INDEX('Candidate Pipeline'!$R:$R,Q31)="","",HYPERLINK(INDEX('Candidate Pipeline'!$R:$R,Q31),"CV Link")))</f>
        <v/>
      </c>
      <c r="N31" s="188" t="str" cm="1">
        <f t="array" ref="N31">IF(Q31="","",IFERROR(IF(INDEX('Candidate Pipeline'!$S:$S,Q31)="","",IF(VLOOKUP(INDEX('Candidate Pipeline'!$S:$S,Q31),'Requisitions'!$B:$N,13,FALSE)="","",HYPERLINK(VLOOKUP(INDEX('Candidate Pipeline'!$S:$S,Q31),'Requisitions'!$B:$N,13,FALSE),"Feedback Sheet"))),""))</f>
        <v/>
      </c>
      <c r="O31" t="str" cm="1">
        <f t="array" ref="O31">IF(Q31="","",INDEX('Candidate Pipeline'!$Q:$Q,Q31))</f>
        <v/>
      </c>
      <c r="P31" t="str">
        <f t="shared" si="4"/>
        <v/>
      </c>
    </row>
    <row r="32" spans="2:16" x14ac:dyDescent="0.45">
      <c r="B32" s="182" t="str">
        <f t="shared" si="0"/>
        <v/>
      </c>
      <c r="C32" s="182" t="str" cm="1">
        <f t="array" ref="C32">IF(Q32="","",INDEX('Candidate Pipeline'!$C:$C,Q32))</f>
        <v/>
      </c>
      <c r="D32" s="182" t="str" cm="1">
        <f t="array" ref="D32">IF(Q32="","",INDEX('Candidate Pipeline'!$D:$D,Q32))</f>
        <v/>
      </c>
      <c r="E32" s="182" t="str" cm="1">
        <f t="array" ref="E32">IF(Q32="","",INDEX('Candidate Pipeline'!$E:$E,Q32))</f>
        <v/>
      </c>
      <c r="F32" s="183" t="str" cm="1">
        <f t="array" ref="F32">IF(Q32="","",INDEX('Candidate Pipeline'!$F:$F,Q32))</f>
        <v/>
      </c>
      <c r="G32" s="184" t="str">
        <f t="shared" si="1"/>
        <v/>
      </c>
      <c r="H32" s="185" t="str">
        <f t="shared" si="2"/>
        <v/>
      </c>
      <c r="I32" s="183" t="str">
        <f t="shared" ca="1" si="3"/>
        <v/>
      </c>
      <c r="J32" s="183" t="str" cm="1">
        <f t="array" ref="J32">IF(Q32="","",INDEX('Candidate Pipeline'!$S:$S,Q32))</f>
        <v/>
      </c>
      <c r="K32" s="182" t="str" cm="1">
        <f t="array" ref="K32">IF(Q32="","",IFERROR(VLOOKUP(INDEX('Candidate Pipeline'!$S:$S,Q32),'Requisitions'!$B:$M,12,FALSE),""))</f>
        <v/>
      </c>
      <c r="L32" s="182" t="str" cm="1">
        <f t="array" ref="L32">IF(Q32="","",IFERROR(VLOOKUP(INDEX('Candidate Pipeline'!$S:$S,Q32),'Requisitions'!$B:$L,11,FALSE),""))</f>
        <v/>
      </c>
      <c r="M32" s="186" t="str" cm="1">
        <f t="array" ref="M32">IF(Q32="","",IF(INDEX('Candidate Pipeline'!$R:$R,Q32)="","",HYPERLINK(INDEX('Candidate Pipeline'!$R:$R,Q32),"CV Link")))</f>
        <v/>
      </c>
      <c r="N32" s="188" t="str" cm="1">
        <f t="array" ref="N32">IF(Q32="","",IFERROR(IF(INDEX('Candidate Pipeline'!$S:$S,Q32)="","",IF(VLOOKUP(INDEX('Candidate Pipeline'!$S:$S,Q32),'Requisitions'!$B:$N,13,FALSE)="","",HYPERLINK(VLOOKUP(INDEX('Candidate Pipeline'!$S:$S,Q32),'Requisitions'!$B:$N,13,FALSE),"Feedback Sheet"))),""))</f>
        <v/>
      </c>
      <c r="O32" t="str" cm="1">
        <f t="array" ref="O32">IF(Q32="","",INDEX('Candidate Pipeline'!$Q:$Q,Q32))</f>
        <v/>
      </c>
      <c r="P32" t="str">
        <f t="shared" si="4"/>
        <v/>
      </c>
    </row>
    <row r="33" spans="2:16" x14ac:dyDescent="0.45">
      <c r="B33" s="182" t="str">
        <f t="shared" si="0"/>
        <v/>
      </c>
      <c r="C33" s="182" t="str" cm="1">
        <f t="array" ref="C33">IF(Q33="","",INDEX('Candidate Pipeline'!$C:$C,Q33))</f>
        <v/>
      </c>
      <c r="D33" s="182" t="str" cm="1">
        <f t="array" ref="D33">IF(Q33="","",INDEX('Candidate Pipeline'!$D:$D,Q33))</f>
        <v/>
      </c>
      <c r="E33" s="182" t="str" cm="1">
        <f t="array" ref="E33">IF(Q33="","",INDEX('Candidate Pipeline'!$E:$E,Q33))</f>
        <v/>
      </c>
      <c r="F33" s="183" t="str" cm="1">
        <f t="array" ref="F33">IF(Q33="","",INDEX('Candidate Pipeline'!$F:$F,Q33))</f>
        <v/>
      </c>
      <c r="G33" s="184" t="str">
        <f t="shared" si="1"/>
        <v/>
      </c>
      <c r="H33" s="185" t="str">
        <f t="shared" si="2"/>
        <v/>
      </c>
      <c r="I33" s="183" t="str">
        <f t="shared" ca="1" si="3"/>
        <v/>
      </c>
      <c r="J33" s="183" t="str" cm="1">
        <f t="array" ref="J33">IF(Q33="","",INDEX('Candidate Pipeline'!$S:$S,Q33))</f>
        <v/>
      </c>
      <c r="K33" s="182" t="str" cm="1">
        <f t="array" ref="K33">IF(Q33="","",IFERROR(VLOOKUP(INDEX('Candidate Pipeline'!$S:$S,Q33),'Requisitions'!$B:$M,12,FALSE),""))</f>
        <v/>
      </c>
      <c r="L33" s="182" t="str" cm="1">
        <f t="array" ref="L33">IF(Q33="","",IFERROR(VLOOKUP(INDEX('Candidate Pipeline'!$S:$S,Q33),'Requisitions'!$B:$L,11,FALSE),""))</f>
        <v/>
      </c>
      <c r="M33" s="186" t="str" cm="1">
        <f t="array" ref="M33">IF(Q33="","",IF(INDEX('Candidate Pipeline'!$R:$R,Q33)="","",HYPERLINK(INDEX('Candidate Pipeline'!$R:$R,Q33),"CV Link")))</f>
        <v/>
      </c>
      <c r="N33" s="188" t="str" cm="1">
        <f t="array" ref="N33">IF(Q33="","",IFERROR(IF(INDEX('Candidate Pipeline'!$S:$S,Q33)="","",IF(VLOOKUP(INDEX('Candidate Pipeline'!$S:$S,Q33),'Requisitions'!$B:$N,13,FALSE)="","",HYPERLINK(VLOOKUP(INDEX('Candidate Pipeline'!$S:$S,Q33),'Requisitions'!$B:$N,13,FALSE),"Feedback Sheet"))),""))</f>
        <v/>
      </c>
      <c r="O33" t="str" cm="1">
        <f t="array" ref="O33">IF(Q33="","",INDEX('Candidate Pipeline'!$Q:$Q,Q33))</f>
        <v/>
      </c>
      <c r="P33" t="str">
        <f t="shared" si="4"/>
        <v/>
      </c>
    </row>
    <row r="34" spans="2:16" x14ac:dyDescent="0.45">
      <c r="B34" s="182" t="str">
        <f t="shared" si="0"/>
        <v/>
      </c>
      <c r="C34" s="182" t="str" cm="1">
        <f t="array" ref="C34">IF(Q34="","",INDEX('Candidate Pipeline'!$C:$C,Q34))</f>
        <v/>
      </c>
      <c r="D34" s="182" t="str" cm="1">
        <f t="array" ref="D34">IF(Q34="","",INDEX('Candidate Pipeline'!$D:$D,Q34))</f>
        <v/>
      </c>
      <c r="E34" s="182" t="str" cm="1">
        <f t="array" ref="E34">IF(Q34="","",INDEX('Candidate Pipeline'!$E:$E,Q34))</f>
        <v/>
      </c>
      <c r="F34" s="183" t="str" cm="1">
        <f t="array" ref="F34">IF(Q34="","",INDEX('Candidate Pipeline'!$F:$F,Q34))</f>
        <v/>
      </c>
      <c r="G34" s="184" t="str">
        <f t="shared" si="1"/>
        <v/>
      </c>
      <c r="H34" s="185" t="str">
        <f t="shared" si="2"/>
        <v/>
      </c>
      <c r="I34" s="183" t="str">
        <f t="shared" ca="1" si="3"/>
        <v/>
      </c>
      <c r="J34" s="183" t="str" cm="1">
        <f t="array" ref="J34">IF(Q34="","",INDEX('Candidate Pipeline'!$S:$S,Q34))</f>
        <v/>
      </c>
      <c r="K34" s="182" t="str" cm="1">
        <f t="array" ref="K34">IF(Q34="","",IFERROR(VLOOKUP(INDEX('Candidate Pipeline'!$S:$S,Q34),'Requisitions'!$B:$M,12,FALSE),""))</f>
        <v/>
      </c>
      <c r="L34" s="182" t="str" cm="1">
        <f t="array" ref="L34">IF(Q34="","",IFERROR(VLOOKUP(INDEX('Candidate Pipeline'!$S:$S,Q34),'Requisitions'!$B:$L,11,FALSE),""))</f>
        <v/>
      </c>
      <c r="M34" s="186" t="str" cm="1">
        <f t="array" ref="M34">IF(Q34="","",IF(INDEX('Candidate Pipeline'!$R:$R,Q34)="","",HYPERLINK(INDEX('Candidate Pipeline'!$R:$R,Q34),"CV Link")))</f>
        <v/>
      </c>
      <c r="N34" s="188" t="str" cm="1">
        <f t="array" ref="N34">IF(Q34="","",IFERROR(IF(INDEX('Candidate Pipeline'!$S:$S,Q34)="","",IF(VLOOKUP(INDEX('Candidate Pipeline'!$S:$S,Q34),'Requisitions'!$B:$N,13,FALSE)="","",HYPERLINK(VLOOKUP(INDEX('Candidate Pipeline'!$S:$S,Q34),'Requisitions'!$B:$N,13,FALSE),"Feedback Sheet"))),""))</f>
        <v/>
      </c>
      <c r="O34" t="str" cm="1">
        <f t="array" ref="O34">IF(Q34="","",INDEX('Candidate Pipeline'!$Q:$Q,Q34))</f>
        <v/>
      </c>
      <c r="P34" t="str">
        <f t="shared" si="4"/>
        <v/>
      </c>
    </row>
    <row r="35" spans="2:16" x14ac:dyDescent="0.45">
      <c r="B35" s="182" t="str">
        <f t="shared" si="0"/>
        <v/>
      </c>
      <c r="C35" s="182" t="str" cm="1">
        <f t="array" ref="C35">IF(Q35="","",INDEX('Candidate Pipeline'!$C:$C,Q35))</f>
        <v/>
      </c>
      <c r="D35" s="182" t="str" cm="1">
        <f t="array" ref="D35">IF(Q35="","",INDEX('Candidate Pipeline'!$D:$D,Q35))</f>
        <v/>
      </c>
      <c r="E35" s="182" t="str" cm="1">
        <f t="array" ref="E35">IF(Q35="","",INDEX('Candidate Pipeline'!$E:$E,Q35))</f>
        <v/>
      </c>
      <c r="F35" s="183" t="str" cm="1">
        <f t="array" ref="F35">IF(Q35="","",INDEX('Candidate Pipeline'!$F:$F,Q35))</f>
        <v/>
      </c>
      <c r="G35" s="184" t="str">
        <f t="shared" si="1"/>
        <v/>
      </c>
      <c r="H35" s="185" t="str">
        <f t="shared" si="2"/>
        <v/>
      </c>
      <c r="I35" s="183" t="str">
        <f t="shared" ca="1" si="3"/>
        <v/>
      </c>
      <c r="J35" s="183" t="str" cm="1">
        <f t="array" ref="J35">IF(Q35="","",INDEX('Candidate Pipeline'!$S:$S,Q35))</f>
        <v/>
      </c>
      <c r="K35" s="182" t="str" cm="1">
        <f t="array" ref="K35">IF(Q35="","",IFERROR(VLOOKUP(INDEX('Candidate Pipeline'!$S:$S,Q35),'Requisitions'!$B:$M,12,FALSE),""))</f>
        <v/>
      </c>
      <c r="L35" s="182" t="str" cm="1">
        <f t="array" ref="L35">IF(Q35="","",IFERROR(VLOOKUP(INDEX('Candidate Pipeline'!$S:$S,Q35),'Requisitions'!$B:$L,11,FALSE),""))</f>
        <v/>
      </c>
      <c r="M35" s="186" t="str" cm="1">
        <f t="array" ref="M35">IF(Q35="","",IF(INDEX('Candidate Pipeline'!$R:$R,Q35)="","",HYPERLINK(INDEX('Candidate Pipeline'!$R:$R,Q35),"CV Link")))</f>
        <v/>
      </c>
      <c r="N35" s="188" t="str" cm="1">
        <f t="array" ref="N35">IF(Q35="","",IFERROR(IF(INDEX('Candidate Pipeline'!$S:$S,Q35)="","",IF(VLOOKUP(INDEX('Candidate Pipeline'!$S:$S,Q35),'Requisitions'!$B:$N,13,FALSE)="","",HYPERLINK(VLOOKUP(INDEX('Candidate Pipeline'!$S:$S,Q35),'Requisitions'!$B:$N,13,FALSE),"Feedback Sheet"))),""))</f>
        <v/>
      </c>
      <c r="O35" t="str" cm="1">
        <f t="array" ref="O35">IF(Q35="","",INDEX('Candidate Pipeline'!$Q:$Q,Q35))</f>
        <v/>
      </c>
      <c r="P35" t="str">
        <f t="shared" si="4"/>
        <v/>
      </c>
    </row>
    <row r="36" spans="2:16" x14ac:dyDescent="0.45">
      <c r="B36" s="182" t="str">
        <f t="shared" si="0"/>
        <v/>
      </c>
      <c r="C36" s="182" t="str" cm="1">
        <f t="array" ref="C36">IF(Q36="","",INDEX('Candidate Pipeline'!$C:$C,Q36))</f>
        <v/>
      </c>
      <c r="D36" s="182" t="str" cm="1">
        <f t="array" ref="D36">IF(Q36="","",INDEX('Candidate Pipeline'!$D:$D,Q36))</f>
        <v/>
      </c>
      <c r="E36" s="182" t="str" cm="1">
        <f t="array" ref="E36">IF(Q36="","",INDEX('Candidate Pipeline'!$E:$E,Q36))</f>
        <v/>
      </c>
      <c r="F36" s="183" t="str" cm="1">
        <f t="array" ref="F36">IF(Q36="","",INDEX('Candidate Pipeline'!$F:$F,Q36))</f>
        <v/>
      </c>
      <c r="G36" s="184" t="str">
        <f t="shared" si="1"/>
        <v/>
      </c>
      <c r="H36" s="185" t="str">
        <f t="shared" si="2"/>
        <v/>
      </c>
      <c r="I36" s="183" t="str">
        <f t="shared" ca="1" si="3"/>
        <v/>
      </c>
      <c r="J36" s="183" t="str" cm="1">
        <f t="array" ref="J36">IF(Q36="","",INDEX('Candidate Pipeline'!$S:$S,Q36))</f>
        <v/>
      </c>
      <c r="K36" s="182" t="str" cm="1">
        <f t="array" ref="K36">IF(Q36="","",IFERROR(VLOOKUP(INDEX('Candidate Pipeline'!$S:$S,Q36),'Requisitions'!$B:$M,12,FALSE),""))</f>
        <v/>
      </c>
      <c r="L36" s="182" t="str" cm="1">
        <f t="array" ref="L36">IF(Q36="","",IFERROR(VLOOKUP(INDEX('Candidate Pipeline'!$S:$S,Q36),'Requisitions'!$B:$L,11,FALSE),""))</f>
        <v/>
      </c>
      <c r="M36" s="186" t="str" cm="1">
        <f t="array" ref="M36">IF(Q36="","",IF(INDEX('Candidate Pipeline'!$R:$R,Q36)="","",HYPERLINK(INDEX('Candidate Pipeline'!$R:$R,Q36),"CV Link")))</f>
        <v/>
      </c>
      <c r="N36" s="188" t="str" cm="1">
        <f t="array" ref="N36">IF(Q36="","",IFERROR(IF(INDEX('Candidate Pipeline'!$S:$S,Q36)="","",IF(VLOOKUP(INDEX('Candidate Pipeline'!$S:$S,Q36),'Requisitions'!$B:$N,13,FALSE)="","",HYPERLINK(VLOOKUP(INDEX('Candidate Pipeline'!$S:$S,Q36),'Requisitions'!$B:$N,13,FALSE),"Feedback Sheet"))),""))</f>
        <v/>
      </c>
      <c r="O36" t="str" cm="1">
        <f t="array" ref="O36">IF(Q36="","",INDEX('Candidate Pipeline'!$Q:$Q,Q36))</f>
        <v/>
      </c>
      <c r="P36" t="str">
        <f t="shared" si="4"/>
        <v/>
      </c>
    </row>
    <row r="37" spans="2:16" x14ac:dyDescent="0.45">
      <c r="B37" s="182" t="str">
        <f t="shared" si="0"/>
        <v/>
      </c>
      <c r="C37" s="182" t="str" cm="1">
        <f t="array" ref="C37">IF(Q37="","",INDEX('Candidate Pipeline'!$C:$C,Q37))</f>
        <v/>
      </c>
      <c r="D37" s="182" t="str" cm="1">
        <f t="array" ref="D37">IF(Q37="","",INDEX('Candidate Pipeline'!$D:$D,Q37))</f>
        <v/>
      </c>
      <c r="E37" s="182" t="str" cm="1">
        <f t="array" ref="E37">IF(Q37="","",INDEX('Candidate Pipeline'!$E:$E,Q37))</f>
        <v/>
      </c>
      <c r="F37" s="183" t="str" cm="1">
        <f t="array" ref="F37">IF(Q37="","",INDEX('Candidate Pipeline'!$F:$F,Q37))</f>
        <v/>
      </c>
      <c r="G37" s="184" t="str">
        <f t="shared" si="1"/>
        <v/>
      </c>
      <c r="H37" s="185" t="str">
        <f t="shared" si="2"/>
        <v/>
      </c>
      <c r="I37" s="183" t="str">
        <f t="shared" ca="1" si="3"/>
        <v/>
      </c>
      <c r="J37" s="183" t="str" cm="1">
        <f t="array" ref="J37">IF(Q37="","",INDEX('Candidate Pipeline'!$S:$S,Q37))</f>
        <v/>
      </c>
      <c r="K37" s="182" t="str" cm="1">
        <f t="array" ref="K37">IF(Q37="","",IFERROR(VLOOKUP(INDEX('Candidate Pipeline'!$S:$S,Q37),'Requisitions'!$B:$M,12,FALSE),""))</f>
        <v/>
      </c>
      <c r="L37" s="182" t="str" cm="1">
        <f t="array" ref="L37">IF(Q37="","",IFERROR(VLOOKUP(INDEX('Candidate Pipeline'!$S:$S,Q37),'Requisitions'!$B:$L,11,FALSE),""))</f>
        <v/>
      </c>
      <c r="M37" s="186" t="str" cm="1">
        <f t="array" ref="M37">IF(Q37="","",IF(INDEX('Candidate Pipeline'!$R:$R,Q37)="","",HYPERLINK(INDEX('Candidate Pipeline'!$R:$R,Q37),"CV Link")))</f>
        <v/>
      </c>
      <c r="N37" s="188" t="str" cm="1">
        <f t="array" ref="N37">IF(Q37="","",IFERROR(IF(INDEX('Candidate Pipeline'!$S:$S,Q37)="","",IF(VLOOKUP(INDEX('Candidate Pipeline'!$S:$S,Q37),'Requisitions'!$B:$N,13,FALSE)="","",HYPERLINK(VLOOKUP(INDEX('Candidate Pipeline'!$S:$S,Q37),'Requisitions'!$B:$N,13,FALSE),"Feedback Sheet"))),""))</f>
        <v/>
      </c>
      <c r="O37" t="str" cm="1">
        <f t="array" ref="O37">IF(Q37="","",INDEX('Candidate Pipeline'!$Q:$Q,Q37))</f>
        <v/>
      </c>
      <c r="P37" t="str">
        <f t="shared" si="4"/>
        <v/>
      </c>
    </row>
    <row r="38" spans="2:16" x14ac:dyDescent="0.45">
      <c r="B38" s="182" t="str">
        <f t="shared" si="0"/>
        <v/>
      </c>
      <c r="C38" s="182" t="str" cm="1">
        <f t="array" ref="C38">IF(Q38="","",INDEX('Candidate Pipeline'!$C:$C,Q38))</f>
        <v/>
      </c>
      <c r="D38" s="182" t="str" cm="1">
        <f t="array" ref="D38">IF(Q38="","",INDEX('Candidate Pipeline'!$D:$D,Q38))</f>
        <v/>
      </c>
      <c r="E38" s="182" t="str" cm="1">
        <f t="array" ref="E38">IF(Q38="","",INDEX('Candidate Pipeline'!$E:$E,Q38))</f>
        <v/>
      </c>
      <c r="F38" s="183" t="str" cm="1">
        <f t="array" ref="F38">IF(Q38="","",INDEX('Candidate Pipeline'!$F:$F,Q38))</f>
        <v/>
      </c>
      <c r="G38" s="184" t="str">
        <f t="shared" si="1"/>
        <v/>
      </c>
      <c r="H38" s="185" t="str">
        <f t="shared" si="2"/>
        <v/>
      </c>
      <c r="I38" s="183" t="str">
        <f t="shared" ca="1" si="3"/>
        <v/>
      </c>
      <c r="J38" s="183" t="str" cm="1">
        <f t="array" ref="J38">IF(Q38="","",INDEX('Candidate Pipeline'!$S:$S,Q38))</f>
        <v/>
      </c>
      <c r="K38" s="182" t="str" cm="1">
        <f t="array" ref="K38">IF(Q38="","",IFERROR(VLOOKUP(INDEX('Candidate Pipeline'!$S:$S,Q38),'Requisitions'!$B:$M,12,FALSE),""))</f>
        <v/>
      </c>
      <c r="L38" s="182" t="str" cm="1">
        <f t="array" ref="L38">IF(Q38="","",IFERROR(VLOOKUP(INDEX('Candidate Pipeline'!$S:$S,Q38),'Requisitions'!$B:$L,11,FALSE),""))</f>
        <v/>
      </c>
      <c r="M38" s="186" t="str" cm="1">
        <f t="array" ref="M38">IF(Q38="","",IF(INDEX('Candidate Pipeline'!$R:$R,Q38)="","",HYPERLINK(INDEX('Candidate Pipeline'!$R:$R,Q38),"CV Link")))</f>
        <v/>
      </c>
      <c r="N38" s="188" t="str" cm="1">
        <f t="array" ref="N38">IF(Q38="","",IFERROR(IF(INDEX('Candidate Pipeline'!$S:$S,Q38)="","",IF(VLOOKUP(INDEX('Candidate Pipeline'!$S:$S,Q38),'Requisitions'!$B:$N,13,FALSE)="","",HYPERLINK(VLOOKUP(INDEX('Candidate Pipeline'!$S:$S,Q38),'Requisitions'!$B:$N,13,FALSE),"Feedback Sheet"))),""))</f>
        <v/>
      </c>
      <c r="O38" t="str" cm="1">
        <f t="array" ref="O38">IF(Q38="","",INDEX('Candidate Pipeline'!$Q:$Q,Q38))</f>
        <v/>
      </c>
      <c r="P38" t="str">
        <f t="shared" si="4"/>
        <v/>
      </c>
    </row>
    <row r="39" spans="2:16" x14ac:dyDescent="0.45">
      <c r="B39" s="182" t="str">
        <f t="shared" si="0"/>
        <v/>
      </c>
      <c r="C39" s="182" t="str" cm="1">
        <f t="array" ref="C39">IF(Q39="","",INDEX('Candidate Pipeline'!$C:$C,Q39))</f>
        <v/>
      </c>
      <c r="D39" s="182" t="str" cm="1">
        <f t="array" ref="D39">IF(Q39="","",INDEX('Candidate Pipeline'!$D:$D,Q39))</f>
        <v/>
      </c>
      <c r="E39" s="182" t="str" cm="1">
        <f t="array" ref="E39">IF(Q39="","",INDEX('Candidate Pipeline'!$E:$E,Q39))</f>
        <v/>
      </c>
      <c r="F39" s="183" t="str" cm="1">
        <f t="array" ref="F39">IF(Q39="","",INDEX('Candidate Pipeline'!$F:$F,Q39))</f>
        <v/>
      </c>
      <c r="G39" s="184" t="str">
        <f t="shared" si="1"/>
        <v/>
      </c>
      <c r="H39" s="185" t="str">
        <f t="shared" si="2"/>
        <v/>
      </c>
      <c r="I39" s="183" t="str">
        <f t="shared" ca="1" si="3"/>
        <v/>
      </c>
      <c r="J39" s="183" t="str" cm="1">
        <f t="array" ref="J39">IF(Q39="","",INDEX('Candidate Pipeline'!$S:$S,Q39))</f>
        <v/>
      </c>
      <c r="K39" s="182" t="str" cm="1">
        <f t="array" ref="K39">IF(Q39="","",IFERROR(VLOOKUP(INDEX('Candidate Pipeline'!$S:$S,Q39),'Requisitions'!$B:$M,12,FALSE),""))</f>
        <v/>
      </c>
      <c r="L39" s="182" t="str" cm="1">
        <f t="array" ref="L39">IF(Q39="","",IFERROR(VLOOKUP(INDEX('Candidate Pipeline'!$S:$S,Q39),'Requisitions'!$B:$L,11,FALSE),""))</f>
        <v/>
      </c>
      <c r="M39" s="186" t="str" cm="1">
        <f t="array" ref="M39">IF(Q39="","",IF(INDEX('Candidate Pipeline'!$R:$R,Q39)="","",HYPERLINK(INDEX('Candidate Pipeline'!$R:$R,Q39),"CV Link")))</f>
        <v/>
      </c>
      <c r="N39" s="188" t="str" cm="1">
        <f t="array" ref="N39">IF(Q39="","",IFERROR(IF(INDEX('Candidate Pipeline'!$S:$S,Q39)="","",IF(VLOOKUP(INDEX('Candidate Pipeline'!$S:$S,Q39),'Requisitions'!$B:$N,13,FALSE)="","",HYPERLINK(VLOOKUP(INDEX('Candidate Pipeline'!$S:$S,Q39),'Requisitions'!$B:$N,13,FALSE),"Feedback Sheet"))),""))</f>
        <v/>
      </c>
      <c r="O39" t="str" cm="1">
        <f t="array" ref="O39">IF(Q39="","",INDEX('Candidate Pipeline'!$Q:$Q,Q39))</f>
        <v/>
      </c>
      <c r="P39" t="str">
        <f t="shared" si="4"/>
        <v/>
      </c>
    </row>
    <row r="40" spans="2:16" x14ac:dyDescent="0.45">
      <c r="B40" s="182" t="str">
        <f t="shared" si="0"/>
        <v/>
      </c>
      <c r="C40" s="182" t="str" cm="1">
        <f t="array" ref="C40">IF(Q40="","",INDEX('Candidate Pipeline'!$C:$C,Q40))</f>
        <v/>
      </c>
      <c r="D40" s="182" t="str" cm="1">
        <f t="array" ref="D40">IF(Q40="","",INDEX('Candidate Pipeline'!$D:$D,Q40))</f>
        <v/>
      </c>
      <c r="E40" s="182" t="str" cm="1">
        <f t="array" ref="E40">IF(Q40="","",INDEX('Candidate Pipeline'!$E:$E,Q40))</f>
        <v/>
      </c>
      <c r="F40" s="183" t="str" cm="1">
        <f t="array" ref="F40">IF(Q40="","",INDEX('Candidate Pipeline'!$F:$F,Q40))</f>
        <v/>
      </c>
      <c r="G40" s="184" t="str">
        <f t="shared" si="1"/>
        <v/>
      </c>
      <c r="H40" s="185" t="str">
        <f t="shared" si="2"/>
        <v/>
      </c>
      <c r="I40" s="183" t="str">
        <f t="shared" ca="1" si="3"/>
        <v/>
      </c>
      <c r="J40" s="183" t="str" cm="1">
        <f t="array" ref="J40">IF(Q40="","",INDEX('Candidate Pipeline'!$S:$S,Q40))</f>
        <v/>
      </c>
      <c r="K40" s="182" t="str" cm="1">
        <f t="array" ref="K40">IF(Q40="","",IFERROR(VLOOKUP(INDEX('Candidate Pipeline'!$S:$S,Q40),'Requisitions'!$B:$M,12,FALSE),""))</f>
        <v/>
      </c>
      <c r="L40" s="182" t="str" cm="1">
        <f t="array" ref="L40">IF(Q40="","",IFERROR(VLOOKUP(INDEX('Candidate Pipeline'!$S:$S,Q40),'Requisitions'!$B:$L,11,FALSE),""))</f>
        <v/>
      </c>
      <c r="M40" s="186" t="str" cm="1">
        <f t="array" ref="M40">IF(Q40="","",IF(INDEX('Candidate Pipeline'!$R:$R,Q40)="","",HYPERLINK(INDEX('Candidate Pipeline'!$R:$R,Q40),"CV Link")))</f>
        <v/>
      </c>
      <c r="N40" s="188" t="str" cm="1">
        <f t="array" ref="N40">IF(Q40="","",IFERROR(IF(INDEX('Candidate Pipeline'!$S:$S,Q40)="","",IF(VLOOKUP(INDEX('Candidate Pipeline'!$S:$S,Q40),'Requisitions'!$B:$N,13,FALSE)="","",HYPERLINK(VLOOKUP(INDEX('Candidate Pipeline'!$S:$S,Q40),'Requisitions'!$B:$N,13,FALSE),"Feedback Sheet"))),""))</f>
        <v/>
      </c>
      <c r="O40" t="str" cm="1">
        <f t="array" ref="O40">IF(Q40="","",INDEX('Candidate Pipeline'!$Q:$Q,Q40))</f>
        <v/>
      </c>
      <c r="P40" t="str">
        <f t="shared" si="4"/>
        <v/>
      </c>
    </row>
    <row r="41" spans="2:16" x14ac:dyDescent="0.45">
      <c r="B41" s="182" t="str">
        <f t="shared" si="0"/>
        <v/>
      </c>
      <c r="C41" s="182" t="str" cm="1">
        <f t="array" ref="C41">IF(Q41="","",INDEX('Candidate Pipeline'!$C:$C,Q41))</f>
        <v/>
      </c>
      <c r="D41" s="182" t="str" cm="1">
        <f t="array" ref="D41">IF(Q41="","",INDEX('Candidate Pipeline'!$D:$D,Q41))</f>
        <v/>
      </c>
      <c r="E41" s="182" t="str" cm="1">
        <f t="array" ref="E41">IF(Q41="","",INDEX('Candidate Pipeline'!$E:$E,Q41))</f>
        <v/>
      </c>
      <c r="F41" s="183" t="str" cm="1">
        <f t="array" ref="F41">IF(Q41="","",INDEX('Candidate Pipeline'!$F:$F,Q41))</f>
        <v/>
      </c>
      <c r="G41" s="184" t="str">
        <f t="shared" si="1"/>
        <v/>
      </c>
      <c r="H41" s="185" t="str">
        <f t="shared" si="2"/>
        <v/>
      </c>
      <c r="I41" s="183" t="str">
        <f t="shared" ca="1" si="3"/>
        <v/>
      </c>
      <c r="J41" s="183" t="str" cm="1">
        <f t="array" ref="J41">IF(Q41="","",INDEX('Candidate Pipeline'!$S:$S,Q41))</f>
        <v/>
      </c>
      <c r="K41" s="182" t="str" cm="1">
        <f t="array" ref="K41">IF(Q41="","",IFERROR(VLOOKUP(INDEX('Candidate Pipeline'!$S:$S,Q41),'Requisitions'!$B:$M,12,FALSE),""))</f>
        <v/>
      </c>
      <c r="L41" s="182" t="str" cm="1">
        <f t="array" ref="L41">IF(Q41="","",IFERROR(VLOOKUP(INDEX('Candidate Pipeline'!$S:$S,Q41),'Requisitions'!$B:$L,11,FALSE),""))</f>
        <v/>
      </c>
      <c r="M41" s="186" t="str" cm="1">
        <f t="array" ref="M41">IF(Q41="","",IF(INDEX('Candidate Pipeline'!$R:$R,Q41)="","",HYPERLINK(INDEX('Candidate Pipeline'!$R:$R,Q41),"CV Link")))</f>
        <v/>
      </c>
      <c r="N41" s="188" t="str" cm="1">
        <f t="array" ref="N41">IF(Q41="","",IFERROR(IF(INDEX('Candidate Pipeline'!$S:$S,Q41)="","",IF(VLOOKUP(INDEX('Candidate Pipeline'!$S:$S,Q41),'Requisitions'!$B:$N,13,FALSE)="","",HYPERLINK(VLOOKUP(INDEX('Candidate Pipeline'!$S:$S,Q41),'Requisitions'!$B:$N,13,FALSE),"Feedback Sheet"))),""))</f>
        <v/>
      </c>
      <c r="O41" t="str" cm="1">
        <f t="array" ref="O41">IF(Q41="","",INDEX('Candidate Pipeline'!$Q:$Q,Q41))</f>
        <v/>
      </c>
      <c r="P41" t="str">
        <f t="shared" si="4"/>
        <v/>
      </c>
    </row>
    <row r="42" spans="2:16" x14ac:dyDescent="0.45">
      <c r="B42" s="182" t="str">
        <f t="shared" si="0"/>
        <v/>
      </c>
      <c r="C42" s="182" t="str" cm="1">
        <f t="array" ref="C42">IF(Q42="","",INDEX('Candidate Pipeline'!$C:$C,Q42))</f>
        <v/>
      </c>
      <c r="D42" s="182" t="str" cm="1">
        <f t="array" ref="D42">IF(Q42="","",INDEX('Candidate Pipeline'!$D:$D,Q42))</f>
        <v/>
      </c>
      <c r="E42" s="182" t="str" cm="1">
        <f t="array" ref="E42">IF(Q42="","",INDEX('Candidate Pipeline'!$E:$E,Q42))</f>
        <v/>
      </c>
      <c r="F42" s="183" t="str" cm="1">
        <f t="array" ref="F42">IF(Q42="","",INDEX('Candidate Pipeline'!$F:$F,Q42))</f>
        <v/>
      </c>
      <c r="G42" s="184" t="str">
        <f t="shared" si="1"/>
        <v/>
      </c>
      <c r="H42" s="185" t="str">
        <f t="shared" si="2"/>
        <v/>
      </c>
      <c r="I42" s="183" t="str">
        <f t="shared" ca="1" si="3"/>
        <v/>
      </c>
      <c r="J42" s="183" t="str" cm="1">
        <f t="array" ref="J42">IF(Q42="","",INDEX('Candidate Pipeline'!$S:$S,Q42))</f>
        <v/>
      </c>
      <c r="K42" s="182" t="str" cm="1">
        <f t="array" ref="K42">IF(Q42="","",IFERROR(VLOOKUP(INDEX('Candidate Pipeline'!$S:$S,Q42),'Requisitions'!$B:$M,12,FALSE),""))</f>
        <v/>
      </c>
      <c r="L42" s="182" t="str" cm="1">
        <f t="array" ref="L42">IF(Q42="","",IFERROR(VLOOKUP(INDEX('Candidate Pipeline'!$S:$S,Q42),'Requisitions'!$B:$L,11,FALSE),""))</f>
        <v/>
      </c>
      <c r="M42" s="186" t="str" cm="1">
        <f t="array" ref="M42">IF(Q42="","",IF(INDEX('Candidate Pipeline'!$R:$R,Q42)="","",HYPERLINK(INDEX('Candidate Pipeline'!$R:$R,Q42),"CV Link")))</f>
        <v/>
      </c>
      <c r="N42" s="188" t="str" cm="1">
        <f t="array" ref="N42">IF(Q42="","",IFERROR(IF(INDEX('Candidate Pipeline'!$S:$S,Q42)="","",IF(VLOOKUP(INDEX('Candidate Pipeline'!$S:$S,Q42),'Requisitions'!$B:$N,13,FALSE)="","",HYPERLINK(VLOOKUP(INDEX('Candidate Pipeline'!$S:$S,Q42),'Requisitions'!$B:$N,13,FALSE),"Feedback Sheet"))),""))</f>
        <v/>
      </c>
      <c r="O42" t="str" cm="1">
        <f t="array" ref="O42">IF(Q42="","",INDEX('Candidate Pipeline'!$Q:$Q,Q42))</f>
        <v/>
      </c>
      <c r="P42" t="str">
        <f t="shared" si="4"/>
        <v/>
      </c>
    </row>
    <row r="43" spans="2:16" x14ac:dyDescent="0.45">
      <c r="B43" s="182" t="str">
        <f t="shared" si="0"/>
        <v/>
      </c>
      <c r="C43" s="182" t="str" cm="1">
        <f t="array" ref="C43">IF(Q43="","",INDEX('Candidate Pipeline'!$C:$C,Q43))</f>
        <v/>
      </c>
      <c r="D43" s="182" t="str" cm="1">
        <f t="array" ref="D43">IF(Q43="","",INDEX('Candidate Pipeline'!$D:$D,Q43))</f>
        <v/>
      </c>
      <c r="E43" s="182" t="str" cm="1">
        <f t="array" ref="E43">IF(Q43="","",INDEX('Candidate Pipeline'!$E:$E,Q43))</f>
        <v/>
      </c>
      <c r="F43" s="183" t="str" cm="1">
        <f t="array" ref="F43">IF(Q43="","",INDEX('Candidate Pipeline'!$F:$F,Q43))</f>
        <v/>
      </c>
      <c r="G43" s="184" t="str">
        <f t="shared" si="1"/>
        <v/>
      </c>
      <c r="H43" s="185" t="str">
        <f t="shared" si="2"/>
        <v/>
      </c>
      <c r="I43" s="183" t="str">
        <f t="shared" ca="1" si="3"/>
        <v/>
      </c>
      <c r="J43" s="183" t="str" cm="1">
        <f t="array" ref="J43">IF(Q43="","",INDEX('Candidate Pipeline'!$S:$S,Q43))</f>
        <v/>
      </c>
      <c r="K43" s="182" t="str" cm="1">
        <f t="array" ref="K43">IF(Q43="","",IFERROR(VLOOKUP(INDEX('Candidate Pipeline'!$S:$S,Q43),'Requisitions'!$B:$M,12,FALSE),""))</f>
        <v/>
      </c>
      <c r="L43" s="182" t="str" cm="1">
        <f t="array" ref="L43">IF(Q43="","",IFERROR(VLOOKUP(INDEX('Candidate Pipeline'!$S:$S,Q43),'Requisitions'!$B:$L,11,FALSE),""))</f>
        <v/>
      </c>
      <c r="M43" s="186" t="str" cm="1">
        <f t="array" ref="M43">IF(Q43="","",IF(INDEX('Candidate Pipeline'!$R:$R,Q43)="","",HYPERLINK(INDEX('Candidate Pipeline'!$R:$R,Q43),"CV Link")))</f>
        <v/>
      </c>
      <c r="N43" s="188" t="str" cm="1">
        <f t="array" ref="N43">IF(Q43="","",IFERROR(IF(INDEX('Candidate Pipeline'!$S:$S,Q43)="","",IF(VLOOKUP(INDEX('Candidate Pipeline'!$S:$S,Q43),'Requisitions'!$B:$N,13,FALSE)="","",HYPERLINK(VLOOKUP(INDEX('Candidate Pipeline'!$S:$S,Q43),'Requisitions'!$B:$N,13,FALSE),"Feedback Sheet"))),""))</f>
        <v/>
      </c>
      <c r="O43" t="str" cm="1">
        <f t="array" ref="O43">IF(Q43="","",INDEX('Candidate Pipeline'!$Q:$Q,Q43))</f>
        <v/>
      </c>
      <c r="P43" t="str">
        <f t="shared" si="4"/>
        <v/>
      </c>
    </row>
    <row r="44" spans="2:16" x14ac:dyDescent="0.45">
      <c r="B44" s="182" t="str">
        <f t="shared" si="0"/>
        <v/>
      </c>
      <c r="C44" s="182" t="str" cm="1">
        <f t="array" ref="C44">IF(Q44="","",INDEX('Candidate Pipeline'!$C:$C,Q44))</f>
        <v/>
      </c>
      <c r="D44" s="182" t="str" cm="1">
        <f t="array" ref="D44">IF(Q44="","",INDEX('Candidate Pipeline'!$D:$D,Q44))</f>
        <v/>
      </c>
      <c r="E44" s="182" t="str" cm="1">
        <f t="array" ref="E44">IF(Q44="","",INDEX('Candidate Pipeline'!$E:$E,Q44))</f>
        <v/>
      </c>
      <c r="F44" s="183" t="str" cm="1">
        <f t="array" ref="F44">IF(Q44="","",INDEX('Candidate Pipeline'!$F:$F,Q44))</f>
        <v/>
      </c>
      <c r="G44" s="184" t="str">
        <f t="shared" si="1"/>
        <v/>
      </c>
      <c r="H44" s="185" t="str">
        <f t="shared" si="2"/>
        <v/>
      </c>
      <c r="I44" s="183" t="str">
        <f t="shared" ca="1" si="3"/>
        <v/>
      </c>
      <c r="J44" s="183" t="str" cm="1">
        <f t="array" ref="J44">IF(Q44="","",INDEX('Candidate Pipeline'!$S:$S,Q44))</f>
        <v/>
      </c>
      <c r="K44" s="182" t="str" cm="1">
        <f t="array" ref="K44">IF(Q44="","",IFERROR(VLOOKUP(INDEX('Candidate Pipeline'!$S:$S,Q44),'Requisitions'!$B:$M,12,FALSE),""))</f>
        <v/>
      </c>
      <c r="L44" s="182" t="str" cm="1">
        <f t="array" ref="L44">IF(Q44="","",IFERROR(VLOOKUP(INDEX('Candidate Pipeline'!$S:$S,Q44),'Requisitions'!$B:$L,11,FALSE),""))</f>
        <v/>
      </c>
      <c r="M44" s="186" t="str" cm="1">
        <f t="array" ref="M44">IF(Q44="","",IF(INDEX('Candidate Pipeline'!$R:$R,Q44)="","",HYPERLINK(INDEX('Candidate Pipeline'!$R:$R,Q44),"CV Link")))</f>
        <v/>
      </c>
      <c r="N44" s="188" t="str" cm="1">
        <f t="array" ref="N44">IF(Q44="","",IFERROR(IF(INDEX('Candidate Pipeline'!$S:$S,Q44)="","",IF(VLOOKUP(INDEX('Candidate Pipeline'!$S:$S,Q44),'Requisitions'!$B:$N,13,FALSE)="","",HYPERLINK(VLOOKUP(INDEX('Candidate Pipeline'!$S:$S,Q44),'Requisitions'!$B:$N,13,FALSE),"Feedback Sheet"))),""))</f>
        <v/>
      </c>
      <c r="O44" t="str" cm="1">
        <f t="array" ref="O44">IF(Q44="","",INDEX('Candidate Pipeline'!$Q:$Q,Q44))</f>
        <v/>
      </c>
      <c r="P44" t="str">
        <f t="shared" si="4"/>
        <v/>
      </c>
    </row>
    <row r="45" spans="2:16" x14ac:dyDescent="0.45">
      <c r="B45" s="182" t="str">
        <f t="shared" si="0"/>
        <v/>
      </c>
      <c r="C45" s="182" t="str" cm="1">
        <f t="array" ref="C45">IF(Q45="","",INDEX('Candidate Pipeline'!$C:$C,Q45))</f>
        <v/>
      </c>
      <c r="D45" s="182" t="str" cm="1">
        <f t="array" ref="D45">IF(Q45="","",INDEX('Candidate Pipeline'!$D:$D,Q45))</f>
        <v/>
      </c>
      <c r="E45" s="182" t="str" cm="1">
        <f t="array" ref="E45">IF(Q45="","",INDEX('Candidate Pipeline'!$E:$E,Q45))</f>
        <v/>
      </c>
      <c r="F45" s="183" t="str" cm="1">
        <f t="array" ref="F45">IF(Q45="","",INDEX('Candidate Pipeline'!$F:$F,Q45))</f>
        <v/>
      </c>
      <c r="G45" s="184" t="str">
        <f t="shared" si="1"/>
        <v/>
      </c>
      <c r="H45" s="185" t="str">
        <f t="shared" si="2"/>
        <v/>
      </c>
      <c r="I45" s="183" t="str">
        <f t="shared" ca="1" si="3"/>
        <v/>
      </c>
      <c r="J45" s="183" t="str" cm="1">
        <f t="array" ref="J45">IF(Q45="","",INDEX('Candidate Pipeline'!$S:$S,Q45))</f>
        <v/>
      </c>
      <c r="K45" s="182" t="str" cm="1">
        <f t="array" ref="K45">IF(Q45="","",IFERROR(VLOOKUP(INDEX('Candidate Pipeline'!$S:$S,Q45),'Requisitions'!$B:$M,12,FALSE),""))</f>
        <v/>
      </c>
      <c r="L45" s="182" t="str" cm="1">
        <f t="array" ref="L45">IF(Q45="","",IFERROR(VLOOKUP(INDEX('Candidate Pipeline'!$S:$S,Q45),'Requisitions'!$B:$L,11,FALSE),""))</f>
        <v/>
      </c>
      <c r="M45" s="186" t="str" cm="1">
        <f t="array" ref="M45">IF(Q45="","",IF(INDEX('Candidate Pipeline'!$R:$R,Q45)="","",HYPERLINK(INDEX('Candidate Pipeline'!$R:$R,Q45),"CV Link")))</f>
        <v/>
      </c>
      <c r="N45" s="188" t="str" cm="1">
        <f t="array" ref="N45">IF(Q45="","",IFERROR(IF(INDEX('Candidate Pipeline'!$S:$S,Q45)="","",IF(VLOOKUP(INDEX('Candidate Pipeline'!$S:$S,Q45),'Requisitions'!$B:$N,13,FALSE)="","",HYPERLINK(VLOOKUP(INDEX('Candidate Pipeline'!$S:$S,Q45),'Requisitions'!$B:$N,13,FALSE),"Feedback Sheet"))),""))</f>
        <v/>
      </c>
      <c r="O45" t="str" cm="1">
        <f t="array" ref="O45">IF(Q45="","",INDEX('Candidate Pipeline'!$Q:$Q,Q45))</f>
        <v/>
      </c>
      <c r="P45" t="str">
        <f t="shared" si="4"/>
        <v/>
      </c>
    </row>
    <row r="46" spans="2:16" x14ac:dyDescent="0.45">
      <c r="B46" s="182" t="str">
        <f t="shared" si="0"/>
        <v/>
      </c>
      <c r="C46" s="182" t="str" cm="1">
        <f t="array" ref="C46">IF(Q46="","",INDEX('Candidate Pipeline'!$C:$C,Q46))</f>
        <v/>
      </c>
      <c r="D46" s="182" t="str" cm="1">
        <f t="array" ref="D46">IF(Q46="","",INDEX('Candidate Pipeline'!$D:$D,Q46))</f>
        <v/>
      </c>
      <c r="E46" s="182" t="str" cm="1">
        <f t="array" ref="E46">IF(Q46="","",INDEX('Candidate Pipeline'!$E:$E,Q46))</f>
        <v/>
      </c>
      <c r="F46" s="183" t="str" cm="1">
        <f t="array" ref="F46">IF(Q46="","",INDEX('Candidate Pipeline'!$F:$F,Q46))</f>
        <v/>
      </c>
      <c r="G46" s="184" t="str">
        <f t="shared" si="1"/>
        <v/>
      </c>
      <c r="H46" s="185" t="str">
        <f t="shared" si="2"/>
        <v/>
      </c>
      <c r="I46" s="183" t="str">
        <f t="shared" ca="1" si="3"/>
        <v/>
      </c>
      <c r="J46" s="183" t="str" cm="1">
        <f t="array" ref="J46">IF(Q46="","",INDEX('Candidate Pipeline'!$S:$S,Q46))</f>
        <v/>
      </c>
      <c r="K46" s="182" t="str" cm="1">
        <f t="array" ref="K46">IF(Q46="","",IFERROR(VLOOKUP(INDEX('Candidate Pipeline'!$S:$S,Q46),'Requisitions'!$B:$M,12,FALSE),""))</f>
        <v/>
      </c>
      <c r="L46" s="182" t="str" cm="1">
        <f t="array" ref="L46">IF(Q46="","",IFERROR(VLOOKUP(INDEX('Candidate Pipeline'!$S:$S,Q46),'Requisitions'!$B:$L,11,FALSE),""))</f>
        <v/>
      </c>
      <c r="M46" s="186" t="str" cm="1">
        <f t="array" ref="M46">IF(Q46="","",IF(INDEX('Candidate Pipeline'!$R:$R,Q46)="","",HYPERLINK(INDEX('Candidate Pipeline'!$R:$R,Q46),"CV Link")))</f>
        <v/>
      </c>
      <c r="N46" s="188" t="str" cm="1">
        <f t="array" ref="N46">IF(Q46="","",IFERROR(IF(INDEX('Candidate Pipeline'!$S:$S,Q46)="","",IF(VLOOKUP(INDEX('Candidate Pipeline'!$S:$S,Q46),'Requisitions'!$B:$N,13,FALSE)="","",HYPERLINK(VLOOKUP(INDEX('Candidate Pipeline'!$S:$S,Q46),'Requisitions'!$B:$N,13,FALSE),"Feedback Sheet"))),""))</f>
        <v/>
      </c>
      <c r="O46" t="str" cm="1">
        <f t="array" ref="O46">IF(Q46="","",INDEX('Candidate Pipeline'!$Q:$Q,Q46))</f>
        <v/>
      </c>
      <c r="P46" t="str">
        <f t="shared" si="4"/>
        <v/>
      </c>
    </row>
    <row r="47" spans="2:16" x14ac:dyDescent="0.45">
      <c r="B47" s="182" t="str">
        <f t="shared" si="0"/>
        <v/>
      </c>
      <c r="C47" s="182" t="str" cm="1">
        <f t="array" ref="C47">IF(Q47="","",INDEX('Candidate Pipeline'!$C:$C,Q47))</f>
        <v/>
      </c>
      <c r="D47" s="182" t="str" cm="1">
        <f t="array" ref="D47">IF(Q47="","",INDEX('Candidate Pipeline'!$D:$D,Q47))</f>
        <v/>
      </c>
      <c r="E47" s="182" t="str" cm="1">
        <f t="array" ref="E47">IF(Q47="","",INDEX('Candidate Pipeline'!$E:$E,Q47))</f>
        <v/>
      </c>
      <c r="F47" s="183" t="str" cm="1">
        <f t="array" ref="F47">IF(Q47="","",INDEX('Candidate Pipeline'!$F:$F,Q47))</f>
        <v/>
      </c>
      <c r="G47" s="184" t="str">
        <f t="shared" si="1"/>
        <v/>
      </c>
      <c r="H47" s="185" t="str">
        <f t="shared" si="2"/>
        <v/>
      </c>
      <c r="I47" s="183" t="str">
        <f t="shared" ca="1" si="3"/>
        <v/>
      </c>
      <c r="J47" s="183" t="str" cm="1">
        <f t="array" ref="J47">IF(Q47="","",INDEX('Candidate Pipeline'!$S:$S,Q47))</f>
        <v/>
      </c>
      <c r="K47" s="182" t="str" cm="1">
        <f t="array" ref="K47">IF(Q47="","",IFERROR(VLOOKUP(INDEX('Candidate Pipeline'!$S:$S,Q47),'Requisitions'!$B:$M,12,FALSE),""))</f>
        <v/>
      </c>
      <c r="L47" s="182" t="str" cm="1">
        <f t="array" ref="L47">IF(Q47="","",IFERROR(VLOOKUP(INDEX('Candidate Pipeline'!$S:$S,Q47),'Requisitions'!$B:$L,11,FALSE),""))</f>
        <v/>
      </c>
      <c r="M47" s="186" t="str" cm="1">
        <f t="array" ref="M47">IF(Q47="","",IF(INDEX('Candidate Pipeline'!$R:$R,Q47)="","",HYPERLINK(INDEX('Candidate Pipeline'!$R:$R,Q47),"CV Link")))</f>
        <v/>
      </c>
      <c r="N47" s="188" t="str" cm="1">
        <f t="array" ref="N47">IF(Q47="","",IFERROR(IF(INDEX('Candidate Pipeline'!$S:$S,Q47)="","",IF(VLOOKUP(INDEX('Candidate Pipeline'!$S:$S,Q47),'Requisitions'!$B:$N,13,FALSE)="","",HYPERLINK(VLOOKUP(INDEX('Candidate Pipeline'!$S:$S,Q47),'Requisitions'!$B:$N,13,FALSE),"Feedback Sheet"))),""))</f>
        <v/>
      </c>
      <c r="O47" t="str" cm="1">
        <f t="array" ref="O47">IF(Q47="","",INDEX('Candidate Pipeline'!$Q:$Q,Q47))</f>
        <v/>
      </c>
      <c r="P47" t="str">
        <f t="shared" si="4"/>
        <v/>
      </c>
    </row>
    <row r="48" spans="2:16" x14ac:dyDescent="0.45">
      <c r="B48" s="182" t="str">
        <f t="shared" si="0"/>
        <v/>
      </c>
      <c r="C48" s="182" t="str" cm="1">
        <f t="array" ref="C48">IF(Q48="","",INDEX('Candidate Pipeline'!$C:$C,Q48))</f>
        <v/>
      </c>
      <c r="D48" s="182" t="str" cm="1">
        <f t="array" ref="D48">IF(Q48="","",INDEX('Candidate Pipeline'!$D:$D,Q48))</f>
        <v/>
      </c>
      <c r="E48" s="182" t="str" cm="1">
        <f t="array" ref="E48">IF(Q48="","",INDEX('Candidate Pipeline'!$E:$E,Q48))</f>
        <v/>
      </c>
      <c r="F48" s="183" t="str" cm="1">
        <f t="array" ref="F48">IF(Q48="","",INDEX('Candidate Pipeline'!$F:$F,Q48))</f>
        <v/>
      </c>
      <c r="G48" s="184" t="str">
        <f t="shared" si="1"/>
        <v/>
      </c>
      <c r="H48" s="185" t="str">
        <f t="shared" si="2"/>
        <v/>
      </c>
      <c r="I48" s="183" t="str">
        <f t="shared" ca="1" si="3"/>
        <v/>
      </c>
      <c r="J48" s="183" t="str" cm="1">
        <f t="array" ref="J48">IF(Q48="","",INDEX('Candidate Pipeline'!$S:$S,Q48))</f>
        <v/>
      </c>
      <c r="K48" s="182" t="str" cm="1">
        <f t="array" ref="K48">IF(Q48="","",IFERROR(VLOOKUP(INDEX('Candidate Pipeline'!$S:$S,Q48),'Requisitions'!$B:$M,12,FALSE),""))</f>
        <v/>
      </c>
      <c r="L48" s="182" t="str" cm="1">
        <f t="array" ref="L48">IF(Q48="","",IFERROR(VLOOKUP(INDEX('Candidate Pipeline'!$S:$S,Q48),'Requisitions'!$B:$L,11,FALSE),""))</f>
        <v/>
      </c>
      <c r="M48" s="186" t="str" cm="1">
        <f t="array" ref="M48">IF(Q48="","",IF(INDEX('Candidate Pipeline'!$R:$R,Q48)="","",HYPERLINK(INDEX('Candidate Pipeline'!$R:$R,Q48),"CV Link")))</f>
        <v/>
      </c>
      <c r="N48" s="188" t="str" cm="1">
        <f t="array" ref="N48">IF(Q48="","",IFERROR(IF(INDEX('Candidate Pipeline'!$S:$S,Q48)="","",IF(VLOOKUP(INDEX('Candidate Pipeline'!$S:$S,Q48),'Requisitions'!$B:$N,13,FALSE)="","",HYPERLINK(VLOOKUP(INDEX('Candidate Pipeline'!$S:$S,Q48),'Requisitions'!$B:$N,13,FALSE),"Feedback Sheet"))),""))</f>
        <v/>
      </c>
      <c r="O48" t="str" cm="1">
        <f t="array" ref="O48">IF(Q48="","",INDEX('Candidate Pipeline'!$Q:$Q,Q48))</f>
        <v/>
      </c>
      <c r="P48" t="str">
        <f t="shared" si="4"/>
        <v/>
      </c>
    </row>
    <row r="49" spans="2:16" x14ac:dyDescent="0.45">
      <c r="B49" s="182" t="str">
        <f t="shared" si="0"/>
        <v/>
      </c>
      <c r="C49" s="182" t="str" cm="1">
        <f t="array" ref="C49">IF(Q49="","",INDEX('Candidate Pipeline'!$C:$C,Q49))</f>
        <v/>
      </c>
      <c r="D49" s="182" t="str" cm="1">
        <f t="array" ref="D49">IF(Q49="","",INDEX('Candidate Pipeline'!$D:$D,Q49))</f>
        <v/>
      </c>
      <c r="E49" s="182" t="str" cm="1">
        <f t="array" ref="E49">IF(Q49="","",INDEX('Candidate Pipeline'!$E:$E,Q49))</f>
        <v/>
      </c>
      <c r="F49" s="183" t="str" cm="1">
        <f t="array" ref="F49">IF(Q49="","",INDEX('Candidate Pipeline'!$F:$F,Q49))</f>
        <v/>
      </c>
      <c r="G49" s="184" t="str">
        <f t="shared" si="1"/>
        <v/>
      </c>
      <c r="H49" s="185" t="str">
        <f t="shared" si="2"/>
        <v/>
      </c>
      <c r="I49" s="183" t="str">
        <f t="shared" ca="1" si="3"/>
        <v/>
      </c>
      <c r="J49" s="183" t="str" cm="1">
        <f t="array" ref="J49">IF(Q49="","",INDEX('Candidate Pipeline'!$S:$S,Q49))</f>
        <v/>
      </c>
      <c r="K49" s="182" t="str" cm="1">
        <f t="array" ref="K49">IF(Q49="","",IFERROR(VLOOKUP(INDEX('Candidate Pipeline'!$S:$S,Q49),'Requisitions'!$B:$M,12,FALSE),""))</f>
        <v/>
      </c>
      <c r="L49" s="182" t="str" cm="1">
        <f t="array" ref="L49">IF(Q49="","",IFERROR(VLOOKUP(INDEX('Candidate Pipeline'!$S:$S,Q49),'Requisitions'!$B:$L,11,FALSE),""))</f>
        <v/>
      </c>
      <c r="M49" s="186" t="str" cm="1">
        <f t="array" ref="M49">IF(Q49="","",IF(INDEX('Candidate Pipeline'!$R:$R,Q49)="","",HYPERLINK(INDEX('Candidate Pipeline'!$R:$R,Q49),"CV Link")))</f>
        <v/>
      </c>
      <c r="N49" s="188" t="str" cm="1">
        <f t="array" ref="N49">IF(Q49="","",IFERROR(IF(INDEX('Candidate Pipeline'!$S:$S,Q49)="","",IF(VLOOKUP(INDEX('Candidate Pipeline'!$S:$S,Q49),'Requisitions'!$B:$N,13,FALSE)="","",HYPERLINK(VLOOKUP(INDEX('Candidate Pipeline'!$S:$S,Q49),'Requisitions'!$B:$N,13,FALSE),"Feedback Sheet"))),""))</f>
        <v/>
      </c>
      <c r="O49" t="str" cm="1">
        <f t="array" ref="O49">IF(Q49="","",INDEX('Candidate Pipeline'!$Q:$Q,Q49))</f>
        <v/>
      </c>
      <c r="P49" t="str">
        <f t="shared" si="4"/>
        <v/>
      </c>
    </row>
    <row r="50" spans="2:16" x14ac:dyDescent="0.45">
      <c r="B50" s="182" t="str">
        <f t="shared" si="0"/>
        <v/>
      </c>
      <c r="C50" s="182" t="str" cm="1">
        <f t="array" ref="C50">IF(Q50="","",INDEX('Candidate Pipeline'!$C:$C,Q50))</f>
        <v/>
      </c>
      <c r="D50" s="182" t="str" cm="1">
        <f t="array" ref="D50">IF(Q50="","",INDEX('Candidate Pipeline'!$D:$D,Q50))</f>
        <v/>
      </c>
      <c r="E50" s="182" t="str" cm="1">
        <f t="array" ref="E50">IF(Q50="","",INDEX('Candidate Pipeline'!$E:$E,Q50))</f>
        <v/>
      </c>
      <c r="F50" s="183" t="str" cm="1">
        <f t="array" ref="F50">IF(Q50="","",INDEX('Candidate Pipeline'!$F:$F,Q50))</f>
        <v/>
      </c>
      <c r="G50" s="184" t="str">
        <f t="shared" si="1"/>
        <v/>
      </c>
      <c r="H50" s="185" t="str">
        <f t="shared" si="2"/>
        <v/>
      </c>
      <c r="I50" s="183" t="str">
        <f t="shared" ca="1" si="3"/>
        <v/>
      </c>
      <c r="J50" s="183" t="str" cm="1">
        <f t="array" ref="J50">IF(Q50="","",INDEX('Candidate Pipeline'!$S:$S,Q50))</f>
        <v/>
      </c>
      <c r="K50" s="182" t="str" cm="1">
        <f t="array" ref="K50">IF(Q50="","",IFERROR(VLOOKUP(INDEX('Candidate Pipeline'!$S:$S,Q50),'Requisitions'!$B:$M,12,FALSE),""))</f>
        <v/>
      </c>
      <c r="L50" s="182" t="str" cm="1">
        <f t="array" ref="L50">IF(Q50="","",IFERROR(VLOOKUP(INDEX('Candidate Pipeline'!$S:$S,Q50),'Requisitions'!$B:$L,11,FALSE),""))</f>
        <v/>
      </c>
      <c r="M50" s="186" t="str" cm="1">
        <f t="array" ref="M50">IF(Q50="","",IF(INDEX('Candidate Pipeline'!$R:$R,Q50)="","",HYPERLINK(INDEX('Candidate Pipeline'!$R:$R,Q50),"CV Link")))</f>
        <v/>
      </c>
      <c r="N50" s="188" t="str" cm="1">
        <f t="array" ref="N50">IF(Q50="","",IFERROR(IF(INDEX('Candidate Pipeline'!$S:$S,Q50)="","",IF(VLOOKUP(INDEX('Candidate Pipeline'!$S:$S,Q50),'Requisitions'!$B:$N,13,FALSE)="","",HYPERLINK(VLOOKUP(INDEX('Candidate Pipeline'!$S:$S,Q50),'Requisitions'!$B:$N,13,FALSE),"Feedback Sheet"))),""))</f>
        <v/>
      </c>
      <c r="O50" t="str" cm="1">
        <f t="array" ref="O50">IF(Q50="","",INDEX('Candidate Pipeline'!$Q:$Q,Q50))</f>
        <v/>
      </c>
      <c r="P50" t="str">
        <f t="shared" si="4"/>
        <v/>
      </c>
    </row>
    <row r="51" spans="2:16" x14ac:dyDescent="0.45">
      <c r="B51" s="182" t="str">
        <f t="shared" si="0"/>
        <v/>
      </c>
      <c r="C51" s="182" t="str" cm="1">
        <f t="array" ref="C51">IF(Q51="","",INDEX('Candidate Pipeline'!$C:$C,Q51))</f>
        <v/>
      </c>
      <c r="D51" s="182" t="str" cm="1">
        <f t="array" ref="D51">IF(Q51="","",INDEX('Candidate Pipeline'!$D:$D,Q51))</f>
        <v/>
      </c>
      <c r="E51" s="182" t="str" cm="1">
        <f t="array" ref="E51">IF(Q51="","",INDEX('Candidate Pipeline'!$E:$E,Q51))</f>
        <v/>
      </c>
      <c r="F51" s="183" t="str" cm="1">
        <f t="array" ref="F51">IF(Q51="","",INDEX('Candidate Pipeline'!$F:$F,Q51))</f>
        <v/>
      </c>
      <c r="G51" s="184" t="str">
        <f t="shared" si="1"/>
        <v/>
      </c>
      <c r="H51" s="185" t="str">
        <f t="shared" si="2"/>
        <v/>
      </c>
      <c r="I51" s="183" t="str">
        <f t="shared" ca="1" si="3"/>
        <v/>
      </c>
      <c r="J51" s="183" t="str" cm="1">
        <f t="array" ref="J51">IF(Q51="","",INDEX('Candidate Pipeline'!$S:$S,Q51))</f>
        <v/>
      </c>
      <c r="K51" s="182" t="str" cm="1">
        <f t="array" ref="K51">IF(Q51="","",IFERROR(VLOOKUP(INDEX('Candidate Pipeline'!$S:$S,Q51),'Requisitions'!$B:$M,12,FALSE),""))</f>
        <v/>
      </c>
      <c r="L51" s="182" t="str" cm="1">
        <f t="array" ref="L51">IF(Q51="","",IFERROR(VLOOKUP(INDEX('Candidate Pipeline'!$S:$S,Q51),'Requisitions'!$B:$L,11,FALSE),""))</f>
        <v/>
      </c>
      <c r="M51" s="186" t="str" cm="1">
        <f t="array" ref="M51">IF(Q51="","",IF(INDEX('Candidate Pipeline'!$R:$R,Q51)="","",HYPERLINK(INDEX('Candidate Pipeline'!$R:$R,Q51),"CV Link")))</f>
        <v/>
      </c>
      <c r="N51" s="188" t="str" cm="1">
        <f t="array" ref="N51">IF(Q51="","",IFERROR(IF(INDEX('Candidate Pipeline'!$S:$S,Q51)="","",IF(VLOOKUP(INDEX('Candidate Pipeline'!$S:$S,Q51),'Requisitions'!$B:$N,13,FALSE)="","",HYPERLINK(VLOOKUP(INDEX('Candidate Pipeline'!$S:$S,Q51),'Requisitions'!$B:$N,13,FALSE),"Feedback Sheet"))),""))</f>
        <v/>
      </c>
      <c r="O51" t="str" cm="1">
        <f t="array" ref="O51">IF(Q51="","",INDEX('Candidate Pipeline'!$Q:$Q,Q51))</f>
        <v/>
      </c>
      <c r="P51" t="str">
        <f t="shared" si="4"/>
        <v/>
      </c>
    </row>
    <row r="52" spans="2:16" x14ac:dyDescent="0.45">
      <c r="B52" s="182" t="str">
        <f t="shared" si="0"/>
        <v/>
      </c>
      <c r="C52" s="182" t="str" cm="1">
        <f t="array" ref="C52">IF(Q52="","",INDEX('Candidate Pipeline'!$C:$C,Q52))</f>
        <v/>
      </c>
      <c r="D52" s="182" t="str" cm="1">
        <f t="array" ref="D52">IF(Q52="","",INDEX('Candidate Pipeline'!$D:$D,Q52))</f>
        <v/>
      </c>
      <c r="E52" s="182" t="str" cm="1">
        <f t="array" ref="E52">IF(Q52="","",INDEX('Candidate Pipeline'!$E:$E,Q52))</f>
        <v/>
      </c>
      <c r="F52" s="183" t="str" cm="1">
        <f t="array" ref="F52">IF(Q52="","",INDEX('Candidate Pipeline'!$F:$F,Q52))</f>
        <v/>
      </c>
      <c r="G52" s="184" t="str">
        <f t="shared" si="1"/>
        <v/>
      </c>
      <c r="H52" s="185" t="str">
        <f t="shared" si="2"/>
        <v/>
      </c>
      <c r="I52" s="183" t="str">
        <f t="shared" ca="1" si="3"/>
        <v/>
      </c>
      <c r="J52" s="183" t="str" cm="1">
        <f t="array" ref="J52">IF(Q52="","",INDEX('Candidate Pipeline'!$S:$S,Q52))</f>
        <v/>
      </c>
      <c r="K52" s="182" t="str" cm="1">
        <f t="array" ref="K52">IF(Q52="","",IFERROR(VLOOKUP(INDEX('Candidate Pipeline'!$S:$S,Q52),'Requisitions'!$B:$M,12,FALSE),""))</f>
        <v/>
      </c>
      <c r="L52" s="182" t="str" cm="1">
        <f t="array" ref="L52">IF(Q52="","",IFERROR(VLOOKUP(INDEX('Candidate Pipeline'!$S:$S,Q52),'Requisitions'!$B:$L,11,FALSE),""))</f>
        <v/>
      </c>
      <c r="M52" s="186" t="str" cm="1">
        <f t="array" ref="M52">IF(Q52="","",IF(INDEX('Candidate Pipeline'!$R:$R,Q52)="","",HYPERLINK(INDEX('Candidate Pipeline'!$R:$R,Q52),"CV Link")))</f>
        <v/>
      </c>
      <c r="N52" s="188" t="str" cm="1">
        <f t="array" ref="N52">IF(Q52="","",IFERROR(IF(INDEX('Candidate Pipeline'!$S:$S,Q52)="","",IF(VLOOKUP(INDEX('Candidate Pipeline'!$S:$S,Q52),'Requisitions'!$B:$N,13,FALSE)="","",HYPERLINK(VLOOKUP(INDEX('Candidate Pipeline'!$S:$S,Q52),'Requisitions'!$B:$N,13,FALSE),"Feedback Sheet"))),""))</f>
        <v/>
      </c>
      <c r="O52" t="str" cm="1">
        <f t="array" ref="O52">IF(Q52="","",INDEX('Candidate Pipeline'!$Q:$Q,Q52))</f>
        <v/>
      </c>
      <c r="P52" t="str">
        <f t="shared" si="4"/>
        <v/>
      </c>
    </row>
    <row r="53" spans="2:16" x14ac:dyDescent="0.45">
      <c r="B53" s="182" t="str">
        <f t="shared" si="0"/>
        <v/>
      </c>
      <c r="C53" s="182" t="str" cm="1">
        <f t="array" ref="C53">IF(Q53="","",INDEX('Candidate Pipeline'!$C:$C,Q53))</f>
        <v/>
      </c>
      <c r="D53" s="182" t="str" cm="1">
        <f t="array" ref="D53">IF(Q53="","",INDEX('Candidate Pipeline'!$D:$D,Q53))</f>
        <v/>
      </c>
      <c r="E53" s="182" t="str" cm="1">
        <f t="array" ref="E53">IF(Q53="","",INDEX('Candidate Pipeline'!$E:$E,Q53))</f>
        <v/>
      </c>
      <c r="F53" s="183" t="str" cm="1">
        <f t="array" ref="F53">IF(Q53="","",INDEX('Candidate Pipeline'!$F:$F,Q53))</f>
        <v/>
      </c>
      <c r="G53" s="184" t="str">
        <f t="shared" si="1"/>
        <v/>
      </c>
      <c r="H53" s="185" t="str">
        <f t="shared" si="2"/>
        <v/>
      </c>
      <c r="I53" s="183" t="str">
        <f t="shared" ca="1" si="3"/>
        <v/>
      </c>
      <c r="J53" s="183" t="str" cm="1">
        <f t="array" ref="J53">IF(Q53="","",INDEX('Candidate Pipeline'!$S:$S,Q53))</f>
        <v/>
      </c>
      <c r="K53" s="182" t="str" cm="1">
        <f t="array" ref="K53">IF(Q53="","",IFERROR(VLOOKUP(INDEX('Candidate Pipeline'!$S:$S,Q53),'Requisitions'!$B:$M,12,FALSE),""))</f>
        <v/>
      </c>
      <c r="L53" s="182" t="str" cm="1">
        <f t="array" ref="L53">IF(Q53="","",IFERROR(VLOOKUP(INDEX('Candidate Pipeline'!$S:$S,Q53),'Requisitions'!$B:$L,11,FALSE),""))</f>
        <v/>
      </c>
      <c r="M53" s="186" t="str" cm="1">
        <f t="array" ref="M53">IF(Q53="","",IF(INDEX('Candidate Pipeline'!$R:$R,Q53)="","",HYPERLINK(INDEX('Candidate Pipeline'!$R:$R,Q53),"CV Link")))</f>
        <v/>
      </c>
      <c r="N53" s="188" t="str" cm="1">
        <f t="array" ref="N53">IF(Q53="","",IFERROR(IF(INDEX('Candidate Pipeline'!$S:$S,Q53)="","",IF(VLOOKUP(INDEX('Candidate Pipeline'!$S:$S,Q53),'Requisitions'!$B:$N,13,FALSE)="","",HYPERLINK(VLOOKUP(INDEX('Candidate Pipeline'!$S:$S,Q53),'Requisitions'!$B:$N,13,FALSE),"Feedback Sheet"))),""))</f>
        <v/>
      </c>
      <c r="O53" t="str" cm="1">
        <f t="array" ref="O53">IF(Q53="","",INDEX('Candidate Pipeline'!$Q:$Q,Q53))</f>
        <v/>
      </c>
      <c r="P53" t="str">
        <f t="shared" si="4"/>
        <v/>
      </c>
    </row>
    <row r="54" spans="2:16" x14ac:dyDescent="0.45">
      <c r="B54" s="182" t="str">
        <f t="shared" si="0"/>
        <v/>
      </c>
      <c r="C54" s="182" t="str" cm="1">
        <f t="array" ref="C54">IF(Q54="","",INDEX('Candidate Pipeline'!$C:$C,Q54))</f>
        <v/>
      </c>
      <c r="D54" s="182" t="str" cm="1">
        <f t="array" ref="D54">IF(Q54="","",INDEX('Candidate Pipeline'!$D:$D,Q54))</f>
        <v/>
      </c>
      <c r="E54" s="182" t="str" cm="1">
        <f t="array" ref="E54">IF(Q54="","",INDEX('Candidate Pipeline'!$E:$E,Q54))</f>
        <v/>
      </c>
      <c r="F54" s="183" t="str" cm="1">
        <f t="array" ref="F54">IF(Q54="","",INDEX('Candidate Pipeline'!$F:$F,Q54))</f>
        <v/>
      </c>
      <c r="G54" s="184" t="str">
        <f t="shared" si="1"/>
        <v/>
      </c>
      <c r="H54" s="185" t="str">
        <f t="shared" si="2"/>
        <v/>
      </c>
      <c r="I54" s="183" t="str">
        <f t="shared" ca="1" si="3"/>
        <v/>
      </c>
      <c r="J54" s="183" t="str" cm="1">
        <f t="array" ref="J54">IF(Q54="","",INDEX('Candidate Pipeline'!$S:$S,Q54))</f>
        <v/>
      </c>
      <c r="K54" s="182" t="str" cm="1">
        <f t="array" ref="K54">IF(Q54="","",IFERROR(VLOOKUP(INDEX('Candidate Pipeline'!$S:$S,Q54),'Requisitions'!$B:$M,12,FALSE),""))</f>
        <v/>
      </c>
      <c r="L54" s="182" t="str" cm="1">
        <f t="array" ref="L54">IF(Q54="","",IFERROR(VLOOKUP(INDEX('Candidate Pipeline'!$S:$S,Q54),'Requisitions'!$B:$L,11,FALSE),""))</f>
        <v/>
      </c>
      <c r="M54" s="186" t="str" cm="1">
        <f t="array" ref="M54">IF(Q54="","",IF(INDEX('Candidate Pipeline'!$R:$R,Q54)="","",HYPERLINK(INDEX('Candidate Pipeline'!$R:$R,Q54),"CV Link")))</f>
        <v/>
      </c>
      <c r="N54" s="188" t="str" cm="1">
        <f t="array" ref="N54">IF(Q54="","",IFERROR(IF(INDEX('Candidate Pipeline'!$S:$S,Q54)="","",IF(VLOOKUP(INDEX('Candidate Pipeline'!$S:$S,Q54),'Requisitions'!$B:$N,13,FALSE)="","",HYPERLINK(VLOOKUP(INDEX('Candidate Pipeline'!$S:$S,Q54),'Requisitions'!$B:$N,13,FALSE),"Feedback Sheet"))),""))</f>
        <v/>
      </c>
      <c r="O54" t="str" cm="1">
        <f t="array" ref="O54">IF(Q54="","",INDEX('Candidate Pipeline'!$Q:$Q,Q54))</f>
        <v/>
      </c>
      <c r="P54" t="str">
        <f t="shared" si="4"/>
        <v/>
      </c>
    </row>
    <row r="55" spans="2:16" x14ac:dyDescent="0.45">
      <c r="B55" s="182" t="str">
        <f t="shared" si="0"/>
        <v/>
      </c>
      <c r="C55" s="182" t="str" cm="1">
        <f t="array" ref="C55">IF(Q55="","",INDEX('Candidate Pipeline'!$C:$C,Q55))</f>
        <v/>
      </c>
      <c r="D55" s="182" t="str" cm="1">
        <f t="array" ref="D55">IF(Q55="","",INDEX('Candidate Pipeline'!$D:$D,Q55))</f>
        <v/>
      </c>
      <c r="E55" s="182" t="str" cm="1">
        <f t="array" ref="E55">IF(Q55="","",INDEX('Candidate Pipeline'!$E:$E,Q55))</f>
        <v/>
      </c>
      <c r="F55" s="183" t="str" cm="1">
        <f t="array" ref="F55">IF(Q55="","",INDEX('Candidate Pipeline'!$F:$F,Q55))</f>
        <v/>
      </c>
      <c r="G55" s="184" t="str">
        <f t="shared" si="1"/>
        <v/>
      </c>
      <c r="H55" s="185" t="str">
        <f t="shared" si="2"/>
        <v/>
      </c>
      <c r="I55" s="183" t="str">
        <f t="shared" ca="1" si="3"/>
        <v/>
      </c>
      <c r="J55" s="183" t="str" cm="1">
        <f t="array" ref="J55">IF(Q55="","",INDEX('Candidate Pipeline'!$S:$S,Q55))</f>
        <v/>
      </c>
      <c r="K55" s="182" t="str" cm="1">
        <f t="array" ref="K55">IF(Q55="","",IFERROR(VLOOKUP(INDEX('Candidate Pipeline'!$S:$S,Q55),'Requisitions'!$B:$M,12,FALSE),""))</f>
        <v/>
      </c>
      <c r="L55" s="182" t="str" cm="1">
        <f t="array" ref="L55">IF(Q55="","",IFERROR(VLOOKUP(INDEX('Candidate Pipeline'!$S:$S,Q55),'Requisitions'!$B:$L,11,FALSE),""))</f>
        <v/>
      </c>
      <c r="M55" s="186" t="str" cm="1">
        <f t="array" ref="M55">IF(Q55="","",IF(INDEX('Candidate Pipeline'!$R:$R,Q55)="","",HYPERLINK(INDEX('Candidate Pipeline'!$R:$R,Q55),"CV Link")))</f>
        <v/>
      </c>
      <c r="N55" s="188" t="str" cm="1">
        <f t="array" ref="N55">IF(Q55="","",IFERROR(IF(INDEX('Candidate Pipeline'!$S:$S,Q55)="","",IF(VLOOKUP(INDEX('Candidate Pipeline'!$S:$S,Q55),'Requisitions'!$B:$N,13,FALSE)="","",HYPERLINK(VLOOKUP(INDEX('Candidate Pipeline'!$S:$S,Q55),'Requisitions'!$B:$N,13,FALSE),"Feedback Sheet"))),""))</f>
        <v/>
      </c>
      <c r="O55" t="str" cm="1">
        <f t="array" ref="O55">IF(Q55="","",INDEX('Candidate Pipeline'!$Q:$Q,Q55))</f>
        <v/>
      </c>
      <c r="P55" t="str">
        <f t="shared" si="4"/>
        <v/>
      </c>
    </row>
    <row r="56" spans="2:16" x14ac:dyDescent="0.45">
      <c r="B56" s="182" t="str">
        <f t="shared" si="0"/>
        <v/>
      </c>
      <c r="C56" s="182" t="str" cm="1">
        <f t="array" ref="C56">IF(Q56="","",INDEX('Candidate Pipeline'!$C:$C,Q56))</f>
        <v/>
      </c>
      <c r="D56" s="182" t="str" cm="1">
        <f t="array" ref="D56">IF(Q56="","",INDEX('Candidate Pipeline'!$D:$D,Q56))</f>
        <v/>
      </c>
      <c r="E56" s="182" t="str" cm="1">
        <f t="array" ref="E56">IF(Q56="","",INDEX('Candidate Pipeline'!$E:$E,Q56))</f>
        <v/>
      </c>
      <c r="F56" s="183" t="str" cm="1">
        <f t="array" ref="F56">IF(Q56="","",INDEX('Candidate Pipeline'!$F:$F,Q56))</f>
        <v/>
      </c>
      <c r="G56" s="184" t="str">
        <f t="shared" si="1"/>
        <v/>
      </c>
      <c r="H56" s="185" t="str">
        <f t="shared" si="2"/>
        <v/>
      </c>
      <c r="I56" s="183" t="str">
        <f t="shared" ca="1" si="3"/>
        <v/>
      </c>
      <c r="J56" s="183" t="str" cm="1">
        <f t="array" ref="J56">IF(Q56="","",INDEX('Candidate Pipeline'!$S:$S,Q56))</f>
        <v/>
      </c>
      <c r="K56" s="182" t="str" cm="1">
        <f t="array" ref="K56">IF(Q56="","",IFERROR(VLOOKUP(INDEX('Candidate Pipeline'!$S:$S,Q56),'Requisitions'!$B:$M,12,FALSE),""))</f>
        <v/>
      </c>
      <c r="L56" s="182" t="str" cm="1">
        <f t="array" ref="L56">IF(Q56="","",IFERROR(VLOOKUP(INDEX('Candidate Pipeline'!$S:$S,Q56),'Requisitions'!$B:$L,11,FALSE),""))</f>
        <v/>
      </c>
      <c r="M56" s="186" t="str" cm="1">
        <f t="array" ref="M56">IF(Q56="","",IF(INDEX('Candidate Pipeline'!$R:$R,Q56)="","",HYPERLINK(INDEX('Candidate Pipeline'!$R:$R,Q56),"CV Link")))</f>
        <v/>
      </c>
      <c r="N56" s="188" t="str" cm="1">
        <f t="array" ref="N56">IF(Q56="","",IFERROR(IF(INDEX('Candidate Pipeline'!$S:$S,Q56)="","",IF(VLOOKUP(INDEX('Candidate Pipeline'!$S:$S,Q56),'Requisitions'!$B:$N,13,FALSE)="","",HYPERLINK(VLOOKUP(INDEX('Candidate Pipeline'!$S:$S,Q56),'Requisitions'!$B:$N,13,FALSE),"Feedback Sheet"))),""))</f>
        <v/>
      </c>
      <c r="O56" t="str" cm="1">
        <f t="array" ref="O56">IF(Q56="","",INDEX('Candidate Pipeline'!$Q:$Q,Q56))</f>
        <v/>
      </c>
      <c r="P56" t="str">
        <f t="shared" si="4"/>
        <v/>
      </c>
    </row>
    <row r="57" spans="2:16" x14ac:dyDescent="0.45">
      <c r="B57" s="182"/>
      <c r="C57" s="182"/>
      <c r="D57" s="182"/>
      <c r="E57" s="182"/>
      <c r="F57" s="183"/>
      <c r="G57" s="184"/>
      <c r="H57" s="185"/>
      <c r="I57" s="183"/>
      <c r="J57" s="183"/>
      <c r="K57" s="182"/>
      <c r="L57" s="182"/>
      <c r="M57" s="186"/>
      <c r="N57" s="188"/>
    </row>
    <row r="58" spans="2:16" x14ac:dyDescent="0.45">
      <c r="B58" s="182"/>
      <c r="C58" s="182"/>
      <c r="D58" s="182"/>
      <c r="E58" s="182"/>
      <c r="F58" s="183"/>
      <c r="G58" s="184"/>
      <c r="H58" s="185"/>
      <c r="I58" s="183"/>
      <c r="J58" s="183"/>
      <c r="K58" s="182"/>
      <c r="L58" s="182"/>
      <c r="M58" s="186"/>
      <c r="N58" s="188"/>
    </row>
    <row r="59" spans="2:16" x14ac:dyDescent="0.45">
      <c r="B59" s="182"/>
      <c r="C59" s="182"/>
      <c r="D59" s="182"/>
      <c r="E59" s="182"/>
      <c r="F59" s="183"/>
      <c r="G59" s="184"/>
      <c r="H59" s="185"/>
      <c r="I59" s="183"/>
      <c r="J59" s="183"/>
      <c r="K59" s="182"/>
      <c r="L59" s="182"/>
      <c r="M59" s="186"/>
      <c r="N59" s="188"/>
    </row>
    <row r="60" spans="2:16" x14ac:dyDescent="0.45">
      <c r="B60" s="182"/>
      <c r="C60" s="182"/>
      <c r="D60" s="182"/>
      <c r="E60" s="182"/>
      <c r="F60" s="183"/>
      <c r="G60" s="184"/>
      <c r="H60" s="185"/>
      <c r="I60" s="183"/>
      <c r="J60" s="183"/>
      <c r="K60" s="182"/>
      <c r="L60" s="182"/>
      <c r="M60" s="186"/>
      <c r="N60" s="188"/>
    </row>
    <row r="61" spans="2:16" x14ac:dyDescent="0.45">
      <c r="B61" s="182"/>
      <c r="C61" s="182"/>
      <c r="D61" s="182"/>
      <c r="E61" s="182"/>
      <c r="F61" s="183"/>
      <c r="G61" s="184"/>
      <c r="H61" s="185"/>
      <c r="I61" s="183"/>
      <c r="J61" s="183"/>
      <c r="K61" s="182"/>
      <c r="L61" s="182"/>
      <c r="M61" s="186"/>
      <c r="N61" s="188"/>
    </row>
    <row r="62" spans="2:16" x14ac:dyDescent="0.45">
      <c r="B62" s="182"/>
      <c r="C62" s="182"/>
      <c r="D62" s="182"/>
      <c r="E62" s="182"/>
      <c r="F62" s="183"/>
      <c r="G62" s="184"/>
      <c r="H62" s="185"/>
      <c r="I62" s="183"/>
      <c r="J62" s="183"/>
      <c r="K62" s="182"/>
      <c r="L62" s="182"/>
      <c r="M62" s="186"/>
      <c r="N62" s="188"/>
    </row>
    <row r="63" spans="2:16" x14ac:dyDescent="0.45">
      <c r="B63" s="182"/>
      <c r="C63" s="182"/>
      <c r="D63" s="182"/>
      <c r="E63" s="182"/>
      <c r="F63" s="183"/>
      <c r="G63" s="184"/>
      <c r="H63" s="185"/>
      <c r="I63" s="183"/>
      <c r="J63" s="183"/>
      <c r="K63" s="182"/>
      <c r="L63" s="182"/>
      <c r="M63" s="186"/>
      <c r="N63" s="188"/>
    </row>
    <row r="64" spans="2:16" x14ac:dyDescent="0.45">
      <c r="B64" s="182"/>
      <c r="C64" s="182"/>
      <c r="D64" s="182"/>
      <c r="E64" s="182"/>
      <c r="F64" s="183"/>
      <c r="G64" s="184"/>
      <c r="H64" s="185"/>
      <c r="I64" s="183"/>
      <c r="J64" s="183"/>
      <c r="K64" s="182"/>
      <c r="L64" s="182"/>
      <c r="M64" s="186"/>
      <c r="N64" s="188"/>
    </row>
    <row r="65" spans="2:14" x14ac:dyDescent="0.45">
      <c r="B65" s="182"/>
      <c r="C65" s="182"/>
      <c r="D65" s="182"/>
      <c r="E65" s="182"/>
      <c r="F65" s="183"/>
      <c r="G65" s="184"/>
      <c r="H65" s="185"/>
      <c r="I65" s="183"/>
      <c r="J65" s="183"/>
      <c r="K65" s="182"/>
      <c r="L65" s="182"/>
      <c r="M65" s="186"/>
      <c r="N65" s="188"/>
    </row>
    <row r="66" spans="2:14" x14ac:dyDescent="0.45">
      <c r="B66" s="182"/>
      <c r="C66" s="182"/>
      <c r="D66" s="182"/>
      <c r="E66" s="182"/>
      <c r="F66" s="183"/>
      <c r="G66" s="184"/>
      <c r="H66" s="185"/>
      <c r="I66" s="183"/>
      <c r="J66" s="183"/>
      <c r="K66" s="182"/>
      <c r="L66" s="182"/>
      <c r="M66" s="186"/>
      <c r="N66" s="188"/>
    </row>
    <row r="67" spans="2:14" x14ac:dyDescent="0.45">
      <c r="B67" s="182"/>
      <c r="C67" s="182"/>
      <c r="D67" s="182"/>
      <c r="E67" s="182"/>
      <c r="F67" s="183"/>
      <c r="G67" s="184"/>
      <c r="H67" s="185"/>
      <c r="I67" s="183"/>
      <c r="J67" s="183"/>
      <c r="K67" s="182"/>
      <c r="L67" s="182"/>
      <c r="M67" s="186"/>
      <c r="N67" s="188"/>
    </row>
    <row r="68" spans="2:14" x14ac:dyDescent="0.45">
      <c r="B68" s="182"/>
      <c r="C68" s="182"/>
      <c r="D68" s="182"/>
      <c r="E68" s="182"/>
      <c r="F68" s="183"/>
      <c r="G68" s="184"/>
      <c r="H68" s="185"/>
      <c r="I68" s="183"/>
      <c r="J68" s="183"/>
      <c r="K68" s="182"/>
      <c r="L68" s="182"/>
      <c r="M68" s="186"/>
      <c r="N68" s="188"/>
    </row>
    <row r="69" spans="2:14" x14ac:dyDescent="0.45">
      <c r="B69" s="182"/>
      <c r="C69" s="182"/>
      <c r="D69" s="182"/>
      <c r="E69" s="182"/>
      <c r="F69" s="183"/>
      <c r="G69" s="184"/>
      <c r="H69" s="185"/>
      <c r="I69" s="183"/>
      <c r="J69" s="183"/>
      <c r="K69" s="182"/>
      <c r="L69" s="182"/>
      <c r="M69" s="186"/>
      <c r="N69" s="188"/>
    </row>
    <row r="70" spans="2:14" x14ac:dyDescent="0.45">
      <c r="B70" s="182"/>
      <c r="C70" s="182"/>
      <c r="D70" s="182"/>
      <c r="E70" s="182"/>
      <c r="F70" s="183"/>
      <c r="G70" s="184"/>
      <c r="H70" s="185"/>
      <c r="I70" s="183"/>
      <c r="J70" s="183"/>
      <c r="K70" s="182"/>
      <c r="L70" s="182"/>
      <c r="M70" s="186"/>
      <c r="N70" s="188"/>
    </row>
    <row r="71" spans="2:14" x14ac:dyDescent="0.45">
      <c r="B71" s="182"/>
      <c r="C71" s="182"/>
      <c r="D71" s="182"/>
      <c r="E71" s="182"/>
      <c r="F71" s="183"/>
      <c r="G71" s="184"/>
      <c r="H71" s="185"/>
      <c r="I71" s="183"/>
      <c r="J71" s="183"/>
      <c r="K71" s="182"/>
      <c r="L71" s="182"/>
      <c r="M71" s="186"/>
      <c r="N71" s="188"/>
    </row>
    <row r="72" spans="2:14" x14ac:dyDescent="0.45">
      <c r="B72" s="182"/>
      <c r="C72" s="182"/>
      <c r="D72" s="182"/>
      <c r="E72" s="182"/>
      <c r="F72" s="183"/>
      <c r="G72" s="184"/>
      <c r="H72" s="185"/>
      <c r="I72" s="183"/>
      <c r="J72" s="183"/>
      <c r="K72" s="182"/>
      <c r="L72" s="182"/>
      <c r="M72" s="186"/>
      <c r="N72" s="188"/>
    </row>
    <row r="73" spans="2:14" x14ac:dyDescent="0.45">
      <c r="B73" s="182"/>
      <c r="C73" s="182"/>
      <c r="D73" s="182"/>
      <c r="E73" s="182"/>
      <c r="F73" s="183"/>
      <c r="G73" s="184"/>
      <c r="H73" s="185"/>
      <c r="I73" s="183"/>
      <c r="J73" s="183"/>
      <c r="K73" s="182"/>
      <c r="L73" s="182"/>
      <c r="M73" s="186"/>
      <c r="N73" s="188"/>
    </row>
    <row r="74" spans="2:14" x14ac:dyDescent="0.45">
      <c r="B74" s="182"/>
      <c r="C74" s="182"/>
      <c r="D74" s="182"/>
      <c r="E74" s="182"/>
      <c r="F74" s="183"/>
      <c r="G74" s="184"/>
      <c r="H74" s="185"/>
      <c r="I74" s="183"/>
      <c r="J74" s="183"/>
      <c r="K74" s="182"/>
      <c r="L74" s="182"/>
      <c r="M74" s="186"/>
      <c r="N74" s="188"/>
    </row>
    <row r="75" spans="2:14" x14ac:dyDescent="0.45">
      <c r="B75" s="182"/>
      <c r="C75" s="182"/>
      <c r="D75" s="182"/>
      <c r="E75" s="182"/>
      <c r="F75" s="183"/>
      <c r="G75" s="184"/>
      <c r="H75" s="185"/>
      <c r="I75" s="183"/>
      <c r="J75" s="183"/>
      <c r="K75" s="182"/>
      <c r="L75" s="182"/>
      <c r="M75" s="186"/>
      <c r="N75" s="188"/>
    </row>
    <row r="76" spans="2:14" x14ac:dyDescent="0.45">
      <c r="B76" s="182"/>
      <c r="C76" s="182"/>
      <c r="D76" s="182"/>
      <c r="E76" s="182"/>
      <c r="F76" s="183"/>
      <c r="G76" s="184"/>
      <c r="H76" s="185"/>
      <c r="I76" s="183"/>
      <c r="J76" s="183"/>
      <c r="K76" s="182"/>
      <c r="L76" s="182"/>
      <c r="M76" s="186"/>
      <c r="N76" s="188"/>
    </row>
    <row r="77" spans="2:14" x14ac:dyDescent="0.45">
      <c r="B77" s="182"/>
      <c r="C77" s="182"/>
      <c r="D77" s="182"/>
      <c r="E77" s="182"/>
      <c r="F77" s="183"/>
      <c r="G77" s="184"/>
      <c r="H77" s="185"/>
      <c r="I77" s="183"/>
      <c r="J77" s="183"/>
      <c r="K77" s="182"/>
      <c r="L77" s="182"/>
      <c r="M77" s="186"/>
      <c r="N77" s="188"/>
    </row>
    <row r="78" spans="2:14" x14ac:dyDescent="0.45">
      <c r="B78" s="182"/>
      <c r="C78" s="182"/>
      <c r="D78" s="182"/>
      <c r="E78" s="182"/>
      <c r="F78" s="183"/>
      <c r="G78" s="184"/>
      <c r="H78" s="185"/>
      <c r="I78" s="183"/>
      <c r="J78" s="183"/>
      <c r="K78" s="182"/>
      <c r="L78" s="182"/>
      <c r="M78" s="186"/>
      <c r="N78" s="188"/>
    </row>
    <row r="79" spans="2:14" x14ac:dyDescent="0.45">
      <c r="B79" s="182"/>
      <c r="C79" s="182"/>
      <c r="D79" s="182"/>
      <c r="E79" s="182"/>
      <c r="F79" s="183"/>
      <c r="G79" s="184"/>
      <c r="H79" s="185"/>
      <c r="I79" s="183"/>
      <c r="J79" s="183"/>
      <c r="K79" s="182"/>
      <c r="L79" s="182"/>
      <c r="M79" s="186"/>
      <c r="N79" s="188"/>
    </row>
    <row r="80" spans="2:14" x14ac:dyDescent="0.45">
      <c r="B80" s="182"/>
      <c r="C80" s="182"/>
      <c r="D80" s="182"/>
      <c r="E80" s="182"/>
      <c r="F80" s="183"/>
      <c r="G80" s="184"/>
      <c r="H80" s="185"/>
      <c r="I80" s="183"/>
      <c r="J80" s="183"/>
      <c r="K80" s="182"/>
      <c r="L80" s="182"/>
      <c r="M80" s="186"/>
      <c r="N80" s="188"/>
    </row>
    <row r="81" spans="2:14" x14ac:dyDescent="0.45">
      <c r="B81" s="182"/>
      <c r="C81" s="182"/>
      <c r="D81" s="182"/>
      <c r="E81" s="182"/>
      <c r="F81" s="183"/>
      <c r="G81" s="184"/>
      <c r="H81" s="185"/>
      <c r="I81" s="183"/>
      <c r="J81" s="183"/>
      <c r="K81" s="182"/>
      <c r="L81" s="182"/>
      <c r="M81" s="186"/>
      <c r="N81" s="188"/>
    </row>
    <row r="82" spans="2:14" x14ac:dyDescent="0.45">
      <c r="B82" s="182"/>
      <c r="C82" s="182"/>
      <c r="D82" s="182"/>
      <c r="E82" s="182"/>
      <c r="F82" s="183"/>
      <c r="G82" s="184"/>
      <c r="H82" s="185"/>
      <c r="I82" s="183"/>
      <c r="J82" s="183"/>
      <c r="K82" s="182"/>
      <c r="L82" s="182"/>
      <c r="M82" s="186"/>
      <c r="N82" s="188"/>
    </row>
    <row r="83" spans="2:14" x14ac:dyDescent="0.45">
      <c r="B83" s="182"/>
      <c r="C83" s="182"/>
      <c r="D83" s="182"/>
      <c r="E83" s="182"/>
      <c r="F83" s="183"/>
      <c r="G83" s="184"/>
      <c r="H83" s="185"/>
      <c r="I83" s="183"/>
      <c r="J83" s="183"/>
      <c r="K83" s="182"/>
      <c r="L83" s="182"/>
      <c r="M83" s="186"/>
      <c r="N83" s="188"/>
    </row>
    <row r="84" spans="2:14" x14ac:dyDescent="0.45">
      <c r="B84" s="182"/>
      <c r="C84" s="182"/>
      <c r="D84" s="182"/>
      <c r="E84" s="182"/>
      <c r="F84" s="183"/>
      <c r="G84" s="184"/>
      <c r="H84" s="185"/>
      <c r="I84" s="183"/>
      <c r="J84" s="183"/>
      <c r="K84" s="182"/>
      <c r="L84" s="182"/>
      <c r="M84" s="186"/>
      <c r="N84" s="188"/>
    </row>
    <row r="85" spans="2:14" x14ac:dyDescent="0.45">
      <c r="B85" s="182"/>
      <c r="C85" s="182"/>
      <c r="D85" s="182"/>
      <c r="E85" s="182"/>
      <c r="F85" s="183"/>
      <c r="G85" s="184"/>
      <c r="H85" s="185"/>
      <c r="I85" s="183"/>
      <c r="J85" s="183"/>
      <c r="K85" s="182"/>
      <c r="L85" s="182"/>
      <c r="M85" s="186"/>
      <c r="N85" s="188"/>
    </row>
    <row r="86" spans="2:14" x14ac:dyDescent="0.45">
      <c r="B86" s="182"/>
      <c r="C86" s="182"/>
      <c r="D86" s="182"/>
      <c r="E86" s="182"/>
      <c r="F86" s="183"/>
      <c r="G86" s="184"/>
      <c r="H86" s="185"/>
      <c r="I86" s="183"/>
      <c r="J86" s="183"/>
      <c r="K86" s="182"/>
      <c r="L86" s="182"/>
      <c r="M86" s="186"/>
      <c r="N86" s="188"/>
    </row>
    <row r="87" spans="2:14" x14ac:dyDescent="0.45">
      <c r="B87" s="182"/>
      <c r="C87" s="182"/>
      <c r="D87" s="182"/>
      <c r="E87" s="182"/>
      <c r="F87" s="183"/>
      <c r="G87" s="184"/>
      <c r="H87" s="185"/>
      <c r="I87" s="183"/>
      <c r="J87" s="183"/>
      <c r="K87" s="182"/>
      <c r="L87" s="182"/>
      <c r="M87" s="186"/>
      <c r="N87" s="188"/>
    </row>
    <row r="88" spans="2:14" x14ac:dyDescent="0.45">
      <c r="B88" s="182"/>
      <c r="C88" s="182"/>
      <c r="D88" s="182"/>
      <c r="E88" s="182"/>
      <c r="F88" s="183"/>
      <c r="G88" s="184"/>
      <c r="H88" s="185"/>
      <c r="I88" s="183"/>
      <c r="J88" s="183"/>
      <c r="K88" s="182"/>
      <c r="L88" s="182"/>
      <c r="M88" s="186"/>
      <c r="N88" s="188"/>
    </row>
    <row r="89" spans="2:14" x14ac:dyDescent="0.45">
      <c r="B89" s="182"/>
      <c r="C89" s="182"/>
      <c r="D89" s="182"/>
      <c r="E89" s="182"/>
      <c r="F89" s="183"/>
      <c r="G89" s="184"/>
      <c r="H89" s="185"/>
      <c r="I89" s="183"/>
      <c r="J89" s="183"/>
      <c r="K89" s="182"/>
      <c r="L89" s="182"/>
      <c r="M89" s="186"/>
      <c r="N89" s="188"/>
    </row>
    <row r="90" spans="2:14" x14ac:dyDescent="0.45">
      <c r="B90" s="182"/>
      <c r="C90" s="182"/>
      <c r="D90" s="182"/>
      <c r="E90" s="182"/>
      <c r="F90" s="183"/>
      <c r="G90" s="184"/>
      <c r="H90" s="185"/>
      <c r="I90" s="183"/>
      <c r="J90" s="183"/>
      <c r="K90" s="182"/>
      <c r="L90" s="182"/>
      <c r="M90" s="186"/>
      <c r="N90" s="188"/>
    </row>
    <row r="91" spans="2:14" x14ac:dyDescent="0.45">
      <c r="B91" s="182"/>
      <c r="C91" s="182"/>
      <c r="D91" s="182"/>
      <c r="E91" s="182"/>
      <c r="F91" s="183"/>
      <c r="G91" s="184"/>
      <c r="H91" s="185"/>
      <c r="I91" s="183"/>
      <c r="J91" s="183"/>
      <c r="K91" s="182"/>
      <c r="L91" s="182"/>
      <c r="M91" s="186"/>
      <c r="N91" s="188"/>
    </row>
    <row r="92" spans="2:14" x14ac:dyDescent="0.45">
      <c r="B92" s="182"/>
      <c r="C92" s="182"/>
      <c r="D92" s="182"/>
      <c r="E92" s="182"/>
      <c r="F92" s="183"/>
      <c r="G92" s="184"/>
      <c r="H92" s="185"/>
      <c r="I92" s="183"/>
      <c r="J92" s="183"/>
      <c r="K92" s="182"/>
      <c r="L92" s="182"/>
      <c r="M92" s="186"/>
      <c r="N92" s="188"/>
    </row>
    <row r="93" spans="2:14" x14ac:dyDescent="0.45">
      <c r="B93" s="182"/>
      <c r="C93" s="182"/>
      <c r="D93" s="182"/>
      <c r="E93" s="182"/>
      <c r="F93" s="183"/>
      <c r="G93" s="184"/>
      <c r="H93" s="185"/>
      <c r="I93" s="183"/>
      <c r="J93" s="183"/>
      <c r="K93" s="182"/>
      <c r="L93" s="182"/>
      <c r="M93" s="186"/>
      <c r="N93" s="188"/>
    </row>
    <row r="94" spans="2:14" x14ac:dyDescent="0.45">
      <c r="B94" s="182"/>
      <c r="C94" s="182"/>
      <c r="D94" s="182"/>
      <c r="E94" s="182"/>
      <c r="F94" s="183"/>
      <c r="G94" s="184"/>
      <c r="H94" s="185"/>
      <c r="I94" s="183"/>
      <c r="J94" s="183"/>
      <c r="K94" s="182"/>
      <c r="L94" s="182"/>
      <c r="M94" s="186"/>
      <c r="N94" s="188"/>
    </row>
    <row r="95" spans="2:14" x14ac:dyDescent="0.45">
      <c r="B95" s="182"/>
      <c r="C95" s="182"/>
      <c r="D95" s="182"/>
      <c r="E95" s="182"/>
      <c r="F95" s="183"/>
      <c r="G95" s="184"/>
      <c r="H95" s="185"/>
      <c r="I95" s="183"/>
      <c r="J95" s="183"/>
      <c r="K95" s="182"/>
      <c r="L95" s="182"/>
      <c r="M95" s="186"/>
      <c r="N95" s="188"/>
    </row>
    <row r="96" spans="2:14" x14ac:dyDescent="0.45">
      <c r="B96" s="182"/>
      <c r="C96" s="182"/>
      <c r="D96" s="182"/>
      <c r="E96" s="182"/>
      <c r="F96" s="183"/>
      <c r="G96" s="184"/>
      <c r="H96" s="185"/>
      <c r="I96" s="183"/>
      <c r="J96" s="183"/>
      <c r="K96" s="182"/>
      <c r="L96" s="182"/>
      <c r="M96" s="186"/>
      <c r="N96" s="188"/>
    </row>
    <row r="97" spans="2:14" x14ac:dyDescent="0.45">
      <c r="B97" s="182"/>
      <c r="C97" s="182"/>
      <c r="D97" s="182"/>
      <c r="E97" s="182"/>
      <c r="F97" s="183"/>
      <c r="G97" s="184"/>
      <c r="H97" s="185"/>
      <c r="I97" s="183"/>
      <c r="J97" s="183"/>
      <c r="K97" s="182"/>
      <c r="L97" s="182"/>
      <c r="M97" s="186"/>
      <c r="N97" s="188"/>
    </row>
    <row r="98" spans="2:14" x14ac:dyDescent="0.45">
      <c r="B98" s="182"/>
      <c r="C98" s="182"/>
      <c r="D98" s="182"/>
      <c r="E98" s="182"/>
      <c r="F98" s="183"/>
      <c r="G98" s="184"/>
      <c r="H98" s="185"/>
      <c r="I98" s="183"/>
      <c r="J98" s="183"/>
      <c r="K98" s="182"/>
      <c r="L98" s="182"/>
      <c r="M98" s="186"/>
      <c r="N98" s="188"/>
    </row>
    <row r="99" spans="2:14" x14ac:dyDescent="0.45">
      <c r="B99" s="182"/>
      <c r="C99" s="182"/>
      <c r="D99" s="182"/>
      <c r="E99" s="182"/>
      <c r="F99" s="183"/>
      <c r="G99" s="184"/>
      <c r="H99" s="185"/>
      <c r="I99" s="183"/>
      <c r="J99" s="183"/>
      <c r="K99" s="182"/>
      <c r="L99" s="182"/>
      <c r="M99" s="186"/>
      <c r="N99" s="188"/>
    </row>
    <row r="100" spans="2:14" x14ac:dyDescent="0.45">
      <c r="B100" s="182"/>
      <c r="C100" s="182"/>
      <c r="D100" s="182"/>
      <c r="E100" s="182"/>
      <c r="F100" s="183"/>
      <c r="G100" s="184"/>
      <c r="H100" s="185"/>
      <c r="I100" s="183"/>
      <c r="J100" s="183"/>
      <c r="K100" s="182"/>
      <c r="L100" s="182"/>
      <c r="M100" s="186"/>
      <c r="N100" s="188"/>
    </row>
    <row r="101" spans="2:14" x14ac:dyDescent="0.45">
      <c r="B101" s="182"/>
      <c r="C101" s="182"/>
      <c r="D101" s="182"/>
      <c r="E101" s="182"/>
      <c r="F101" s="183"/>
      <c r="G101" s="184"/>
      <c r="H101" s="185"/>
      <c r="I101" s="183"/>
      <c r="J101" s="183"/>
      <c r="K101" s="182"/>
      <c r="L101" s="182"/>
      <c r="M101" s="186"/>
      <c r="N101" s="188"/>
    </row>
    <row r="102" spans="2:14" x14ac:dyDescent="0.45">
      <c r="B102" s="182"/>
      <c r="C102" s="182"/>
      <c r="D102" s="182"/>
      <c r="E102" s="182"/>
      <c r="F102" s="183"/>
      <c r="G102" s="184"/>
      <c r="H102" s="185"/>
      <c r="I102" s="183"/>
      <c r="J102" s="183"/>
      <c r="K102" s="182"/>
      <c r="L102" s="182"/>
      <c r="M102" s="186"/>
      <c r="N102" s="188"/>
    </row>
    <row r="103" spans="2:14" x14ac:dyDescent="0.45">
      <c r="B103" s="182"/>
      <c r="C103" s="182"/>
      <c r="D103" s="182"/>
      <c r="E103" s="182"/>
      <c r="F103" s="183"/>
      <c r="G103" s="184"/>
      <c r="H103" s="185"/>
      <c r="I103" s="183"/>
      <c r="J103" s="183"/>
      <c r="K103" s="182"/>
      <c r="L103" s="182"/>
      <c r="M103" s="186"/>
      <c r="N103" s="188"/>
    </row>
    <row r="104" spans="2:14" x14ac:dyDescent="0.45">
      <c r="B104" s="182"/>
      <c r="C104" s="182"/>
      <c r="D104" s="182"/>
      <c r="E104" s="182"/>
      <c r="F104" s="183"/>
      <c r="G104" s="184"/>
      <c r="H104" s="185"/>
      <c r="I104" s="183"/>
      <c r="J104" s="183"/>
      <c r="K104" s="182"/>
      <c r="L104" s="182"/>
      <c r="M104" s="186"/>
      <c r="N104" s="188"/>
    </row>
    <row r="105" spans="2:14" x14ac:dyDescent="0.45">
      <c r="B105" s="182"/>
      <c r="C105" s="182"/>
      <c r="D105" s="182"/>
      <c r="E105" s="182"/>
      <c r="F105" s="183"/>
      <c r="G105" s="184"/>
      <c r="H105" s="185"/>
      <c r="I105" s="183"/>
      <c r="J105" s="183"/>
      <c r="K105" s="182"/>
      <c r="L105" s="182"/>
      <c r="M105" s="186"/>
      <c r="N105" s="188"/>
    </row>
    <row r="106" spans="2:14" x14ac:dyDescent="0.45">
      <c r="B106" s="182"/>
      <c r="C106" s="182"/>
      <c r="D106" s="182"/>
      <c r="E106" s="182"/>
      <c r="F106" s="183"/>
      <c r="G106" s="184"/>
      <c r="H106" s="185"/>
      <c r="I106" s="183"/>
      <c r="J106" s="183"/>
      <c r="K106" s="182"/>
      <c r="L106" s="182"/>
      <c r="M106" s="186"/>
      <c r="N106" s="188"/>
    </row>
    <row r="107" spans="2:14" x14ac:dyDescent="0.45">
      <c r="B107" s="182"/>
      <c r="C107" s="182"/>
      <c r="D107" s="182"/>
      <c r="E107" s="182"/>
      <c r="F107" s="183"/>
      <c r="G107" s="184"/>
      <c r="H107" s="185"/>
      <c r="I107" s="183"/>
      <c r="J107" s="183"/>
      <c r="K107" s="182"/>
      <c r="L107" s="182"/>
      <c r="M107" s="186"/>
      <c r="N107" s="188"/>
    </row>
    <row r="108" spans="2:14" x14ac:dyDescent="0.45">
      <c r="B108" s="182"/>
      <c r="C108" s="182"/>
      <c r="D108" s="182"/>
      <c r="E108" s="182"/>
      <c r="F108" s="183"/>
      <c r="G108" s="184"/>
      <c r="H108" s="185"/>
      <c r="I108" s="183"/>
      <c r="J108" s="183"/>
      <c r="K108" s="182"/>
      <c r="L108" s="182"/>
      <c r="M108" s="186"/>
      <c r="N108" s="188"/>
    </row>
    <row r="109" spans="2:14" x14ac:dyDescent="0.45">
      <c r="B109" s="182"/>
      <c r="C109" s="182"/>
      <c r="D109" s="182"/>
      <c r="E109" s="182"/>
      <c r="F109" s="183"/>
      <c r="G109" s="184"/>
      <c r="H109" s="185"/>
      <c r="I109" s="183"/>
      <c r="J109" s="183"/>
      <c r="K109" s="182"/>
      <c r="L109" s="182"/>
      <c r="M109" s="186"/>
      <c r="N109" s="188"/>
    </row>
    <row r="110" spans="2:14" x14ac:dyDescent="0.45">
      <c r="B110" s="182"/>
      <c r="C110" s="182"/>
      <c r="D110" s="182"/>
      <c r="E110" s="182"/>
      <c r="F110" s="183"/>
      <c r="G110" s="184"/>
      <c r="H110" s="185"/>
      <c r="I110" s="183"/>
      <c r="J110" s="183"/>
      <c r="K110" s="182"/>
      <c r="L110" s="182"/>
      <c r="M110" s="186"/>
      <c r="N110" s="188"/>
    </row>
    <row r="111" spans="2:14" x14ac:dyDescent="0.45">
      <c r="B111" s="182"/>
      <c r="C111" s="182"/>
      <c r="D111" s="182"/>
      <c r="E111" s="182"/>
      <c r="F111" s="183"/>
      <c r="G111" s="184"/>
      <c r="H111" s="185"/>
      <c r="I111" s="183"/>
      <c r="J111" s="183"/>
      <c r="K111" s="182"/>
      <c r="L111" s="182"/>
      <c r="M111" s="186"/>
      <c r="N111" s="188"/>
    </row>
    <row r="112" spans="2:14" x14ac:dyDescent="0.45">
      <c r="B112" s="182"/>
      <c r="C112" s="182"/>
      <c r="D112" s="182"/>
      <c r="E112" s="182"/>
      <c r="F112" s="183"/>
      <c r="G112" s="184"/>
      <c r="H112" s="185"/>
      <c r="I112" s="183"/>
      <c r="J112" s="183"/>
      <c r="K112" s="182"/>
      <c r="L112" s="182"/>
      <c r="M112" s="186"/>
      <c r="N112" s="188"/>
    </row>
    <row r="113" spans="2:14" x14ac:dyDescent="0.45">
      <c r="B113" s="182"/>
      <c r="C113" s="182"/>
      <c r="D113" s="182"/>
      <c r="E113" s="182"/>
      <c r="F113" s="183"/>
      <c r="G113" s="184"/>
      <c r="H113" s="185"/>
      <c r="I113" s="183"/>
      <c r="J113" s="183"/>
      <c r="K113" s="182"/>
      <c r="L113" s="182"/>
      <c r="M113" s="186"/>
      <c r="N113" s="188"/>
    </row>
    <row r="114" spans="2:14" x14ac:dyDescent="0.45">
      <c r="B114" s="182"/>
      <c r="C114" s="182"/>
      <c r="D114" s="182"/>
      <c r="E114" s="182"/>
      <c r="F114" s="183"/>
      <c r="G114" s="184"/>
      <c r="H114" s="185"/>
      <c r="I114" s="183"/>
      <c r="J114" s="183"/>
      <c r="K114" s="182"/>
      <c r="L114" s="182"/>
      <c r="M114" s="186"/>
      <c r="N114" s="188"/>
    </row>
    <row r="115" spans="2:14" x14ac:dyDescent="0.45">
      <c r="B115" s="182"/>
      <c r="C115" s="182"/>
      <c r="D115" s="182"/>
      <c r="E115" s="182"/>
      <c r="F115" s="183"/>
      <c r="G115" s="184"/>
      <c r="H115" s="185"/>
      <c r="I115" s="183"/>
      <c r="J115" s="183"/>
      <c r="K115" s="182"/>
      <c r="L115" s="182"/>
      <c r="M115" s="186"/>
      <c r="N115" s="188"/>
    </row>
    <row r="116" spans="2:14" x14ac:dyDescent="0.45">
      <c r="B116" s="182"/>
      <c r="C116" s="182"/>
      <c r="D116" s="182"/>
      <c r="E116" s="182"/>
      <c r="F116" s="183"/>
      <c r="G116" s="184"/>
      <c r="H116" s="185"/>
      <c r="I116" s="183"/>
      <c r="J116" s="183"/>
      <c r="K116" s="182"/>
      <c r="L116" s="182"/>
      <c r="M116" s="186"/>
      <c r="N116" s="188"/>
    </row>
    <row r="117" spans="2:14" x14ac:dyDescent="0.45">
      <c r="B117" s="182"/>
      <c r="C117" s="182"/>
      <c r="D117" s="182"/>
      <c r="E117" s="182"/>
      <c r="F117" s="183"/>
      <c r="G117" s="184"/>
      <c r="H117" s="185"/>
      <c r="I117" s="183"/>
      <c r="J117" s="183"/>
      <c r="K117" s="182"/>
      <c r="L117" s="182"/>
      <c r="M117" s="186"/>
      <c r="N117" s="188"/>
    </row>
    <row r="118" spans="2:14" x14ac:dyDescent="0.45">
      <c r="B118" s="182"/>
      <c r="C118" s="182"/>
      <c r="D118" s="182"/>
      <c r="E118" s="182"/>
      <c r="F118" s="183"/>
      <c r="G118" s="184"/>
      <c r="H118" s="185"/>
      <c r="I118" s="183"/>
      <c r="J118" s="183"/>
      <c r="K118" s="182"/>
      <c r="L118" s="182"/>
      <c r="M118" s="186"/>
      <c r="N118" s="188"/>
    </row>
    <row r="119" spans="2:14" x14ac:dyDescent="0.45">
      <c r="B119" s="182"/>
      <c r="C119" s="182"/>
      <c r="D119" s="182"/>
      <c r="E119" s="182"/>
      <c r="F119" s="183"/>
      <c r="G119" s="184"/>
      <c r="H119" s="185"/>
      <c r="I119" s="183"/>
      <c r="J119" s="183"/>
      <c r="K119" s="182"/>
      <c r="L119" s="182"/>
      <c r="M119" s="186"/>
      <c r="N119" s="188"/>
    </row>
    <row r="120" spans="2:14" x14ac:dyDescent="0.45">
      <c r="B120" s="182"/>
      <c r="C120" s="182"/>
      <c r="D120" s="182"/>
      <c r="E120" s="182"/>
      <c r="F120" s="183"/>
      <c r="G120" s="184"/>
      <c r="H120" s="185"/>
      <c r="I120" s="183"/>
      <c r="J120" s="183"/>
      <c r="K120" s="182"/>
      <c r="L120" s="182"/>
      <c r="M120" s="186"/>
      <c r="N120" s="188"/>
    </row>
    <row r="121" spans="2:14" x14ac:dyDescent="0.45">
      <c r="B121" s="182"/>
      <c r="C121" s="182"/>
      <c r="D121" s="182"/>
      <c r="E121" s="182"/>
      <c r="F121" s="183"/>
      <c r="G121" s="184"/>
      <c r="H121" s="185"/>
      <c r="I121" s="183"/>
      <c r="J121" s="183"/>
      <c r="K121" s="182"/>
      <c r="L121" s="182"/>
      <c r="M121" s="186"/>
      <c r="N121" s="188"/>
    </row>
    <row r="122" spans="2:14" x14ac:dyDescent="0.45">
      <c r="B122" s="182"/>
      <c r="C122" s="182"/>
      <c r="D122" s="182"/>
      <c r="E122" s="182"/>
      <c r="F122" s="183"/>
      <c r="G122" s="184"/>
      <c r="H122" s="185"/>
      <c r="I122" s="183"/>
      <c r="J122" s="183"/>
      <c r="K122" s="182"/>
      <c r="L122" s="182"/>
      <c r="M122" s="186"/>
      <c r="N122" s="188"/>
    </row>
    <row r="123" spans="2:14" x14ac:dyDescent="0.45">
      <c r="B123" s="182"/>
      <c r="C123" s="182"/>
      <c r="D123" s="182"/>
      <c r="E123" s="182"/>
      <c r="F123" s="183"/>
      <c r="G123" s="184"/>
      <c r="H123" s="185"/>
      <c r="I123" s="183"/>
      <c r="J123" s="183"/>
      <c r="K123" s="182"/>
      <c r="L123" s="182"/>
      <c r="M123" s="186"/>
      <c r="N123" s="188"/>
    </row>
    <row r="124" spans="2:14" x14ac:dyDescent="0.45">
      <c r="B124" s="182"/>
      <c r="C124" s="182"/>
      <c r="D124" s="182"/>
      <c r="E124" s="182"/>
      <c r="F124" s="183"/>
      <c r="G124" s="184"/>
      <c r="H124" s="185"/>
      <c r="I124" s="183"/>
      <c r="J124" s="183"/>
      <c r="K124" s="182"/>
      <c r="L124" s="182"/>
      <c r="M124" s="186"/>
      <c r="N124" s="188"/>
    </row>
    <row r="125" spans="2:14" x14ac:dyDescent="0.45">
      <c r="B125" s="182"/>
      <c r="C125" s="182"/>
      <c r="D125" s="182"/>
      <c r="E125" s="182"/>
      <c r="F125" s="183"/>
      <c r="G125" s="184"/>
      <c r="H125" s="185"/>
      <c r="I125" s="183"/>
      <c r="J125" s="183"/>
      <c r="K125" s="182"/>
      <c r="L125" s="182"/>
      <c r="M125" s="186"/>
      <c r="N125" s="188"/>
    </row>
    <row r="126" spans="2:14" x14ac:dyDescent="0.45">
      <c r="B126" s="182"/>
      <c r="C126" s="182"/>
      <c r="D126" s="182"/>
      <c r="E126" s="182"/>
      <c r="F126" s="183"/>
      <c r="G126" s="184"/>
      <c r="H126" s="185"/>
      <c r="I126" s="183"/>
      <c r="J126" s="183"/>
      <c r="K126" s="182"/>
      <c r="L126" s="182"/>
      <c r="M126" s="186"/>
      <c r="N126" s="188"/>
    </row>
    <row r="127" spans="2:14" x14ac:dyDescent="0.45">
      <c r="B127" s="182"/>
      <c r="C127" s="182"/>
      <c r="D127" s="182"/>
      <c r="E127" s="182"/>
      <c r="F127" s="183"/>
      <c r="G127" s="184"/>
      <c r="H127" s="185"/>
      <c r="I127" s="183"/>
      <c r="J127" s="183"/>
      <c r="K127" s="182"/>
      <c r="L127" s="182"/>
      <c r="M127" s="186"/>
      <c r="N127" s="188"/>
    </row>
    <row r="128" spans="2:14" x14ac:dyDescent="0.45">
      <c r="B128" s="182"/>
      <c r="C128" s="182"/>
      <c r="D128" s="182"/>
      <c r="E128" s="182"/>
      <c r="F128" s="183"/>
      <c r="G128" s="184"/>
      <c r="H128" s="185"/>
      <c r="I128" s="183"/>
      <c r="J128" s="183"/>
      <c r="K128" s="182"/>
      <c r="L128" s="182"/>
      <c r="M128" s="186"/>
      <c r="N128" s="188"/>
    </row>
    <row r="129" spans="2:14" x14ac:dyDescent="0.45">
      <c r="B129" s="182"/>
      <c r="C129" s="182"/>
      <c r="D129" s="182"/>
      <c r="E129" s="182"/>
      <c r="F129" s="183"/>
      <c r="G129" s="184"/>
      <c r="H129" s="185"/>
      <c r="I129" s="183"/>
      <c r="J129" s="183"/>
      <c r="K129" s="182"/>
      <c r="L129" s="182"/>
      <c r="M129" s="186"/>
      <c r="N129" s="188"/>
    </row>
    <row r="130" spans="2:14" x14ac:dyDescent="0.45">
      <c r="B130" s="182"/>
      <c r="C130" s="182"/>
      <c r="D130" s="182"/>
      <c r="E130" s="182"/>
      <c r="F130" s="183"/>
      <c r="G130" s="184"/>
      <c r="H130" s="185"/>
      <c r="I130" s="183"/>
      <c r="J130" s="183"/>
      <c r="K130" s="182"/>
      <c r="L130" s="182"/>
      <c r="M130" s="186"/>
      <c r="N130" s="188"/>
    </row>
    <row r="131" spans="2:14" x14ac:dyDescent="0.45">
      <c r="B131" s="182"/>
      <c r="C131" s="182"/>
      <c r="D131" s="182"/>
      <c r="E131" s="182"/>
      <c r="F131" s="183"/>
      <c r="G131" s="184"/>
      <c r="H131" s="185"/>
      <c r="I131" s="183"/>
      <c r="J131" s="183"/>
      <c r="K131" s="182"/>
      <c r="L131" s="182"/>
      <c r="M131" s="186"/>
      <c r="N131" s="188"/>
    </row>
    <row r="132" spans="2:14" x14ac:dyDescent="0.45">
      <c r="B132" s="182"/>
      <c r="C132" s="182"/>
      <c r="D132" s="182"/>
      <c r="E132" s="182"/>
      <c r="F132" s="183"/>
      <c r="G132" s="184"/>
      <c r="H132" s="185"/>
      <c r="I132" s="183"/>
      <c r="J132" s="183"/>
      <c r="K132" s="182"/>
      <c r="L132" s="182"/>
      <c r="M132" s="186"/>
      <c r="N132" s="188"/>
    </row>
    <row r="133" spans="2:14" x14ac:dyDescent="0.45">
      <c r="B133" s="182"/>
      <c r="C133" s="182"/>
      <c r="D133" s="182"/>
      <c r="E133" s="182"/>
      <c r="F133" s="183"/>
      <c r="G133" s="184"/>
      <c r="H133" s="185"/>
      <c r="I133" s="183"/>
      <c r="J133" s="183"/>
      <c r="K133" s="182"/>
      <c r="L133" s="182"/>
      <c r="M133" s="186"/>
      <c r="N133" s="188"/>
    </row>
    <row r="134" spans="2:14" x14ac:dyDescent="0.45">
      <c r="B134" s="182"/>
      <c r="C134" s="182"/>
      <c r="D134" s="182"/>
      <c r="E134" s="182"/>
      <c r="F134" s="183"/>
      <c r="G134" s="184"/>
      <c r="H134" s="185"/>
      <c r="I134" s="183"/>
      <c r="J134" s="183"/>
      <c r="K134" s="182"/>
      <c r="L134" s="182"/>
      <c r="M134" s="186"/>
      <c r="N134" s="188"/>
    </row>
    <row r="135" spans="2:14" x14ac:dyDescent="0.45">
      <c r="B135" s="182"/>
      <c r="C135" s="182"/>
      <c r="D135" s="182"/>
      <c r="E135" s="182"/>
      <c r="F135" s="183"/>
      <c r="G135" s="184"/>
      <c r="H135" s="185"/>
      <c r="I135" s="183"/>
      <c r="J135" s="183"/>
      <c r="K135" s="182"/>
      <c r="L135" s="182"/>
      <c r="M135" s="186"/>
      <c r="N135" s="188"/>
    </row>
    <row r="136" spans="2:14" x14ac:dyDescent="0.45">
      <c r="B136" s="182"/>
      <c r="C136" s="182"/>
      <c r="D136" s="182"/>
      <c r="E136" s="182"/>
      <c r="F136" s="183"/>
      <c r="G136" s="184"/>
      <c r="H136" s="185"/>
      <c r="I136" s="183"/>
      <c r="J136" s="183"/>
      <c r="K136" s="182"/>
      <c r="L136" s="182"/>
      <c r="M136" s="186"/>
      <c r="N136" s="188"/>
    </row>
    <row r="137" spans="2:14" x14ac:dyDescent="0.45">
      <c r="B137" s="182"/>
      <c r="C137" s="182"/>
      <c r="D137" s="182"/>
      <c r="E137" s="182"/>
      <c r="F137" s="183"/>
      <c r="G137" s="184"/>
      <c r="H137" s="185"/>
      <c r="I137" s="183"/>
      <c r="J137" s="183"/>
      <c r="K137" s="182"/>
      <c r="L137" s="182"/>
      <c r="M137" s="186"/>
      <c r="N137" s="188"/>
    </row>
    <row r="138" spans="2:14" x14ac:dyDescent="0.45">
      <c r="B138" s="182"/>
      <c r="C138" s="182"/>
      <c r="D138" s="182"/>
      <c r="E138" s="182"/>
      <c r="F138" s="183"/>
      <c r="G138" s="184"/>
      <c r="H138" s="185"/>
      <c r="I138" s="183"/>
      <c r="J138" s="183"/>
      <c r="K138" s="182"/>
      <c r="L138" s="182"/>
      <c r="M138" s="186"/>
      <c r="N138" s="188"/>
    </row>
    <row r="139" spans="2:14" x14ac:dyDescent="0.45">
      <c r="B139" s="182"/>
      <c r="C139" s="182"/>
      <c r="D139" s="182"/>
      <c r="E139" s="182"/>
      <c r="F139" s="183"/>
      <c r="G139" s="184"/>
      <c r="H139" s="185"/>
      <c r="I139" s="183"/>
      <c r="J139" s="183"/>
      <c r="K139" s="182"/>
      <c r="L139" s="182"/>
      <c r="M139" s="186"/>
      <c r="N139" s="188"/>
    </row>
    <row r="140" spans="2:14" x14ac:dyDescent="0.45">
      <c r="B140" s="182"/>
      <c r="C140" s="182"/>
      <c r="D140" s="182"/>
      <c r="E140" s="182"/>
      <c r="F140" s="183"/>
      <c r="G140" s="184"/>
      <c r="H140" s="185"/>
      <c r="I140" s="183"/>
      <c r="J140" s="183"/>
      <c r="K140" s="182"/>
      <c r="L140" s="182"/>
      <c r="M140" s="186"/>
      <c r="N140" s="188"/>
    </row>
    <row r="141" spans="2:14" x14ac:dyDescent="0.45">
      <c r="B141" s="182"/>
      <c r="C141" s="182"/>
      <c r="D141" s="182"/>
      <c r="E141" s="182"/>
      <c r="F141" s="183"/>
      <c r="G141" s="184"/>
      <c r="H141" s="185"/>
      <c r="I141" s="183"/>
      <c r="J141" s="183"/>
      <c r="K141" s="182"/>
      <c r="L141" s="182"/>
      <c r="M141" s="186"/>
      <c r="N141" s="188"/>
    </row>
    <row r="142" spans="2:14" x14ac:dyDescent="0.45">
      <c r="B142" s="182"/>
      <c r="C142" s="182"/>
      <c r="D142" s="182"/>
      <c r="E142" s="182"/>
      <c r="F142" s="183"/>
      <c r="G142" s="184"/>
      <c r="H142" s="185"/>
      <c r="I142" s="183"/>
      <c r="J142" s="183"/>
      <c r="K142" s="182"/>
      <c r="L142" s="182"/>
      <c r="M142" s="186"/>
      <c r="N142" s="188"/>
    </row>
    <row r="143" spans="2:14" x14ac:dyDescent="0.45">
      <c r="B143" s="182"/>
      <c r="C143" s="182"/>
      <c r="D143" s="182"/>
      <c r="E143" s="182"/>
      <c r="F143" s="183"/>
      <c r="G143" s="184"/>
      <c r="H143" s="185"/>
      <c r="I143" s="183"/>
      <c r="J143" s="183"/>
      <c r="K143" s="182"/>
      <c r="L143" s="182"/>
      <c r="M143" s="186"/>
      <c r="N143" s="188"/>
    </row>
    <row r="144" spans="2:14" x14ac:dyDescent="0.45">
      <c r="B144" s="182"/>
      <c r="C144" s="182"/>
      <c r="D144" s="182"/>
      <c r="E144" s="182"/>
      <c r="F144" s="183"/>
      <c r="G144" s="184"/>
      <c r="H144" s="185"/>
      <c r="I144" s="183"/>
      <c r="J144" s="183"/>
      <c r="K144" s="182"/>
      <c r="L144" s="182"/>
      <c r="M144" s="186"/>
      <c r="N144" s="188"/>
    </row>
    <row r="145" spans="2:14" x14ac:dyDescent="0.45">
      <c r="B145" s="182"/>
      <c r="C145" s="182"/>
      <c r="D145" s="182"/>
      <c r="E145" s="182"/>
      <c r="F145" s="183"/>
      <c r="G145" s="184"/>
      <c r="H145" s="185"/>
      <c r="I145" s="183"/>
      <c r="J145" s="183"/>
      <c r="K145" s="182"/>
      <c r="L145" s="182"/>
      <c r="M145" s="186"/>
      <c r="N145" s="188"/>
    </row>
    <row r="146" spans="2:14" x14ac:dyDescent="0.45">
      <c r="B146" s="182"/>
      <c r="C146" s="182"/>
      <c r="D146" s="182"/>
      <c r="E146" s="182"/>
      <c r="F146" s="183"/>
      <c r="G146" s="184"/>
      <c r="H146" s="185"/>
      <c r="I146" s="183"/>
      <c r="J146" s="183"/>
      <c r="K146" s="182"/>
      <c r="L146" s="182"/>
      <c r="M146" s="186"/>
      <c r="N146" s="188"/>
    </row>
    <row r="147" spans="2:14" x14ac:dyDescent="0.45">
      <c r="B147" s="182"/>
      <c r="C147" s="182"/>
      <c r="D147" s="182"/>
      <c r="E147" s="182"/>
      <c r="F147" s="183"/>
      <c r="G147" s="184"/>
      <c r="H147" s="185"/>
      <c r="I147" s="183"/>
      <c r="J147" s="183"/>
      <c r="K147" s="182"/>
      <c r="L147" s="182"/>
      <c r="M147" s="186"/>
      <c r="N147" s="188"/>
    </row>
    <row r="148" spans="2:14" x14ac:dyDescent="0.45">
      <c r="B148" s="182"/>
      <c r="C148" s="182"/>
      <c r="D148" s="182"/>
      <c r="E148" s="182"/>
      <c r="F148" s="183"/>
      <c r="G148" s="184"/>
      <c r="H148" s="185"/>
      <c r="I148" s="183"/>
      <c r="J148" s="183"/>
      <c r="K148" s="182"/>
      <c r="L148" s="182"/>
      <c r="M148" s="186"/>
      <c r="N148" s="188"/>
    </row>
    <row r="149" spans="2:14" x14ac:dyDescent="0.45">
      <c r="B149" s="182"/>
      <c r="C149" s="182"/>
      <c r="D149" s="182"/>
      <c r="E149" s="182"/>
      <c r="F149" s="183"/>
      <c r="G149" s="184"/>
      <c r="H149" s="185"/>
      <c r="I149" s="183"/>
      <c r="J149" s="183"/>
      <c r="K149" s="182"/>
      <c r="L149" s="182"/>
      <c r="M149" s="186"/>
      <c r="N149" s="188"/>
    </row>
    <row r="150" spans="2:14" x14ac:dyDescent="0.45">
      <c r="B150" s="182"/>
      <c r="C150" s="182"/>
      <c r="D150" s="182"/>
      <c r="E150" s="182"/>
      <c r="F150" s="183"/>
      <c r="G150" s="184"/>
      <c r="H150" s="185"/>
      <c r="I150" s="183"/>
      <c r="J150" s="183"/>
      <c r="K150" s="182"/>
      <c r="L150" s="182"/>
      <c r="M150" s="186"/>
      <c r="N150" s="188"/>
    </row>
    <row r="151" spans="2:14" x14ac:dyDescent="0.45">
      <c r="B151" s="182"/>
      <c r="C151" s="182"/>
      <c r="D151" s="182"/>
      <c r="E151" s="182"/>
      <c r="F151" s="183"/>
      <c r="G151" s="184"/>
      <c r="H151" s="185"/>
      <c r="I151" s="183"/>
      <c r="J151" s="183"/>
      <c r="K151" s="182"/>
      <c r="L151" s="182"/>
      <c r="M151" s="186"/>
      <c r="N151" s="188"/>
    </row>
    <row r="152" spans="2:14" x14ac:dyDescent="0.45">
      <c r="B152" s="182"/>
      <c r="C152" s="182"/>
      <c r="D152" s="182"/>
      <c r="E152" s="182"/>
      <c r="F152" s="183"/>
      <c r="G152" s="184"/>
      <c r="H152" s="185"/>
      <c r="I152" s="183"/>
      <c r="J152" s="183"/>
      <c r="K152" s="182"/>
      <c r="L152" s="182"/>
      <c r="M152" s="186"/>
      <c r="N152" s="188"/>
    </row>
    <row r="153" spans="2:14" x14ac:dyDescent="0.45">
      <c r="B153" s="182"/>
      <c r="C153" s="182"/>
      <c r="D153" s="182"/>
      <c r="E153" s="182"/>
      <c r="F153" s="183"/>
      <c r="G153" s="184"/>
      <c r="H153" s="185"/>
      <c r="I153" s="183"/>
      <c r="J153" s="183"/>
      <c r="K153" s="182"/>
      <c r="L153" s="182"/>
      <c r="M153" s="186"/>
      <c r="N153" s="188"/>
    </row>
    <row r="154" spans="2:14" x14ac:dyDescent="0.45">
      <c r="B154" s="182"/>
      <c r="C154" s="182"/>
      <c r="D154" s="182"/>
      <c r="E154" s="182"/>
      <c r="F154" s="183"/>
      <c r="G154" s="184"/>
      <c r="H154" s="185"/>
      <c r="I154" s="183"/>
      <c r="J154" s="183"/>
      <c r="K154" s="182"/>
      <c r="L154" s="182"/>
      <c r="M154" s="186"/>
      <c r="N154" s="188"/>
    </row>
    <row r="155" spans="2:14" x14ac:dyDescent="0.45">
      <c r="B155" s="182"/>
      <c r="C155" s="182"/>
      <c r="D155" s="182"/>
      <c r="E155" s="182"/>
      <c r="F155" s="183"/>
      <c r="G155" s="184"/>
      <c r="H155" s="185"/>
      <c r="I155" s="183"/>
      <c r="J155" s="183"/>
      <c r="K155" s="182"/>
      <c r="L155" s="182"/>
      <c r="M155" s="186"/>
      <c r="N155" s="188"/>
    </row>
    <row r="156" spans="2:14" x14ac:dyDescent="0.45">
      <c r="B156" s="182"/>
      <c r="C156" s="182"/>
      <c r="D156" s="182"/>
      <c r="E156" s="182"/>
      <c r="F156" s="183"/>
      <c r="G156" s="184"/>
      <c r="H156" s="185"/>
      <c r="I156" s="183"/>
      <c r="J156" s="183"/>
      <c r="K156" s="182"/>
      <c r="L156" s="182"/>
      <c r="M156" s="186"/>
      <c r="N156" s="188"/>
    </row>
    <row r="157" spans="2:14" x14ac:dyDescent="0.45">
      <c r="B157" s="182"/>
      <c r="C157" s="182"/>
      <c r="D157" s="182"/>
      <c r="E157" s="182"/>
      <c r="F157" s="183"/>
      <c r="G157" s="184"/>
      <c r="H157" s="185"/>
      <c r="I157" s="183"/>
      <c r="J157" s="183"/>
      <c r="K157" s="182"/>
      <c r="L157" s="182"/>
      <c r="M157" s="186"/>
      <c r="N157" s="188"/>
    </row>
    <row r="158" spans="2:14" x14ac:dyDescent="0.45">
      <c r="B158" s="182"/>
      <c r="C158" s="182"/>
      <c r="D158" s="182"/>
      <c r="E158" s="182"/>
      <c r="F158" s="183"/>
      <c r="G158" s="184"/>
      <c r="H158" s="185"/>
      <c r="I158" s="183"/>
      <c r="J158" s="183"/>
      <c r="K158" s="182"/>
      <c r="L158" s="182"/>
      <c r="M158" s="186"/>
      <c r="N158" s="188"/>
    </row>
    <row r="159" spans="2:14" x14ac:dyDescent="0.45">
      <c r="B159" s="182"/>
      <c r="C159" s="182"/>
      <c r="D159" s="182"/>
      <c r="E159" s="182"/>
      <c r="F159" s="183"/>
      <c r="G159" s="184"/>
      <c r="H159" s="185"/>
      <c r="I159" s="183"/>
      <c r="J159" s="183"/>
      <c r="K159" s="182"/>
      <c r="L159" s="182"/>
      <c r="M159" s="186"/>
      <c r="N159" s="188"/>
    </row>
    <row r="160" spans="2:14" x14ac:dyDescent="0.45">
      <c r="B160" s="182"/>
      <c r="C160" s="182"/>
      <c r="D160" s="182"/>
      <c r="E160" s="182"/>
      <c r="F160" s="183"/>
      <c r="G160" s="184"/>
      <c r="H160" s="185"/>
      <c r="I160" s="183"/>
      <c r="J160" s="183"/>
      <c r="K160" s="182"/>
      <c r="L160" s="182"/>
      <c r="M160" s="186"/>
      <c r="N160" s="188"/>
    </row>
    <row r="161" spans="2:14" x14ac:dyDescent="0.45">
      <c r="B161" s="182"/>
      <c r="C161" s="182"/>
      <c r="D161" s="182"/>
      <c r="E161" s="182"/>
      <c r="F161" s="183"/>
      <c r="G161" s="184"/>
      <c r="H161" s="185"/>
      <c r="I161" s="183"/>
      <c r="J161" s="183"/>
      <c r="K161" s="182"/>
      <c r="L161" s="182"/>
      <c r="M161" s="186"/>
      <c r="N161" s="188"/>
    </row>
    <row r="162" spans="2:14" x14ac:dyDescent="0.45">
      <c r="B162" s="182"/>
      <c r="C162" s="182"/>
      <c r="D162" s="182"/>
      <c r="E162" s="182"/>
      <c r="F162" s="183"/>
      <c r="G162" s="184"/>
      <c r="H162" s="185"/>
      <c r="I162" s="183"/>
      <c r="J162" s="183"/>
      <c r="K162" s="182"/>
      <c r="L162" s="182"/>
      <c r="M162" s="186"/>
      <c r="N162" s="188"/>
    </row>
    <row r="163" spans="2:14" x14ac:dyDescent="0.45">
      <c r="B163" s="182"/>
      <c r="C163" s="182"/>
      <c r="D163" s="182"/>
      <c r="E163" s="182"/>
      <c r="F163" s="183"/>
      <c r="G163" s="184"/>
      <c r="H163" s="185"/>
      <c r="I163" s="183"/>
      <c r="J163" s="183"/>
      <c r="K163" s="182"/>
      <c r="L163" s="182"/>
      <c r="M163" s="186"/>
      <c r="N163" s="188"/>
    </row>
    <row r="164" spans="2:14" x14ac:dyDescent="0.45">
      <c r="B164" s="182"/>
      <c r="C164" s="182"/>
      <c r="D164" s="182"/>
      <c r="E164" s="182"/>
      <c r="F164" s="183"/>
      <c r="G164" s="184"/>
      <c r="H164" s="185"/>
      <c r="I164" s="183"/>
      <c r="J164" s="183"/>
      <c r="K164" s="182"/>
      <c r="L164" s="182"/>
      <c r="M164" s="186"/>
      <c r="N164" s="188"/>
    </row>
    <row r="165" spans="2:14" x14ac:dyDescent="0.45">
      <c r="B165" s="182"/>
      <c r="C165" s="182"/>
      <c r="D165" s="182"/>
      <c r="E165" s="182"/>
      <c r="F165" s="183"/>
      <c r="G165" s="184"/>
      <c r="H165" s="185"/>
      <c r="I165" s="183"/>
      <c r="J165" s="183"/>
      <c r="K165" s="182"/>
      <c r="L165" s="182"/>
      <c r="M165" s="186"/>
      <c r="N165" s="188"/>
    </row>
    <row r="166" spans="2:14" x14ac:dyDescent="0.45">
      <c r="B166" s="182"/>
      <c r="C166" s="182"/>
      <c r="D166" s="182"/>
      <c r="E166" s="182"/>
      <c r="F166" s="183"/>
      <c r="G166" s="184"/>
      <c r="H166" s="185"/>
      <c r="I166" s="183"/>
      <c r="J166" s="183"/>
      <c r="K166" s="182"/>
      <c r="L166" s="182"/>
      <c r="M166" s="186"/>
      <c r="N166" s="188"/>
    </row>
    <row r="167" spans="2:14" x14ac:dyDescent="0.45">
      <c r="B167" s="182"/>
      <c r="C167" s="182"/>
      <c r="D167" s="182"/>
      <c r="E167" s="182"/>
      <c r="F167" s="183"/>
      <c r="G167" s="184"/>
      <c r="H167" s="185"/>
      <c r="I167" s="183"/>
      <c r="J167" s="183"/>
      <c r="K167" s="182"/>
      <c r="L167" s="182"/>
      <c r="M167" s="186"/>
      <c r="N167" s="188"/>
    </row>
    <row r="168" spans="2:14" x14ac:dyDescent="0.45">
      <c r="B168" s="182"/>
      <c r="C168" s="182"/>
      <c r="D168" s="182"/>
      <c r="E168" s="182"/>
      <c r="F168" s="183"/>
      <c r="G168" s="184"/>
      <c r="H168" s="185"/>
      <c r="I168" s="183"/>
      <c r="J168" s="183"/>
      <c r="K168" s="182"/>
      <c r="L168" s="182"/>
      <c r="M168" s="186"/>
      <c r="N168" s="188"/>
    </row>
    <row r="169" spans="2:14" x14ac:dyDescent="0.45">
      <c r="B169" s="182"/>
      <c r="C169" s="182"/>
      <c r="D169" s="182"/>
      <c r="E169" s="182"/>
      <c r="F169" s="183"/>
      <c r="G169" s="184"/>
      <c r="H169" s="185"/>
      <c r="I169" s="183"/>
      <c r="J169" s="183"/>
      <c r="K169" s="182"/>
      <c r="L169" s="182"/>
      <c r="M169" s="186"/>
      <c r="N169" s="188"/>
    </row>
    <row r="170" spans="2:14" x14ac:dyDescent="0.45">
      <c r="B170" s="182"/>
      <c r="C170" s="182"/>
      <c r="D170" s="182"/>
      <c r="E170" s="182"/>
      <c r="F170" s="183"/>
      <c r="G170" s="184"/>
      <c r="H170" s="185"/>
      <c r="I170" s="183"/>
      <c r="J170" s="183"/>
      <c r="K170" s="182"/>
      <c r="L170" s="182"/>
      <c r="M170" s="186"/>
      <c r="N170" s="188"/>
    </row>
    <row r="171" spans="2:14" x14ac:dyDescent="0.45">
      <c r="B171" s="182"/>
      <c r="C171" s="182"/>
      <c r="D171" s="182"/>
      <c r="E171" s="182"/>
      <c r="F171" s="183"/>
      <c r="G171" s="184"/>
      <c r="H171" s="185"/>
      <c r="I171" s="183"/>
      <c r="J171" s="183"/>
      <c r="K171" s="182"/>
      <c r="L171" s="182"/>
      <c r="M171" s="186"/>
      <c r="N171" s="188"/>
    </row>
    <row r="172" spans="2:14" x14ac:dyDescent="0.45">
      <c r="B172" s="182"/>
      <c r="C172" s="182"/>
      <c r="D172" s="182"/>
      <c r="E172" s="182"/>
      <c r="F172" s="183"/>
      <c r="G172" s="184"/>
      <c r="H172" s="185"/>
      <c r="I172" s="183"/>
      <c r="J172" s="183"/>
      <c r="K172" s="182"/>
      <c r="L172" s="182"/>
      <c r="M172" s="186"/>
      <c r="N172" s="188"/>
    </row>
    <row r="173" spans="2:14" x14ac:dyDescent="0.45">
      <c r="B173" s="182"/>
      <c r="C173" s="182"/>
      <c r="D173" s="182"/>
      <c r="E173" s="182"/>
      <c r="F173" s="183"/>
      <c r="G173" s="184"/>
      <c r="H173" s="185"/>
      <c r="I173" s="183"/>
      <c r="J173" s="183"/>
      <c r="K173" s="182"/>
      <c r="L173" s="182"/>
      <c r="M173" s="186"/>
      <c r="N173" s="188"/>
    </row>
    <row r="174" spans="2:14" x14ac:dyDescent="0.45">
      <c r="B174" s="182"/>
      <c r="C174" s="182"/>
      <c r="D174" s="182"/>
      <c r="E174" s="182"/>
      <c r="F174" s="183"/>
      <c r="G174" s="184"/>
      <c r="H174" s="185"/>
      <c r="I174" s="183"/>
      <c r="J174" s="183"/>
      <c r="K174" s="182"/>
      <c r="L174" s="182"/>
      <c r="M174" s="186"/>
      <c r="N174" s="188"/>
    </row>
    <row r="175" spans="2:14" x14ac:dyDescent="0.45">
      <c r="B175" s="182"/>
      <c r="C175" s="182"/>
      <c r="D175" s="182"/>
      <c r="E175" s="182"/>
      <c r="F175" s="183"/>
      <c r="G175" s="184"/>
      <c r="H175" s="185"/>
      <c r="I175" s="183"/>
      <c r="J175" s="183"/>
      <c r="K175" s="182"/>
      <c r="L175" s="182"/>
      <c r="M175" s="186"/>
      <c r="N175" s="188"/>
    </row>
    <row r="176" spans="2:14" x14ac:dyDescent="0.45">
      <c r="B176" s="182"/>
      <c r="C176" s="182"/>
      <c r="D176" s="182"/>
      <c r="E176" s="182"/>
      <c r="F176" s="183"/>
      <c r="G176" s="184"/>
      <c r="H176" s="185"/>
      <c r="I176" s="183"/>
      <c r="J176" s="183"/>
      <c r="K176" s="182"/>
      <c r="L176" s="182"/>
      <c r="M176" s="186"/>
      <c r="N176" s="188"/>
    </row>
    <row r="177" spans="2:14" x14ac:dyDescent="0.45">
      <c r="B177" s="182"/>
      <c r="C177" s="182"/>
      <c r="D177" s="182"/>
      <c r="E177" s="182"/>
      <c r="F177" s="183"/>
      <c r="G177" s="184"/>
      <c r="H177" s="185"/>
      <c r="I177" s="183"/>
      <c r="J177" s="183"/>
      <c r="K177" s="182"/>
      <c r="L177" s="182"/>
      <c r="M177" s="186"/>
      <c r="N177" s="188"/>
    </row>
    <row r="178" spans="2:14" x14ac:dyDescent="0.45">
      <c r="B178" s="182"/>
      <c r="C178" s="182"/>
      <c r="D178" s="182"/>
      <c r="E178" s="182"/>
      <c r="F178" s="183"/>
      <c r="G178" s="184"/>
      <c r="H178" s="185"/>
      <c r="I178" s="183"/>
      <c r="J178" s="183"/>
      <c r="K178" s="182"/>
      <c r="L178" s="182"/>
      <c r="M178" s="186"/>
      <c r="N178" s="188"/>
    </row>
    <row r="179" spans="2:14" x14ac:dyDescent="0.45">
      <c r="B179" s="182"/>
      <c r="C179" s="182"/>
      <c r="D179" s="182"/>
      <c r="E179" s="182"/>
      <c r="F179" s="183"/>
      <c r="G179" s="184"/>
      <c r="H179" s="185"/>
      <c r="I179" s="183"/>
      <c r="J179" s="183"/>
      <c r="K179" s="182"/>
      <c r="L179" s="182"/>
      <c r="M179" s="186"/>
      <c r="N179" s="188"/>
    </row>
    <row r="180" spans="2:14" x14ac:dyDescent="0.45">
      <c r="B180" s="182"/>
      <c r="C180" s="182"/>
      <c r="D180" s="182"/>
      <c r="E180" s="182"/>
      <c r="F180" s="183"/>
      <c r="G180" s="184"/>
      <c r="H180" s="185"/>
      <c r="I180" s="183"/>
      <c r="J180" s="183"/>
      <c r="K180" s="182"/>
      <c r="L180" s="182"/>
      <c r="M180" s="186"/>
      <c r="N180" s="188"/>
    </row>
    <row r="181" spans="2:14" x14ac:dyDescent="0.45">
      <c r="B181" s="182"/>
      <c r="C181" s="182"/>
      <c r="D181" s="182"/>
      <c r="E181" s="182"/>
      <c r="F181" s="183"/>
      <c r="G181" s="184"/>
      <c r="H181" s="185"/>
      <c r="I181" s="183"/>
      <c r="J181" s="183"/>
      <c r="K181" s="182"/>
      <c r="L181" s="182"/>
      <c r="M181" s="186"/>
      <c r="N181" s="188"/>
    </row>
    <row r="182" spans="2:14" x14ac:dyDescent="0.45">
      <c r="B182" s="182"/>
      <c r="C182" s="182"/>
      <c r="D182" s="182"/>
      <c r="E182" s="182"/>
      <c r="F182" s="183"/>
      <c r="G182" s="184"/>
      <c r="H182" s="185"/>
      <c r="I182" s="183"/>
      <c r="J182" s="183"/>
      <c r="K182" s="182"/>
      <c r="L182" s="182"/>
      <c r="M182" s="186"/>
      <c r="N182" s="188"/>
    </row>
    <row r="183" spans="2:14" x14ac:dyDescent="0.45">
      <c r="B183" s="182"/>
      <c r="C183" s="182"/>
      <c r="D183" s="182"/>
      <c r="E183" s="182"/>
      <c r="F183" s="183"/>
      <c r="G183" s="184"/>
      <c r="H183" s="185"/>
      <c r="I183" s="183"/>
      <c r="J183" s="183"/>
      <c r="K183" s="182"/>
      <c r="L183" s="182"/>
      <c r="M183" s="186"/>
      <c r="N183" s="188"/>
    </row>
    <row r="184" spans="2:14" x14ac:dyDescent="0.45">
      <c r="B184" s="182"/>
      <c r="C184" s="182"/>
      <c r="D184" s="182"/>
      <c r="E184" s="182"/>
      <c r="F184" s="183"/>
      <c r="G184" s="184"/>
      <c r="H184" s="185"/>
      <c r="I184" s="183"/>
      <c r="J184" s="183"/>
      <c r="K184" s="182"/>
      <c r="L184" s="182"/>
      <c r="M184" s="186"/>
      <c r="N184" s="188"/>
    </row>
    <row r="185" spans="2:14" x14ac:dyDescent="0.45">
      <c r="B185" s="182"/>
      <c r="C185" s="182"/>
      <c r="D185" s="182"/>
      <c r="E185" s="182"/>
      <c r="F185" s="183"/>
      <c r="G185" s="184"/>
      <c r="H185" s="185"/>
      <c r="I185" s="183"/>
      <c r="J185" s="183"/>
      <c r="K185" s="182"/>
      <c r="L185" s="182"/>
      <c r="M185" s="186"/>
      <c r="N185" s="188"/>
    </row>
    <row r="186" spans="2:14" x14ac:dyDescent="0.45">
      <c r="B186" s="182"/>
      <c r="C186" s="182"/>
      <c r="D186" s="182"/>
      <c r="E186" s="182"/>
      <c r="F186" s="183"/>
      <c r="G186" s="184"/>
      <c r="H186" s="185"/>
      <c r="I186" s="183"/>
      <c r="J186" s="183"/>
      <c r="K186" s="182"/>
      <c r="L186" s="182"/>
      <c r="M186" s="186"/>
      <c r="N186" s="188"/>
    </row>
    <row r="187" spans="2:14" x14ac:dyDescent="0.45">
      <c r="B187" s="182"/>
      <c r="C187" s="182"/>
      <c r="D187" s="182"/>
      <c r="E187" s="182"/>
      <c r="F187" s="183"/>
      <c r="G187" s="184"/>
      <c r="H187" s="185"/>
      <c r="I187" s="183"/>
      <c r="J187" s="183"/>
      <c r="K187" s="182"/>
      <c r="L187" s="182"/>
      <c r="M187" s="186"/>
      <c r="N187" s="188"/>
    </row>
    <row r="188" spans="2:14" x14ac:dyDescent="0.45">
      <c r="B188" s="182"/>
      <c r="C188" s="182"/>
      <c r="D188" s="182"/>
      <c r="E188" s="182"/>
      <c r="F188" s="183"/>
      <c r="G188" s="184"/>
      <c r="H188" s="185"/>
      <c r="I188" s="183"/>
      <c r="J188" s="183"/>
      <c r="K188" s="182"/>
      <c r="L188" s="182"/>
      <c r="M188" s="186"/>
      <c r="N188" s="188"/>
    </row>
    <row r="189" spans="2:14" x14ac:dyDescent="0.45">
      <c r="B189" s="182"/>
      <c r="C189" s="182"/>
      <c r="D189" s="182"/>
      <c r="E189" s="182"/>
      <c r="F189" s="183"/>
      <c r="G189" s="184"/>
      <c r="H189" s="185"/>
      <c r="I189" s="183"/>
      <c r="J189" s="183"/>
      <c r="K189" s="182"/>
      <c r="L189" s="182"/>
      <c r="M189" s="186"/>
      <c r="N189" s="188"/>
    </row>
    <row r="190" spans="2:14" x14ac:dyDescent="0.45">
      <c r="B190" s="182"/>
      <c r="C190" s="182"/>
      <c r="D190" s="182"/>
      <c r="E190" s="182"/>
      <c r="F190" s="183"/>
      <c r="G190" s="184"/>
      <c r="H190" s="185"/>
      <c r="I190" s="183"/>
      <c r="J190" s="183"/>
      <c r="K190" s="182"/>
      <c r="L190" s="182"/>
      <c r="M190" s="186"/>
      <c r="N190" s="188"/>
    </row>
    <row r="191" spans="2:14" x14ac:dyDescent="0.45">
      <c r="B191" s="182"/>
      <c r="C191" s="182"/>
      <c r="D191" s="182"/>
      <c r="E191" s="182"/>
      <c r="F191" s="183"/>
      <c r="G191" s="184"/>
      <c r="H191" s="185"/>
      <c r="I191" s="183"/>
      <c r="J191" s="183"/>
      <c r="K191" s="182"/>
      <c r="L191" s="182"/>
      <c r="M191" s="186"/>
      <c r="N191" s="188"/>
    </row>
    <row r="192" spans="2:14" x14ac:dyDescent="0.45">
      <c r="B192" s="182"/>
      <c r="C192" s="182"/>
      <c r="D192" s="182"/>
      <c r="E192" s="182"/>
      <c r="F192" s="183"/>
      <c r="G192" s="184"/>
      <c r="H192" s="185"/>
      <c r="I192" s="183"/>
      <c r="J192" s="183"/>
      <c r="K192" s="182"/>
      <c r="L192" s="182"/>
      <c r="M192" s="186"/>
      <c r="N192" s="188"/>
    </row>
    <row r="193" spans="2:14" x14ac:dyDescent="0.45">
      <c r="B193" s="182"/>
      <c r="C193" s="182"/>
      <c r="D193" s="182"/>
      <c r="E193" s="182"/>
      <c r="F193" s="183"/>
      <c r="G193" s="184"/>
      <c r="H193" s="185"/>
      <c r="I193" s="183"/>
      <c r="J193" s="183"/>
      <c r="K193" s="182"/>
      <c r="L193" s="182"/>
      <c r="M193" s="186"/>
      <c r="N193" s="188"/>
    </row>
    <row r="194" spans="2:14" x14ac:dyDescent="0.45">
      <c r="B194" s="182"/>
      <c r="C194" s="182"/>
      <c r="D194" s="182"/>
      <c r="E194" s="182"/>
      <c r="F194" s="183"/>
      <c r="G194" s="184"/>
      <c r="H194" s="185"/>
      <c r="I194" s="183"/>
      <c r="J194" s="183"/>
      <c r="K194" s="182"/>
      <c r="L194" s="182"/>
      <c r="M194" s="186"/>
      <c r="N194" s="188"/>
    </row>
    <row r="195" spans="2:14" x14ac:dyDescent="0.45">
      <c r="B195" s="182"/>
      <c r="C195" s="182"/>
      <c r="D195" s="182"/>
      <c r="E195" s="182"/>
      <c r="F195" s="183"/>
      <c r="G195" s="184"/>
      <c r="H195" s="185"/>
      <c r="I195" s="183"/>
      <c r="J195" s="183"/>
      <c r="K195" s="182"/>
      <c r="L195" s="182"/>
      <c r="M195" s="186"/>
      <c r="N195" s="188"/>
    </row>
    <row r="196" spans="2:14" x14ac:dyDescent="0.45">
      <c r="B196" s="182"/>
      <c r="C196" s="182"/>
      <c r="D196" s="182"/>
      <c r="E196" s="182"/>
      <c r="F196" s="183"/>
      <c r="G196" s="184"/>
      <c r="H196" s="185"/>
      <c r="I196" s="183"/>
      <c r="J196" s="183"/>
      <c r="K196" s="182"/>
      <c r="L196" s="182"/>
      <c r="M196" s="186"/>
      <c r="N196" s="188"/>
    </row>
    <row r="197" spans="2:14" x14ac:dyDescent="0.45">
      <c r="B197" s="182"/>
      <c r="C197" s="182"/>
      <c r="D197" s="182"/>
      <c r="E197" s="182"/>
      <c r="F197" s="183"/>
      <c r="G197" s="184"/>
      <c r="H197" s="185"/>
      <c r="I197" s="183"/>
      <c r="J197" s="183"/>
      <c r="K197" s="182"/>
      <c r="L197" s="182"/>
      <c r="M197" s="186"/>
      <c r="N197" s="188"/>
    </row>
    <row r="198" spans="2:14" x14ac:dyDescent="0.45">
      <c r="B198" s="182"/>
      <c r="C198" s="182"/>
      <c r="D198" s="182"/>
      <c r="E198" s="182"/>
      <c r="F198" s="183"/>
      <c r="G198" s="184"/>
      <c r="H198" s="185"/>
      <c r="I198" s="183"/>
      <c r="J198" s="183"/>
      <c r="K198" s="182"/>
      <c r="L198" s="182"/>
      <c r="M198" s="186"/>
      <c r="N198" s="188"/>
    </row>
    <row r="199" spans="2:14" x14ac:dyDescent="0.45">
      <c r="B199" s="182"/>
      <c r="C199" s="182"/>
      <c r="D199" s="182"/>
      <c r="E199" s="182"/>
      <c r="F199" s="183"/>
      <c r="G199" s="184"/>
      <c r="H199" s="185"/>
      <c r="I199" s="183"/>
      <c r="J199" s="183"/>
      <c r="K199" s="182"/>
      <c r="L199" s="182"/>
      <c r="M199" s="186"/>
      <c r="N199" s="188"/>
    </row>
    <row r="200" spans="2:14" x14ac:dyDescent="0.45">
      <c r="B200" s="182"/>
      <c r="C200" s="182"/>
      <c r="D200" s="182"/>
      <c r="E200" s="182"/>
      <c r="F200" s="183"/>
      <c r="G200" s="184"/>
      <c r="H200" s="185"/>
      <c r="I200" s="183"/>
      <c r="J200" s="183"/>
      <c r="K200" s="182"/>
      <c r="L200" s="182"/>
      <c r="M200" s="186"/>
      <c r="N200" s="188"/>
    </row>
    <row r="201" spans="2:14" x14ac:dyDescent="0.45">
      <c r="B201" s="182"/>
      <c r="C201" s="182"/>
      <c r="D201" s="182"/>
      <c r="E201" s="182"/>
      <c r="F201" s="183"/>
      <c r="G201" s="184"/>
      <c r="H201" s="185"/>
      <c r="I201" s="183"/>
      <c r="J201" s="183"/>
      <c r="K201" s="182"/>
      <c r="L201" s="182"/>
      <c r="M201" s="186"/>
      <c r="N201" s="188"/>
    </row>
    <row r="202" spans="2:14" x14ac:dyDescent="0.45">
      <c r="B202" s="182"/>
      <c r="C202" s="182"/>
      <c r="D202" s="182"/>
      <c r="E202" s="182"/>
      <c r="F202" s="183"/>
      <c r="G202" s="184"/>
      <c r="H202" s="185"/>
      <c r="I202" s="183"/>
      <c r="J202" s="183"/>
      <c r="K202" s="182"/>
      <c r="L202" s="182"/>
      <c r="M202" s="186"/>
      <c r="N202" s="188"/>
    </row>
    <row r="203" spans="2:14" x14ac:dyDescent="0.45">
      <c r="B203" s="182"/>
      <c r="C203" s="182"/>
      <c r="D203" s="182"/>
      <c r="E203" s="182"/>
      <c r="F203" s="183"/>
      <c r="G203" s="184"/>
      <c r="H203" s="185"/>
      <c r="I203" s="183"/>
      <c r="J203" s="183"/>
      <c r="K203" s="182"/>
      <c r="L203" s="182"/>
      <c r="M203" s="186"/>
      <c r="N203" s="188"/>
    </row>
    <row r="204" spans="2:14" x14ac:dyDescent="0.45">
      <c r="B204" s="182"/>
      <c r="C204" s="182"/>
      <c r="D204" s="182"/>
      <c r="E204" s="182"/>
      <c r="F204" s="183"/>
      <c r="G204" s="184"/>
      <c r="H204" s="185"/>
      <c r="I204" s="183"/>
      <c r="J204" s="183"/>
      <c r="K204" s="182"/>
      <c r="L204" s="182"/>
      <c r="M204" s="186"/>
      <c r="N204" s="188"/>
    </row>
    <row r="205" spans="2:14" x14ac:dyDescent="0.45">
      <c r="B205" s="182"/>
      <c r="C205" s="182"/>
      <c r="D205" s="182"/>
      <c r="E205" s="182"/>
      <c r="F205" s="183"/>
      <c r="G205" s="184"/>
      <c r="H205" s="185"/>
      <c r="I205" s="183"/>
      <c r="J205" s="183"/>
      <c r="K205" s="182"/>
      <c r="L205" s="182"/>
      <c r="M205" s="186"/>
      <c r="N205" s="188"/>
    </row>
    <row r="206" spans="2:14" x14ac:dyDescent="0.45">
      <c r="B206" s="182"/>
      <c r="C206" s="182"/>
      <c r="D206" s="182"/>
      <c r="E206" s="182"/>
      <c r="F206" s="183"/>
      <c r="G206" s="184"/>
      <c r="H206" s="185"/>
      <c r="I206" s="183"/>
      <c r="J206" s="183"/>
      <c r="K206" s="182"/>
      <c r="L206" s="182"/>
      <c r="M206" s="186"/>
      <c r="N206" s="188"/>
    </row>
    <row r="207" spans="2:14" x14ac:dyDescent="0.45">
      <c r="B207" s="182"/>
      <c r="C207" s="182"/>
      <c r="D207" s="182"/>
      <c r="E207" s="182"/>
      <c r="F207" s="183"/>
      <c r="G207" s="184"/>
      <c r="H207" s="185"/>
      <c r="I207" s="183"/>
      <c r="J207" s="183"/>
      <c r="K207" s="182"/>
      <c r="L207" s="182"/>
      <c r="M207" s="186"/>
      <c r="N207" s="188"/>
    </row>
    <row r="208" spans="2:14" x14ac:dyDescent="0.45">
      <c r="B208" s="182"/>
      <c r="C208" s="182"/>
      <c r="D208" s="182"/>
      <c r="E208" s="182"/>
      <c r="F208" s="183"/>
      <c r="G208" s="184"/>
      <c r="H208" s="185"/>
      <c r="I208" s="183"/>
      <c r="J208" s="183"/>
      <c r="K208" s="182"/>
      <c r="L208" s="182"/>
      <c r="M208" s="186"/>
      <c r="N208" s="188"/>
    </row>
    <row r="209" spans="2:14" x14ac:dyDescent="0.45">
      <c r="B209" s="182"/>
      <c r="C209" s="182"/>
      <c r="D209" s="182"/>
      <c r="E209" s="182"/>
      <c r="F209" s="183"/>
      <c r="G209" s="184"/>
      <c r="H209" s="185"/>
      <c r="I209" s="183"/>
      <c r="J209" s="183"/>
      <c r="K209" s="182"/>
      <c r="L209" s="182"/>
      <c r="M209" s="186"/>
      <c r="N209" s="188"/>
    </row>
    <row r="210" spans="2:14" x14ac:dyDescent="0.45">
      <c r="B210" s="182"/>
      <c r="C210" s="182"/>
      <c r="D210" s="182"/>
      <c r="E210" s="182"/>
      <c r="F210" s="183"/>
      <c r="G210" s="184"/>
      <c r="H210" s="185"/>
      <c r="I210" s="183"/>
      <c r="J210" s="183"/>
      <c r="K210" s="182"/>
      <c r="L210" s="182"/>
      <c r="M210" s="186"/>
      <c r="N210" s="188"/>
    </row>
    <row r="211" spans="2:14" x14ac:dyDescent="0.45">
      <c r="B211" s="182"/>
      <c r="C211" s="182"/>
      <c r="D211" s="182"/>
      <c r="E211" s="182"/>
      <c r="F211" s="183"/>
      <c r="G211" s="184"/>
      <c r="H211" s="185"/>
      <c r="I211" s="183"/>
      <c r="J211" s="183"/>
      <c r="K211" s="182"/>
      <c r="L211" s="182"/>
      <c r="M211" s="186"/>
      <c r="N211" s="188"/>
    </row>
    <row r="212" spans="2:14" x14ac:dyDescent="0.45">
      <c r="B212" s="182"/>
      <c r="C212" s="182"/>
      <c r="D212" s="182"/>
      <c r="E212" s="182"/>
      <c r="F212" s="183"/>
      <c r="G212" s="184"/>
      <c r="H212" s="185"/>
      <c r="I212" s="183"/>
      <c r="J212" s="183"/>
      <c r="K212" s="182"/>
      <c r="L212" s="182"/>
      <c r="M212" s="186"/>
      <c r="N212" s="188"/>
    </row>
    <row r="213" spans="2:14" x14ac:dyDescent="0.45">
      <c r="B213" s="182"/>
      <c r="C213" s="182"/>
      <c r="D213" s="182"/>
      <c r="E213" s="182"/>
      <c r="F213" s="183"/>
      <c r="G213" s="184"/>
      <c r="H213" s="185"/>
      <c r="I213" s="183"/>
      <c r="J213" s="183"/>
      <c r="K213" s="182"/>
      <c r="L213" s="182"/>
      <c r="M213" s="186"/>
      <c r="N213" s="188"/>
    </row>
    <row r="214" spans="2:14" x14ac:dyDescent="0.45">
      <c r="B214" s="182"/>
      <c r="C214" s="182"/>
      <c r="D214" s="182"/>
      <c r="E214" s="182"/>
      <c r="F214" s="183"/>
      <c r="G214" s="184"/>
      <c r="H214" s="185"/>
      <c r="I214" s="183"/>
      <c r="J214" s="183"/>
      <c r="K214" s="182"/>
      <c r="L214" s="182"/>
      <c r="M214" s="186"/>
      <c r="N214" s="188"/>
    </row>
    <row r="215" spans="2:14" x14ac:dyDescent="0.45">
      <c r="B215" s="182"/>
      <c r="C215" s="182"/>
      <c r="D215" s="182"/>
      <c r="E215" s="182"/>
      <c r="F215" s="183"/>
      <c r="G215" s="184"/>
      <c r="H215" s="185"/>
      <c r="I215" s="183"/>
      <c r="J215" s="183"/>
      <c r="K215" s="182"/>
      <c r="L215" s="182"/>
      <c r="M215" s="186"/>
      <c r="N215" s="188"/>
    </row>
    <row r="216" spans="2:14" x14ac:dyDescent="0.45">
      <c r="B216" s="182"/>
      <c r="C216" s="182"/>
      <c r="D216" s="182"/>
      <c r="E216" s="182"/>
      <c r="F216" s="183"/>
      <c r="G216" s="184"/>
      <c r="H216" s="185"/>
      <c r="I216" s="183"/>
      <c r="J216" s="183"/>
      <c r="K216" s="182"/>
      <c r="L216" s="182"/>
      <c r="M216" s="186"/>
      <c r="N216" s="188"/>
    </row>
    <row r="217" spans="2:14" x14ac:dyDescent="0.45">
      <c r="B217" s="182"/>
      <c r="C217" s="182"/>
      <c r="D217" s="182"/>
      <c r="E217" s="182"/>
      <c r="F217" s="183"/>
      <c r="G217" s="184"/>
      <c r="H217" s="185"/>
      <c r="I217" s="183"/>
      <c r="J217" s="183"/>
      <c r="K217" s="182"/>
      <c r="L217" s="182"/>
      <c r="M217" s="186"/>
      <c r="N217" s="188"/>
    </row>
    <row r="218" spans="2:14" x14ac:dyDescent="0.45">
      <c r="B218" s="182"/>
      <c r="C218" s="182"/>
      <c r="D218" s="182"/>
      <c r="E218" s="182"/>
      <c r="F218" s="183"/>
      <c r="G218" s="184"/>
      <c r="H218" s="185"/>
      <c r="I218" s="183"/>
      <c r="J218" s="183"/>
      <c r="K218" s="182"/>
      <c r="L218" s="182"/>
      <c r="M218" s="186"/>
      <c r="N218" s="188"/>
    </row>
    <row r="219" spans="2:14" x14ac:dyDescent="0.45">
      <c r="B219" s="182"/>
      <c r="C219" s="182"/>
      <c r="D219" s="182"/>
      <c r="E219" s="182"/>
      <c r="F219" s="183"/>
      <c r="G219" s="184"/>
      <c r="H219" s="185"/>
      <c r="I219" s="183"/>
      <c r="J219" s="183"/>
      <c r="K219" s="182"/>
      <c r="L219" s="182"/>
      <c r="M219" s="186"/>
      <c r="N219" s="188"/>
    </row>
    <row r="220" spans="2:14" x14ac:dyDescent="0.45">
      <c r="B220" s="182"/>
      <c r="C220" s="182"/>
      <c r="D220" s="182"/>
      <c r="E220" s="182"/>
      <c r="F220" s="183"/>
      <c r="G220" s="184"/>
      <c r="H220" s="185"/>
      <c r="I220" s="183"/>
      <c r="J220" s="183"/>
      <c r="K220" s="182"/>
      <c r="L220" s="182"/>
      <c r="M220" s="186"/>
      <c r="N220" s="188"/>
    </row>
    <row r="221" spans="2:14" x14ac:dyDescent="0.45">
      <c r="B221" s="182"/>
      <c r="C221" s="182"/>
      <c r="D221" s="182"/>
      <c r="E221" s="182"/>
      <c r="F221" s="183"/>
      <c r="G221" s="184"/>
      <c r="H221" s="185"/>
      <c r="I221" s="183"/>
      <c r="J221" s="183"/>
      <c r="K221" s="182"/>
      <c r="L221" s="182"/>
      <c r="M221" s="186"/>
      <c r="N221" s="188"/>
    </row>
    <row r="222" spans="2:14" x14ac:dyDescent="0.45">
      <c r="B222" s="182"/>
      <c r="C222" s="182"/>
      <c r="D222" s="182"/>
      <c r="E222" s="182"/>
      <c r="F222" s="183"/>
      <c r="G222" s="184"/>
      <c r="H222" s="185"/>
      <c r="I222" s="183"/>
      <c r="J222" s="183"/>
      <c r="K222" s="182"/>
      <c r="L222" s="182"/>
      <c r="M222" s="186"/>
      <c r="N222" s="188"/>
    </row>
    <row r="223" spans="2:14" x14ac:dyDescent="0.45">
      <c r="B223" s="182"/>
      <c r="C223" s="182"/>
      <c r="D223" s="182"/>
      <c r="E223" s="182"/>
      <c r="F223" s="183"/>
      <c r="G223" s="184"/>
      <c r="H223" s="185"/>
      <c r="I223" s="183"/>
      <c r="J223" s="183"/>
      <c r="K223" s="182"/>
      <c r="L223" s="182"/>
      <c r="M223" s="186"/>
      <c r="N223" s="188"/>
    </row>
    <row r="224" spans="2:14" x14ac:dyDescent="0.45">
      <c r="B224" s="182"/>
      <c r="C224" s="182"/>
      <c r="D224" s="182"/>
      <c r="E224" s="182"/>
      <c r="F224" s="183"/>
      <c r="G224" s="184"/>
      <c r="H224" s="185"/>
      <c r="I224" s="183"/>
      <c r="J224" s="183"/>
      <c r="K224" s="182"/>
      <c r="L224" s="182"/>
      <c r="M224" s="186"/>
      <c r="N224" s="188"/>
    </row>
    <row r="225" spans="2:14" x14ac:dyDescent="0.45">
      <c r="B225" s="182"/>
      <c r="C225" s="182"/>
      <c r="D225" s="182"/>
      <c r="E225" s="182"/>
      <c r="F225" s="183"/>
      <c r="G225" s="184"/>
      <c r="H225" s="185"/>
      <c r="I225" s="183"/>
      <c r="J225" s="183"/>
      <c r="K225" s="182"/>
      <c r="L225" s="182"/>
      <c r="M225" s="186"/>
      <c r="N225" s="188"/>
    </row>
    <row r="226" spans="2:14" x14ac:dyDescent="0.45">
      <c r="B226" s="182"/>
      <c r="C226" s="182"/>
      <c r="D226" s="182"/>
      <c r="E226" s="182"/>
      <c r="F226" s="183"/>
      <c r="G226" s="184"/>
      <c r="H226" s="185"/>
      <c r="I226" s="183"/>
      <c r="J226" s="183"/>
      <c r="K226" s="182"/>
      <c r="L226" s="182"/>
      <c r="M226" s="186"/>
      <c r="N226" s="188"/>
    </row>
    <row r="227" spans="2:14" x14ac:dyDescent="0.45">
      <c r="B227" s="182"/>
      <c r="C227" s="182"/>
      <c r="D227" s="182"/>
      <c r="E227" s="182"/>
      <c r="F227" s="183"/>
      <c r="G227" s="184"/>
      <c r="H227" s="185"/>
      <c r="I227" s="183"/>
      <c r="J227" s="183"/>
      <c r="K227" s="182"/>
      <c r="L227" s="182"/>
      <c r="M227" s="186"/>
      <c r="N227" s="188"/>
    </row>
    <row r="228" spans="2:14" x14ac:dyDescent="0.45">
      <c r="B228" s="182"/>
      <c r="C228" s="182"/>
      <c r="D228" s="182"/>
      <c r="E228" s="182"/>
      <c r="F228" s="183"/>
      <c r="G228" s="184"/>
      <c r="H228" s="185"/>
      <c r="I228" s="183"/>
      <c r="J228" s="183"/>
      <c r="K228" s="182"/>
      <c r="L228" s="182"/>
      <c r="M228" s="186"/>
      <c r="N228" s="188"/>
    </row>
    <row r="229" spans="2:14" x14ac:dyDescent="0.45">
      <c r="B229" s="182"/>
      <c r="C229" s="182"/>
      <c r="D229" s="182"/>
      <c r="E229" s="182"/>
      <c r="F229" s="183"/>
      <c r="G229" s="184"/>
      <c r="H229" s="185"/>
      <c r="I229" s="183"/>
      <c r="J229" s="183"/>
      <c r="K229" s="182"/>
      <c r="L229" s="182"/>
      <c r="M229" s="186"/>
      <c r="N229" s="188"/>
    </row>
    <row r="230" spans="2:14" x14ac:dyDescent="0.45">
      <c r="B230" s="182"/>
      <c r="C230" s="182"/>
      <c r="D230" s="182"/>
      <c r="E230" s="182"/>
      <c r="F230" s="183"/>
      <c r="G230" s="184"/>
      <c r="H230" s="185"/>
      <c r="I230" s="183"/>
      <c r="J230" s="183"/>
      <c r="K230" s="182"/>
      <c r="L230" s="182"/>
      <c r="M230" s="186"/>
      <c r="N230" s="188"/>
    </row>
    <row r="231" spans="2:14" x14ac:dyDescent="0.45">
      <c r="B231" s="182"/>
      <c r="C231" s="182"/>
      <c r="D231" s="182"/>
      <c r="E231" s="182"/>
      <c r="F231" s="183"/>
      <c r="G231" s="184"/>
      <c r="H231" s="185"/>
      <c r="I231" s="183"/>
      <c r="J231" s="183"/>
      <c r="K231" s="182"/>
      <c r="L231" s="182"/>
      <c r="M231" s="186"/>
      <c r="N231" s="188"/>
    </row>
    <row r="232" spans="2:14" x14ac:dyDescent="0.45">
      <c r="B232" s="182"/>
      <c r="C232" s="182"/>
      <c r="D232" s="182"/>
      <c r="E232" s="182"/>
      <c r="F232" s="183"/>
      <c r="G232" s="184"/>
      <c r="H232" s="185"/>
      <c r="I232" s="183"/>
      <c r="J232" s="183"/>
      <c r="K232" s="182"/>
      <c r="L232" s="182"/>
      <c r="M232" s="186"/>
      <c r="N232" s="188"/>
    </row>
    <row r="233" spans="2:14" x14ac:dyDescent="0.45">
      <c r="B233" s="182"/>
      <c r="C233" s="182"/>
      <c r="D233" s="182"/>
      <c r="E233" s="182"/>
      <c r="F233" s="183"/>
      <c r="G233" s="184"/>
      <c r="H233" s="185"/>
      <c r="I233" s="183"/>
      <c r="J233" s="183"/>
      <c r="K233" s="182"/>
      <c r="L233" s="182"/>
      <c r="M233" s="186"/>
      <c r="N233" s="188"/>
    </row>
    <row r="234" spans="2:14" x14ac:dyDescent="0.45">
      <c r="B234" s="182"/>
      <c r="C234" s="182"/>
      <c r="D234" s="182"/>
      <c r="E234" s="182"/>
      <c r="F234" s="183"/>
      <c r="G234" s="184"/>
      <c r="H234" s="185"/>
      <c r="I234" s="183"/>
      <c r="J234" s="183"/>
      <c r="K234" s="182"/>
      <c r="L234" s="182"/>
      <c r="M234" s="186"/>
      <c r="N234" s="188"/>
    </row>
    <row r="235" spans="2:14" x14ac:dyDescent="0.45">
      <c r="B235" s="182"/>
      <c r="C235" s="182"/>
      <c r="D235" s="182"/>
      <c r="E235" s="182"/>
      <c r="F235" s="183"/>
      <c r="G235" s="184"/>
      <c r="H235" s="185"/>
      <c r="I235" s="183"/>
      <c r="J235" s="183"/>
      <c r="K235" s="182"/>
      <c r="L235" s="182"/>
      <c r="M235" s="186"/>
      <c r="N235" s="188"/>
    </row>
    <row r="236" spans="2:14" x14ac:dyDescent="0.45">
      <c r="B236" s="182"/>
      <c r="C236" s="182"/>
      <c r="D236" s="182"/>
      <c r="E236" s="182"/>
      <c r="F236" s="183"/>
      <c r="G236" s="184"/>
      <c r="H236" s="185"/>
      <c r="I236" s="183"/>
      <c r="J236" s="183"/>
      <c r="K236" s="182"/>
      <c r="L236" s="182"/>
      <c r="M236" s="186"/>
      <c r="N236" s="188"/>
    </row>
    <row r="237" spans="2:14" x14ac:dyDescent="0.45">
      <c r="B237" s="182"/>
      <c r="C237" s="182"/>
      <c r="D237" s="182"/>
      <c r="E237" s="182"/>
      <c r="F237" s="183"/>
      <c r="G237" s="184"/>
      <c r="H237" s="185"/>
      <c r="I237" s="183"/>
      <c r="J237" s="183"/>
      <c r="K237" s="182"/>
      <c r="L237" s="182"/>
      <c r="M237" s="186"/>
      <c r="N237" s="188"/>
    </row>
    <row r="238" spans="2:14" x14ac:dyDescent="0.45">
      <c r="B238" s="182"/>
      <c r="C238" s="182"/>
      <c r="D238" s="182"/>
      <c r="E238" s="182"/>
      <c r="F238" s="183"/>
      <c r="G238" s="184"/>
      <c r="H238" s="185"/>
      <c r="I238" s="183"/>
      <c r="J238" s="183"/>
      <c r="K238" s="182"/>
      <c r="L238" s="182"/>
      <c r="M238" s="186"/>
      <c r="N238" s="188"/>
    </row>
    <row r="239" spans="2:14" x14ac:dyDescent="0.45">
      <c r="B239" s="182"/>
      <c r="C239" s="182"/>
      <c r="D239" s="182"/>
      <c r="E239" s="182"/>
      <c r="F239" s="183"/>
      <c r="G239" s="184"/>
      <c r="H239" s="185"/>
      <c r="I239" s="183"/>
      <c r="J239" s="183"/>
      <c r="K239" s="182"/>
      <c r="L239" s="182"/>
      <c r="M239" s="186"/>
      <c r="N239" s="188"/>
    </row>
    <row r="240" spans="2:14" x14ac:dyDescent="0.45">
      <c r="B240" s="182"/>
      <c r="C240" s="182"/>
      <c r="D240" s="182"/>
      <c r="E240" s="182"/>
      <c r="F240" s="183"/>
      <c r="G240" s="184"/>
      <c r="H240" s="185"/>
      <c r="I240" s="183"/>
      <c r="J240" s="183"/>
      <c r="K240" s="182"/>
      <c r="L240" s="182"/>
      <c r="M240" s="186"/>
      <c r="N240" s="188"/>
    </row>
    <row r="241" spans="2:14" x14ac:dyDescent="0.45">
      <c r="B241" s="182"/>
      <c r="C241" s="182"/>
      <c r="D241" s="182"/>
      <c r="E241" s="182"/>
      <c r="F241" s="183"/>
      <c r="G241" s="184"/>
      <c r="H241" s="185"/>
      <c r="I241" s="183"/>
      <c r="J241" s="183"/>
      <c r="K241" s="182"/>
      <c r="L241" s="182"/>
      <c r="M241" s="186"/>
      <c r="N241" s="188"/>
    </row>
    <row r="242" spans="2:14" x14ac:dyDescent="0.45">
      <c r="B242" s="182"/>
      <c r="C242" s="182"/>
      <c r="D242" s="182"/>
      <c r="E242" s="182"/>
      <c r="F242" s="183"/>
      <c r="G242" s="184"/>
      <c r="H242" s="185"/>
      <c r="I242" s="183"/>
      <c r="J242" s="183"/>
      <c r="K242" s="182"/>
      <c r="L242" s="182"/>
      <c r="M242" s="186"/>
      <c r="N242" s="188"/>
    </row>
    <row r="243" spans="2:14" x14ac:dyDescent="0.45">
      <c r="B243" s="182"/>
      <c r="C243" s="182"/>
      <c r="D243" s="182"/>
      <c r="E243" s="182"/>
      <c r="F243" s="183"/>
      <c r="G243" s="184"/>
      <c r="H243" s="185"/>
      <c r="I243" s="183"/>
      <c r="J243" s="183"/>
      <c r="K243" s="182"/>
      <c r="L243" s="182"/>
      <c r="M243" s="186"/>
      <c r="N243" s="188"/>
    </row>
    <row r="244" spans="2:14" x14ac:dyDescent="0.45">
      <c r="B244" s="182"/>
      <c r="C244" s="182"/>
      <c r="D244" s="182"/>
      <c r="E244" s="182"/>
      <c r="F244" s="183"/>
      <c r="G244" s="184"/>
      <c r="H244" s="185"/>
      <c r="I244" s="183"/>
      <c r="J244" s="183"/>
      <c r="K244" s="182"/>
      <c r="L244" s="182"/>
      <c r="M244" s="186"/>
      <c r="N244" s="188"/>
    </row>
    <row r="245" spans="2:14" x14ac:dyDescent="0.45">
      <c r="B245" s="182"/>
      <c r="C245" s="182"/>
      <c r="D245" s="182"/>
      <c r="E245" s="182"/>
      <c r="F245" s="183"/>
      <c r="G245" s="184"/>
      <c r="H245" s="185"/>
      <c r="I245" s="183"/>
      <c r="J245" s="183"/>
      <c r="K245" s="182"/>
      <c r="L245" s="182"/>
      <c r="M245" s="186"/>
      <c r="N245" s="188"/>
    </row>
    <row r="246" spans="2:14" x14ac:dyDescent="0.45">
      <c r="B246" s="182"/>
      <c r="C246" s="182"/>
      <c r="D246" s="182"/>
      <c r="E246" s="182"/>
      <c r="F246" s="183"/>
      <c r="G246" s="184"/>
      <c r="H246" s="185"/>
      <c r="I246" s="183"/>
      <c r="J246" s="183"/>
      <c r="K246" s="182"/>
      <c r="L246" s="182"/>
      <c r="M246" s="186"/>
      <c r="N246" s="188"/>
    </row>
    <row r="247" spans="2:14" x14ac:dyDescent="0.45">
      <c r="B247" s="182"/>
      <c r="C247" s="182"/>
      <c r="D247" s="182"/>
      <c r="E247" s="182"/>
      <c r="F247" s="183"/>
      <c r="G247" s="184"/>
      <c r="H247" s="185"/>
      <c r="I247" s="183"/>
      <c r="J247" s="183"/>
      <c r="K247" s="182"/>
      <c r="L247" s="182"/>
      <c r="M247" s="186"/>
      <c r="N247" s="188"/>
    </row>
    <row r="248" spans="2:14" x14ac:dyDescent="0.45">
      <c r="B248" s="182"/>
      <c r="C248" s="182"/>
      <c r="D248" s="182"/>
      <c r="E248" s="182"/>
      <c r="F248" s="183"/>
      <c r="G248" s="184"/>
      <c r="H248" s="185"/>
      <c r="I248" s="183"/>
      <c r="J248" s="183"/>
      <c r="K248" s="182"/>
      <c r="L248" s="182"/>
      <c r="M248" s="186"/>
      <c r="N248" s="188"/>
    </row>
    <row r="249" spans="2:14" x14ac:dyDescent="0.45">
      <c r="B249" s="182"/>
      <c r="C249" s="182"/>
      <c r="D249" s="182"/>
      <c r="E249" s="182"/>
      <c r="F249" s="183"/>
      <c r="G249" s="184"/>
      <c r="H249" s="185"/>
      <c r="I249" s="183"/>
      <c r="J249" s="183"/>
      <c r="K249" s="182"/>
      <c r="L249" s="182"/>
      <c r="M249" s="186"/>
      <c r="N249" s="188"/>
    </row>
    <row r="250" spans="2:14" x14ac:dyDescent="0.45">
      <c r="B250" s="182"/>
      <c r="C250" s="182"/>
      <c r="D250" s="182"/>
      <c r="E250" s="182"/>
      <c r="F250" s="183"/>
      <c r="G250" s="184"/>
      <c r="H250" s="185"/>
      <c r="I250" s="183"/>
      <c r="J250" s="183"/>
      <c r="K250" s="182"/>
      <c r="L250" s="182"/>
      <c r="M250" s="186"/>
      <c r="N250" s="188"/>
    </row>
    <row r="251" spans="2:14" x14ac:dyDescent="0.45">
      <c r="B251" s="182"/>
      <c r="C251" s="182"/>
      <c r="D251" s="182"/>
      <c r="E251" s="182"/>
      <c r="F251" s="183"/>
      <c r="G251" s="184"/>
      <c r="H251" s="185"/>
      <c r="I251" s="183"/>
      <c r="J251" s="183"/>
      <c r="K251" s="182"/>
      <c r="L251" s="182"/>
      <c r="M251" s="186"/>
      <c r="N251" s="188"/>
    </row>
    <row r="252" spans="2:14" x14ac:dyDescent="0.45">
      <c r="B252" s="182"/>
      <c r="C252" s="182"/>
      <c r="D252" s="182"/>
      <c r="E252" s="182"/>
      <c r="F252" s="183"/>
      <c r="G252" s="184"/>
      <c r="H252" s="185"/>
      <c r="I252" s="183"/>
      <c r="J252" s="183"/>
      <c r="K252" s="182"/>
      <c r="L252" s="182"/>
      <c r="M252" s="186"/>
      <c r="N252" s="188"/>
    </row>
    <row r="253" spans="2:14" x14ac:dyDescent="0.45">
      <c r="B253" s="182"/>
      <c r="C253" s="182"/>
      <c r="D253" s="182"/>
      <c r="E253" s="182"/>
      <c r="F253" s="183"/>
      <c r="G253" s="184"/>
      <c r="H253" s="185"/>
      <c r="I253" s="183"/>
      <c r="J253" s="183"/>
      <c r="K253" s="182"/>
      <c r="L253" s="182"/>
      <c r="M253" s="186"/>
      <c r="N253" s="188"/>
    </row>
    <row r="254" spans="2:14" x14ac:dyDescent="0.45">
      <c r="B254" s="182"/>
      <c r="C254" s="182"/>
      <c r="D254" s="182"/>
      <c r="E254" s="182"/>
      <c r="F254" s="183"/>
      <c r="G254" s="184"/>
      <c r="H254" s="185"/>
      <c r="I254" s="183"/>
      <c r="J254" s="183"/>
      <c r="K254" s="182"/>
      <c r="L254" s="182"/>
      <c r="M254" s="186"/>
      <c r="N254" s="188"/>
    </row>
    <row r="255" spans="2:14" x14ac:dyDescent="0.45">
      <c r="B255" s="182"/>
      <c r="C255" s="182"/>
      <c r="D255" s="182"/>
      <c r="E255" s="182"/>
      <c r="F255" s="183"/>
      <c r="G255" s="184"/>
      <c r="H255" s="185"/>
      <c r="I255" s="183"/>
      <c r="J255" s="183"/>
      <c r="K255" s="182"/>
      <c r="L255" s="182"/>
      <c r="M255" s="186"/>
      <c r="N255" s="188"/>
    </row>
    <row r="256" spans="2:14" x14ac:dyDescent="0.45">
      <c r="B256" s="182"/>
      <c r="C256" s="182"/>
      <c r="D256" s="182"/>
      <c r="E256" s="182"/>
      <c r="F256" s="183"/>
      <c r="G256" s="184"/>
      <c r="H256" s="185"/>
      <c r="I256" s="183"/>
      <c r="J256" s="183"/>
      <c r="K256" s="182"/>
      <c r="L256" s="182"/>
      <c r="M256" s="186"/>
      <c r="N256" s="188"/>
    </row>
    <row r="257" spans="2:14" x14ac:dyDescent="0.45">
      <c r="B257" s="182"/>
      <c r="C257" s="182"/>
      <c r="D257" s="182"/>
      <c r="E257" s="182"/>
      <c r="F257" s="183"/>
      <c r="G257" s="184"/>
      <c r="H257" s="185"/>
      <c r="I257" s="183"/>
      <c r="J257" s="183"/>
      <c r="K257" s="182"/>
      <c r="L257" s="182"/>
      <c r="M257" s="186"/>
      <c r="N257" s="188"/>
    </row>
    <row r="258" spans="2:14" x14ac:dyDescent="0.45">
      <c r="B258" s="182"/>
      <c r="C258" s="182"/>
      <c r="D258" s="182"/>
      <c r="E258" s="182"/>
      <c r="F258" s="183"/>
      <c r="G258" s="184"/>
      <c r="H258" s="185"/>
      <c r="I258" s="183"/>
      <c r="J258" s="183"/>
      <c r="K258" s="182"/>
      <c r="L258" s="182"/>
      <c r="M258" s="186"/>
      <c r="N258" s="188"/>
    </row>
    <row r="259" spans="2:14" x14ac:dyDescent="0.45">
      <c r="B259" s="182"/>
      <c r="C259" s="182"/>
      <c r="D259" s="182"/>
      <c r="E259" s="182"/>
      <c r="F259" s="183"/>
      <c r="G259" s="184"/>
      <c r="H259" s="185"/>
      <c r="I259" s="183"/>
      <c r="J259" s="183"/>
      <c r="K259" s="182"/>
      <c r="L259" s="182"/>
      <c r="M259" s="186"/>
      <c r="N259" s="188"/>
    </row>
    <row r="260" spans="2:14" x14ac:dyDescent="0.45">
      <c r="B260" s="182"/>
      <c r="C260" s="182"/>
      <c r="D260" s="182"/>
      <c r="E260" s="182"/>
      <c r="F260" s="183"/>
      <c r="G260" s="184"/>
      <c r="H260" s="185"/>
      <c r="I260" s="183"/>
      <c r="J260" s="183"/>
      <c r="K260" s="182"/>
      <c r="L260" s="182"/>
      <c r="M260" s="186"/>
      <c r="N260" s="188"/>
    </row>
    <row r="261" spans="2:14" x14ac:dyDescent="0.45">
      <c r="B261" s="182"/>
      <c r="C261" s="182"/>
      <c r="D261" s="182"/>
      <c r="E261" s="182"/>
      <c r="F261" s="183"/>
      <c r="G261" s="184"/>
      <c r="H261" s="185"/>
      <c r="I261" s="183"/>
      <c r="J261" s="183"/>
      <c r="K261" s="182"/>
      <c r="L261" s="182"/>
      <c r="M261" s="186"/>
      <c r="N261" s="188"/>
    </row>
    <row r="262" spans="2:14" x14ac:dyDescent="0.45">
      <c r="B262" s="182"/>
      <c r="C262" s="182"/>
      <c r="D262" s="182"/>
      <c r="E262" s="182"/>
      <c r="F262" s="183"/>
      <c r="G262" s="184"/>
      <c r="H262" s="185"/>
      <c r="I262" s="183"/>
      <c r="J262" s="183"/>
      <c r="K262" s="182"/>
      <c r="L262" s="182"/>
      <c r="M262" s="186"/>
      <c r="N262" s="188"/>
    </row>
    <row r="263" spans="2:14" x14ac:dyDescent="0.45">
      <c r="B263" s="182"/>
      <c r="C263" s="182"/>
      <c r="D263" s="182"/>
      <c r="E263" s="182"/>
      <c r="F263" s="183"/>
      <c r="G263" s="184"/>
      <c r="H263" s="185"/>
      <c r="I263" s="183"/>
      <c r="J263" s="183"/>
      <c r="K263" s="182"/>
      <c r="L263" s="182"/>
      <c r="M263" s="186"/>
      <c r="N263" s="188"/>
    </row>
    <row r="264" spans="2:14" x14ac:dyDescent="0.45">
      <c r="B264" s="182"/>
      <c r="C264" s="182"/>
      <c r="D264" s="182"/>
      <c r="E264" s="182"/>
      <c r="F264" s="183"/>
      <c r="G264" s="184"/>
      <c r="H264" s="185"/>
      <c r="I264" s="183"/>
      <c r="J264" s="183"/>
      <c r="K264" s="182"/>
      <c r="L264" s="182"/>
      <c r="M264" s="186"/>
      <c r="N264" s="188"/>
    </row>
    <row r="265" spans="2:14" x14ac:dyDescent="0.45">
      <c r="B265" s="182"/>
      <c r="C265" s="182"/>
      <c r="D265" s="182"/>
      <c r="E265" s="182"/>
      <c r="F265" s="183"/>
      <c r="G265" s="184"/>
      <c r="H265" s="185"/>
      <c r="I265" s="183"/>
      <c r="J265" s="183"/>
      <c r="K265" s="182"/>
      <c r="L265" s="182"/>
      <c r="M265" s="186"/>
      <c r="N265" s="188"/>
    </row>
    <row r="266" spans="2:14" x14ac:dyDescent="0.45">
      <c r="B266" s="182"/>
      <c r="C266" s="182"/>
      <c r="D266" s="182"/>
      <c r="E266" s="182"/>
      <c r="F266" s="183"/>
      <c r="G266" s="184"/>
      <c r="H266" s="185"/>
      <c r="I266" s="183"/>
      <c r="J266" s="183"/>
      <c r="K266" s="182"/>
      <c r="L266" s="182"/>
      <c r="M266" s="186"/>
      <c r="N266" s="188"/>
    </row>
    <row r="267" spans="2:14" x14ac:dyDescent="0.45">
      <c r="B267" s="182"/>
      <c r="C267" s="182"/>
      <c r="D267" s="182"/>
      <c r="E267" s="182"/>
      <c r="F267" s="183"/>
      <c r="G267" s="184"/>
      <c r="H267" s="185"/>
      <c r="I267" s="183"/>
      <c r="J267" s="183"/>
      <c r="K267" s="182"/>
      <c r="L267" s="182"/>
      <c r="M267" s="186"/>
      <c r="N267" s="188"/>
    </row>
    <row r="268" spans="2:14" x14ac:dyDescent="0.45">
      <c r="B268" s="182"/>
      <c r="C268" s="182"/>
      <c r="D268" s="182"/>
      <c r="E268" s="182"/>
      <c r="F268" s="183"/>
      <c r="G268" s="184"/>
      <c r="H268" s="185"/>
      <c r="I268" s="183"/>
      <c r="J268" s="183"/>
      <c r="K268" s="182"/>
      <c r="L268" s="182"/>
      <c r="M268" s="186"/>
      <c r="N268" s="188"/>
    </row>
    <row r="269" spans="2:14" x14ac:dyDescent="0.45">
      <c r="B269" s="182"/>
      <c r="C269" s="182"/>
      <c r="D269" s="182"/>
      <c r="E269" s="182"/>
      <c r="F269" s="183"/>
      <c r="G269" s="184"/>
      <c r="H269" s="185"/>
      <c r="I269" s="183"/>
      <c r="J269" s="183"/>
      <c r="K269" s="182"/>
      <c r="L269" s="182"/>
      <c r="M269" s="186"/>
      <c r="N269" s="188"/>
    </row>
    <row r="270" spans="2:14" x14ac:dyDescent="0.45">
      <c r="B270" s="182"/>
      <c r="C270" s="182"/>
      <c r="D270" s="182"/>
      <c r="E270" s="182"/>
      <c r="F270" s="183"/>
      <c r="G270" s="184"/>
      <c r="H270" s="185"/>
      <c r="I270" s="183"/>
      <c r="J270" s="183"/>
      <c r="K270" s="182"/>
      <c r="L270" s="182"/>
      <c r="M270" s="186"/>
      <c r="N270" s="188"/>
    </row>
    <row r="271" spans="2:14" x14ac:dyDescent="0.45">
      <c r="B271" s="182"/>
      <c r="C271" s="182"/>
      <c r="D271" s="182"/>
      <c r="E271" s="182"/>
      <c r="F271" s="183"/>
      <c r="G271" s="184"/>
      <c r="H271" s="185"/>
      <c r="I271" s="183"/>
      <c r="J271" s="183"/>
      <c r="K271" s="182"/>
      <c r="L271" s="182"/>
      <c r="M271" s="186"/>
      <c r="N271" s="188"/>
    </row>
    <row r="272" spans="2:14" x14ac:dyDescent="0.45">
      <c r="B272" s="182"/>
      <c r="C272" s="182"/>
      <c r="D272" s="182"/>
      <c r="E272" s="182"/>
      <c r="F272" s="183"/>
      <c r="G272" s="184"/>
      <c r="H272" s="185"/>
      <c r="I272" s="183"/>
      <c r="J272" s="183"/>
      <c r="K272" s="182"/>
      <c r="L272" s="182"/>
      <c r="M272" s="186"/>
      <c r="N272" s="188"/>
    </row>
    <row r="273" spans="2:14" x14ac:dyDescent="0.45">
      <c r="B273" s="182"/>
      <c r="C273" s="182"/>
      <c r="D273" s="182"/>
      <c r="E273" s="182"/>
      <c r="F273" s="183"/>
      <c r="G273" s="184"/>
      <c r="H273" s="185"/>
      <c r="I273" s="183"/>
      <c r="J273" s="183"/>
      <c r="K273" s="182"/>
      <c r="L273" s="182"/>
      <c r="M273" s="186"/>
      <c r="N273" s="188"/>
    </row>
    <row r="274" spans="2:14" x14ac:dyDescent="0.45">
      <c r="B274" s="182"/>
      <c r="C274" s="182"/>
      <c r="D274" s="182"/>
      <c r="E274" s="182"/>
      <c r="F274" s="183"/>
      <c r="G274" s="184"/>
      <c r="H274" s="185"/>
      <c r="I274" s="183"/>
      <c r="J274" s="183"/>
      <c r="K274" s="182"/>
      <c r="L274" s="182"/>
      <c r="M274" s="186"/>
      <c r="N274" s="188"/>
    </row>
    <row r="275" spans="2:14" x14ac:dyDescent="0.45">
      <c r="B275" s="182"/>
      <c r="C275" s="182"/>
      <c r="D275" s="182"/>
      <c r="E275" s="182"/>
      <c r="F275" s="183"/>
      <c r="G275" s="184"/>
      <c r="H275" s="185"/>
      <c r="I275" s="183"/>
      <c r="J275" s="183"/>
      <c r="K275" s="182"/>
      <c r="L275" s="182"/>
      <c r="M275" s="186"/>
      <c r="N275" s="188"/>
    </row>
    <row r="276" spans="2:14" x14ac:dyDescent="0.45">
      <c r="B276" s="182"/>
      <c r="C276" s="182"/>
      <c r="D276" s="182"/>
      <c r="E276" s="182"/>
      <c r="F276" s="183"/>
      <c r="G276" s="184"/>
      <c r="H276" s="185"/>
      <c r="I276" s="183"/>
      <c r="J276" s="183"/>
      <c r="K276" s="182"/>
      <c r="L276" s="182"/>
      <c r="M276" s="186"/>
      <c r="N276" s="188"/>
    </row>
    <row r="277" spans="2:14" x14ac:dyDescent="0.45">
      <c r="B277" s="182"/>
      <c r="C277" s="182"/>
      <c r="D277" s="182"/>
      <c r="E277" s="182"/>
      <c r="F277" s="183"/>
      <c r="G277" s="184"/>
      <c r="H277" s="185"/>
      <c r="I277" s="183"/>
      <c r="J277" s="183"/>
      <c r="K277" s="182"/>
      <c r="L277" s="182"/>
      <c r="M277" s="186"/>
      <c r="N277" s="188"/>
    </row>
    <row r="278" spans="2:14" x14ac:dyDescent="0.45">
      <c r="B278" s="182"/>
      <c r="C278" s="182"/>
      <c r="D278" s="182"/>
      <c r="E278" s="182"/>
      <c r="F278" s="183"/>
      <c r="G278" s="184"/>
      <c r="H278" s="185"/>
      <c r="I278" s="183"/>
      <c r="J278" s="183"/>
      <c r="K278" s="182"/>
      <c r="L278" s="182"/>
      <c r="M278" s="186"/>
      <c r="N278" s="188"/>
    </row>
    <row r="279" spans="2:14" x14ac:dyDescent="0.45">
      <c r="B279" s="182"/>
      <c r="C279" s="182"/>
      <c r="D279" s="182"/>
      <c r="E279" s="182"/>
      <c r="F279" s="183"/>
      <c r="G279" s="184"/>
      <c r="H279" s="185"/>
      <c r="I279" s="183"/>
      <c r="J279" s="183"/>
      <c r="K279" s="182"/>
      <c r="L279" s="182"/>
      <c r="M279" s="186"/>
      <c r="N279" s="188"/>
    </row>
    <row r="280" spans="2:14" x14ac:dyDescent="0.45">
      <c r="B280" s="182"/>
      <c r="C280" s="182"/>
      <c r="D280" s="182"/>
      <c r="E280" s="182"/>
      <c r="F280" s="183"/>
      <c r="G280" s="184"/>
      <c r="H280" s="185"/>
      <c r="I280" s="183"/>
      <c r="J280" s="183"/>
      <c r="K280" s="182"/>
      <c r="L280" s="182"/>
      <c r="M280" s="186"/>
      <c r="N280" s="188"/>
    </row>
    <row r="281" spans="2:14" x14ac:dyDescent="0.45">
      <c r="B281" s="182"/>
      <c r="C281" s="182"/>
      <c r="D281" s="182"/>
      <c r="E281" s="182"/>
      <c r="F281" s="183"/>
      <c r="G281" s="184"/>
      <c r="H281" s="185"/>
      <c r="I281" s="183"/>
      <c r="J281" s="183"/>
      <c r="K281" s="182"/>
      <c r="L281" s="182"/>
      <c r="M281" s="186"/>
      <c r="N281" s="188"/>
    </row>
    <row r="282" spans="2:14" x14ac:dyDescent="0.45">
      <c r="B282" s="182"/>
      <c r="C282" s="182"/>
      <c r="D282" s="182"/>
      <c r="E282" s="182"/>
      <c r="F282" s="183"/>
      <c r="G282" s="184"/>
      <c r="H282" s="185"/>
      <c r="I282" s="183"/>
      <c r="J282" s="183"/>
      <c r="K282" s="182"/>
      <c r="L282" s="182"/>
      <c r="M282" s="186"/>
      <c r="N282" s="188"/>
    </row>
    <row r="283" spans="2:14" x14ac:dyDescent="0.45">
      <c r="B283" s="182"/>
      <c r="C283" s="182"/>
      <c r="D283" s="182"/>
      <c r="E283" s="182"/>
      <c r="F283" s="183"/>
      <c r="G283" s="184"/>
      <c r="H283" s="185"/>
      <c r="I283" s="183"/>
      <c r="J283" s="183"/>
      <c r="K283" s="182"/>
      <c r="L283" s="182"/>
      <c r="M283" s="186"/>
      <c r="N283" s="188"/>
    </row>
    <row r="284" spans="2:14" x14ac:dyDescent="0.45">
      <c r="B284" s="182"/>
      <c r="C284" s="182"/>
      <c r="D284" s="182"/>
      <c r="E284" s="182"/>
      <c r="F284" s="183"/>
      <c r="G284" s="184"/>
      <c r="H284" s="185"/>
      <c r="I284" s="183"/>
      <c r="J284" s="183"/>
      <c r="K284" s="182"/>
      <c r="L284" s="182"/>
      <c r="M284" s="186"/>
      <c r="N284" s="188"/>
    </row>
    <row r="285" spans="2:14" x14ac:dyDescent="0.45">
      <c r="B285" s="182"/>
      <c r="C285" s="182"/>
      <c r="D285" s="182"/>
      <c r="E285" s="182"/>
      <c r="F285" s="183"/>
      <c r="G285" s="184"/>
      <c r="H285" s="185"/>
      <c r="I285" s="183"/>
      <c r="J285" s="183"/>
      <c r="K285" s="182"/>
      <c r="L285" s="182"/>
      <c r="M285" s="186"/>
      <c r="N285" s="188"/>
    </row>
    <row r="286" spans="2:14" x14ac:dyDescent="0.45">
      <c r="B286" s="182"/>
      <c r="C286" s="182"/>
      <c r="D286" s="182"/>
      <c r="E286" s="182"/>
      <c r="F286" s="183"/>
      <c r="G286" s="184"/>
      <c r="H286" s="185"/>
      <c r="I286" s="183"/>
      <c r="J286" s="183"/>
      <c r="K286" s="182"/>
      <c r="L286" s="182"/>
      <c r="M286" s="186"/>
      <c r="N286" s="188"/>
    </row>
    <row r="287" spans="2:14" x14ac:dyDescent="0.45">
      <c r="B287" s="182"/>
      <c r="C287" s="182"/>
      <c r="D287" s="182"/>
      <c r="E287" s="182"/>
      <c r="F287" s="183"/>
      <c r="G287" s="184"/>
      <c r="H287" s="185"/>
      <c r="I287" s="183"/>
      <c r="J287" s="183"/>
      <c r="K287" s="182"/>
      <c r="L287" s="182"/>
      <c r="M287" s="186"/>
      <c r="N287" s="188"/>
    </row>
    <row r="288" spans="2:14" x14ac:dyDescent="0.45">
      <c r="B288" s="182"/>
      <c r="C288" s="182"/>
      <c r="D288" s="182"/>
      <c r="E288" s="182"/>
      <c r="F288" s="183"/>
      <c r="G288" s="184"/>
      <c r="H288" s="185"/>
      <c r="I288" s="183"/>
      <c r="J288" s="183"/>
      <c r="K288" s="182"/>
      <c r="L288" s="182"/>
      <c r="M288" s="186"/>
      <c r="N288" s="188"/>
    </row>
    <row r="289" spans="2:14" x14ac:dyDescent="0.45">
      <c r="B289" s="182"/>
      <c r="C289" s="182"/>
      <c r="D289" s="182"/>
      <c r="E289" s="182"/>
      <c r="F289" s="183"/>
      <c r="G289" s="184"/>
      <c r="H289" s="185"/>
      <c r="I289" s="183"/>
      <c r="J289" s="183"/>
      <c r="K289" s="182"/>
      <c r="L289" s="182"/>
      <c r="M289" s="186"/>
      <c r="N289" s="188"/>
    </row>
    <row r="290" spans="2:14" x14ac:dyDescent="0.45">
      <c r="B290" s="182"/>
      <c r="C290" s="182"/>
      <c r="D290" s="182"/>
      <c r="E290" s="182"/>
      <c r="F290" s="183"/>
      <c r="G290" s="184"/>
      <c r="H290" s="185"/>
      <c r="I290" s="183"/>
      <c r="J290" s="183"/>
      <c r="K290" s="182"/>
      <c r="L290" s="182"/>
      <c r="M290" s="186"/>
      <c r="N290" s="188"/>
    </row>
    <row r="291" spans="2:14" x14ac:dyDescent="0.45">
      <c r="B291" s="182"/>
      <c r="C291" s="182"/>
      <c r="D291" s="182"/>
      <c r="E291" s="182"/>
      <c r="F291" s="183"/>
      <c r="G291" s="184"/>
      <c r="H291" s="185"/>
      <c r="I291" s="183"/>
      <c r="J291" s="183"/>
      <c r="K291" s="182"/>
      <c r="L291" s="182"/>
      <c r="M291" s="186"/>
      <c r="N291" s="188"/>
    </row>
    <row r="292" spans="2:14" x14ac:dyDescent="0.45">
      <c r="B292" s="182"/>
      <c r="C292" s="182"/>
      <c r="D292" s="182"/>
      <c r="E292" s="182"/>
      <c r="F292" s="183"/>
      <c r="G292" s="184"/>
      <c r="H292" s="185"/>
      <c r="I292" s="183"/>
      <c r="J292" s="183"/>
      <c r="K292" s="182"/>
      <c r="L292" s="182"/>
      <c r="M292" s="186"/>
      <c r="N292" s="188"/>
    </row>
    <row r="293" spans="2:14" x14ac:dyDescent="0.45">
      <c r="B293" s="182"/>
      <c r="C293" s="182"/>
      <c r="D293" s="182"/>
      <c r="E293" s="182"/>
      <c r="F293" s="183"/>
      <c r="G293" s="184"/>
      <c r="H293" s="185"/>
      <c r="I293" s="183"/>
      <c r="J293" s="183"/>
      <c r="K293" s="182"/>
      <c r="L293" s="182"/>
      <c r="M293" s="186"/>
      <c r="N293" s="188"/>
    </row>
    <row r="294" spans="2:14" x14ac:dyDescent="0.45">
      <c r="B294" s="182"/>
      <c r="C294" s="182"/>
      <c r="D294" s="182"/>
      <c r="E294" s="182"/>
      <c r="F294" s="183"/>
      <c r="G294" s="184"/>
      <c r="H294" s="185"/>
      <c r="I294" s="183"/>
      <c r="J294" s="183"/>
      <c r="K294" s="182"/>
      <c r="L294" s="182"/>
      <c r="M294" s="186"/>
      <c r="N294" s="188"/>
    </row>
    <row r="295" spans="2:14" x14ac:dyDescent="0.45">
      <c r="B295" s="182"/>
      <c r="C295" s="182"/>
      <c r="D295" s="182"/>
      <c r="E295" s="182"/>
      <c r="F295" s="183"/>
      <c r="G295" s="184"/>
      <c r="H295" s="185"/>
      <c r="I295" s="183"/>
      <c r="J295" s="183"/>
      <c r="K295" s="182"/>
      <c r="L295" s="182"/>
      <c r="M295" s="186"/>
      <c r="N295" s="188"/>
    </row>
    <row r="296" spans="2:14" x14ac:dyDescent="0.45">
      <c r="B296" s="182"/>
      <c r="C296" s="182"/>
      <c r="D296" s="182"/>
      <c r="E296" s="182"/>
      <c r="F296" s="183"/>
      <c r="G296" s="184"/>
      <c r="H296" s="185"/>
      <c r="I296" s="183"/>
      <c r="J296" s="183"/>
      <c r="K296" s="182"/>
      <c r="L296" s="182"/>
      <c r="M296" s="186"/>
      <c r="N296" s="188"/>
    </row>
    <row r="297" spans="2:14" x14ac:dyDescent="0.45">
      <c r="B297" s="182"/>
      <c r="C297" s="182"/>
      <c r="D297" s="182"/>
      <c r="E297" s="182"/>
      <c r="F297" s="183"/>
      <c r="G297" s="184"/>
      <c r="H297" s="185"/>
      <c r="I297" s="183"/>
      <c r="J297" s="183"/>
      <c r="K297" s="182"/>
      <c r="L297" s="182"/>
      <c r="M297" s="186"/>
      <c r="N297" s="188"/>
    </row>
    <row r="298" spans="2:14" x14ac:dyDescent="0.45">
      <c r="B298" s="182"/>
      <c r="C298" s="182"/>
      <c r="D298" s="182"/>
      <c r="E298" s="182"/>
      <c r="F298" s="183"/>
      <c r="G298" s="184"/>
      <c r="H298" s="185"/>
      <c r="I298" s="183"/>
      <c r="J298" s="183"/>
      <c r="K298" s="182"/>
      <c r="L298" s="182"/>
      <c r="M298" s="186"/>
      <c r="N298" s="188"/>
    </row>
    <row r="299" spans="2:14" x14ac:dyDescent="0.45">
      <c r="B299" s="182"/>
      <c r="C299" s="182"/>
      <c r="D299" s="182"/>
      <c r="E299" s="182"/>
      <c r="F299" s="183"/>
      <c r="G299" s="184"/>
      <c r="H299" s="185"/>
      <c r="I299" s="183"/>
      <c r="J299" s="183"/>
      <c r="K299" s="182"/>
      <c r="L299" s="182"/>
      <c r="M299" s="186"/>
      <c r="N299" s="188"/>
    </row>
    <row r="300" spans="2:14" x14ac:dyDescent="0.45">
      <c r="B300" s="182"/>
      <c r="C300" s="182"/>
      <c r="D300" s="182"/>
      <c r="E300" s="182"/>
      <c r="F300" s="183"/>
      <c r="G300" s="184"/>
      <c r="H300" s="185"/>
      <c r="I300" s="183"/>
      <c r="J300" s="183"/>
      <c r="K300" s="182"/>
      <c r="L300" s="182"/>
      <c r="M300" s="186"/>
      <c r="N300" s="188"/>
    </row>
    <row r="301" spans="2:14" x14ac:dyDescent="0.45">
      <c r="B301" s="182"/>
      <c r="C301" s="182"/>
      <c r="D301" s="182"/>
      <c r="E301" s="182"/>
      <c r="F301" s="183"/>
      <c r="G301" s="184"/>
      <c r="H301" s="185"/>
      <c r="I301" s="183"/>
      <c r="J301" s="183"/>
      <c r="K301" s="182"/>
      <c r="L301" s="182"/>
      <c r="M301" s="186"/>
      <c r="N301" s="188"/>
    </row>
    <row r="302" spans="2:14" x14ac:dyDescent="0.45">
      <c r="B302" s="182"/>
      <c r="C302" s="182"/>
      <c r="D302" s="182"/>
      <c r="E302" s="182"/>
      <c r="F302" s="183"/>
      <c r="G302" s="184"/>
      <c r="H302" s="185"/>
      <c r="I302" s="183"/>
      <c r="J302" s="183"/>
      <c r="K302" s="182"/>
      <c r="L302" s="182"/>
      <c r="M302" s="186"/>
      <c r="N302" s="188"/>
    </row>
    <row r="303" spans="2:14" x14ac:dyDescent="0.45">
      <c r="B303" s="182"/>
      <c r="C303" s="182"/>
      <c r="D303" s="182"/>
      <c r="E303" s="182"/>
      <c r="F303" s="183"/>
      <c r="G303" s="184"/>
      <c r="H303" s="185"/>
      <c r="I303" s="183"/>
      <c r="J303" s="183"/>
      <c r="K303" s="182"/>
      <c r="L303" s="182"/>
      <c r="M303" s="186"/>
      <c r="N303" s="188"/>
    </row>
    <row r="304" spans="2:14" x14ac:dyDescent="0.45">
      <c r="B304" s="182"/>
      <c r="C304" s="182"/>
      <c r="D304" s="182"/>
      <c r="E304" s="182"/>
      <c r="F304" s="183"/>
      <c r="G304" s="184"/>
      <c r="H304" s="185"/>
      <c r="I304" s="183"/>
      <c r="J304" s="183"/>
      <c r="K304" s="182"/>
      <c r="L304" s="182"/>
      <c r="M304" s="186"/>
      <c r="N304" s="188"/>
    </row>
    <row r="305" spans="2:14" x14ac:dyDescent="0.45">
      <c r="B305" s="182"/>
      <c r="C305" s="182"/>
      <c r="D305" s="182"/>
      <c r="E305" s="182"/>
      <c r="F305" s="183"/>
      <c r="G305" s="184"/>
      <c r="H305" s="185"/>
      <c r="I305" s="183"/>
      <c r="J305" s="183"/>
      <c r="K305" s="182"/>
      <c r="L305" s="182"/>
      <c r="M305" s="186"/>
      <c r="N305" s="188"/>
    </row>
    <row r="306" spans="2:14" x14ac:dyDescent="0.45">
      <c r="B306" s="182"/>
      <c r="C306" s="182"/>
      <c r="D306" s="182"/>
      <c r="E306" s="182"/>
      <c r="F306" s="183"/>
      <c r="G306" s="184"/>
      <c r="H306" s="185"/>
      <c r="I306" s="183"/>
      <c r="J306" s="183"/>
      <c r="K306" s="182"/>
      <c r="L306" s="182"/>
      <c r="M306" s="186"/>
      <c r="N306" s="188"/>
    </row>
    <row r="307" spans="2:14" x14ac:dyDescent="0.45">
      <c r="B307" s="182"/>
      <c r="C307" s="182"/>
      <c r="D307" s="182"/>
      <c r="E307" s="182"/>
      <c r="F307" s="183"/>
      <c r="G307" s="184"/>
      <c r="H307" s="185"/>
      <c r="I307" s="183"/>
      <c r="J307" s="183"/>
      <c r="K307" s="182"/>
      <c r="L307" s="182"/>
      <c r="M307" s="186"/>
      <c r="N307" s="188"/>
    </row>
    <row r="308" spans="2:14" x14ac:dyDescent="0.45">
      <c r="B308" s="182"/>
      <c r="C308" s="182"/>
      <c r="D308" s="182"/>
      <c r="E308" s="182"/>
      <c r="F308" s="183"/>
      <c r="G308" s="184"/>
      <c r="H308" s="185"/>
      <c r="I308" s="183"/>
      <c r="J308" s="183"/>
      <c r="K308" s="182"/>
      <c r="L308" s="182"/>
      <c r="M308" s="186"/>
      <c r="N308" s="188"/>
    </row>
    <row r="309" spans="2:14" x14ac:dyDescent="0.45">
      <c r="B309" s="182"/>
      <c r="C309" s="182"/>
      <c r="D309" s="182"/>
      <c r="E309" s="182"/>
      <c r="F309" s="183"/>
      <c r="G309" s="184"/>
      <c r="H309" s="185"/>
      <c r="I309" s="183"/>
      <c r="J309" s="183"/>
      <c r="K309" s="182"/>
      <c r="L309" s="182"/>
      <c r="M309" s="186"/>
      <c r="N309" s="188"/>
    </row>
    <row r="310" spans="2:14" x14ac:dyDescent="0.45">
      <c r="B310" s="182"/>
      <c r="C310" s="182"/>
      <c r="D310" s="182"/>
      <c r="E310" s="182"/>
      <c r="F310" s="183"/>
      <c r="G310" s="184"/>
      <c r="H310" s="185"/>
      <c r="I310" s="183"/>
      <c r="J310" s="183"/>
      <c r="K310" s="182"/>
      <c r="L310" s="182"/>
      <c r="M310" s="186"/>
      <c r="N310" s="188"/>
    </row>
    <row r="311" spans="2:14" x14ac:dyDescent="0.45">
      <c r="B311" s="182"/>
      <c r="C311" s="182"/>
      <c r="D311" s="182"/>
      <c r="E311" s="182"/>
      <c r="F311" s="183"/>
      <c r="G311" s="184"/>
      <c r="H311" s="185"/>
      <c r="I311" s="183"/>
      <c r="J311" s="183"/>
      <c r="K311" s="182"/>
      <c r="L311" s="182"/>
      <c r="M311" s="186"/>
      <c r="N311" s="188"/>
    </row>
    <row r="312" spans="2:14" x14ac:dyDescent="0.45">
      <c r="B312" s="182"/>
      <c r="C312" s="182"/>
      <c r="D312" s="182"/>
      <c r="E312" s="182"/>
      <c r="F312" s="183"/>
      <c r="G312" s="184"/>
      <c r="H312" s="185"/>
      <c r="I312" s="183"/>
      <c r="J312" s="183"/>
      <c r="K312" s="182"/>
      <c r="L312" s="182"/>
      <c r="M312" s="186"/>
      <c r="N312" s="188"/>
    </row>
    <row r="313" spans="2:14" x14ac:dyDescent="0.45">
      <c r="B313" s="182"/>
      <c r="C313" s="182"/>
      <c r="D313" s="182"/>
      <c r="E313" s="182"/>
      <c r="F313" s="183"/>
      <c r="G313" s="184"/>
      <c r="H313" s="185"/>
      <c r="I313" s="183"/>
      <c r="J313" s="183"/>
      <c r="K313" s="182"/>
      <c r="L313" s="182"/>
      <c r="M313" s="186"/>
      <c r="N313" s="188"/>
    </row>
    <row r="314" spans="2:14" x14ac:dyDescent="0.45">
      <c r="B314" s="182"/>
      <c r="C314" s="182"/>
      <c r="D314" s="182"/>
      <c r="E314" s="182"/>
      <c r="F314" s="183"/>
      <c r="G314" s="184"/>
      <c r="H314" s="185"/>
      <c r="I314" s="183"/>
      <c r="J314" s="183"/>
      <c r="K314" s="182"/>
      <c r="L314" s="182"/>
      <c r="M314" s="186"/>
      <c r="N314" s="188"/>
    </row>
    <row r="315" spans="2:14" x14ac:dyDescent="0.45">
      <c r="B315" s="182"/>
      <c r="C315" s="182"/>
      <c r="D315" s="182"/>
      <c r="E315" s="182"/>
      <c r="F315" s="183"/>
      <c r="G315" s="184"/>
      <c r="H315" s="185"/>
      <c r="I315" s="183"/>
      <c r="J315" s="183"/>
      <c r="K315" s="182"/>
      <c r="L315" s="182"/>
      <c r="M315" s="186"/>
      <c r="N315" s="188"/>
    </row>
    <row r="316" spans="2:14" x14ac:dyDescent="0.45">
      <c r="B316" s="182"/>
      <c r="C316" s="182"/>
      <c r="D316" s="182"/>
      <c r="E316" s="182"/>
      <c r="F316" s="183"/>
      <c r="G316" s="184"/>
      <c r="H316" s="185"/>
      <c r="I316" s="183"/>
      <c r="J316" s="183"/>
      <c r="K316" s="182"/>
      <c r="L316" s="182"/>
      <c r="M316" s="186"/>
      <c r="N316" s="188"/>
    </row>
    <row r="317" spans="2:14" x14ac:dyDescent="0.45">
      <c r="B317" s="182"/>
      <c r="C317" s="182"/>
      <c r="D317" s="182"/>
      <c r="E317" s="182"/>
      <c r="F317" s="183"/>
      <c r="G317" s="184"/>
      <c r="H317" s="185"/>
      <c r="I317" s="183"/>
      <c r="J317" s="183"/>
      <c r="K317" s="182"/>
      <c r="L317" s="182"/>
      <c r="M317" s="186"/>
      <c r="N317" s="188"/>
    </row>
    <row r="318" spans="2:14" x14ac:dyDescent="0.45">
      <c r="B318" s="182"/>
      <c r="C318" s="182"/>
      <c r="D318" s="182"/>
      <c r="E318" s="182"/>
      <c r="F318" s="183"/>
      <c r="G318" s="184"/>
      <c r="H318" s="185"/>
      <c r="I318" s="183"/>
      <c r="J318" s="183"/>
      <c r="K318" s="182"/>
      <c r="L318" s="182"/>
      <c r="M318" s="186"/>
      <c r="N318" s="188"/>
    </row>
    <row r="319" spans="2:14" x14ac:dyDescent="0.45">
      <c r="B319" s="182"/>
      <c r="C319" s="182"/>
      <c r="D319" s="182"/>
      <c r="E319" s="182"/>
      <c r="F319" s="183"/>
      <c r="G319" s="184"/>
      <c r="H319" s="185"/>
      <c r="I319" s="183"/>
      <c r="J319" s="183"/>
      <c r="K319" s="182"/>
      <c r="L319" s="182"/>
      <c r="M319" s="186"/>
      <c r="N319" s="188"/>
    </row>
    <row r="320" spans="2:14" x14ac:dyDescent="0.45">
      <c r="B320" s="182"/>
      <c r="C320" s="182"/>
      <c r="D320" s="182"/>
      <c r="E320" s="182"/>
      <c r="F320" s="183"/>
      <c r="G320" s="184"/>
      <c r="H320" s="185"/>
      <c r="I320" s="183"/>
      <c r="J320" s="183"/>
      <c r="K320" s="182"/>
      <c r="L320" s="182"/>
      <c r="M320" s="186"/>
      <c r="N320" s="188"/>
    </row>
    <row r="321" spans="2:14" x14ac:dyDescent="0.45">
      <c r="B321" s="182"/>
      <c r="C321" s="182"/>
      <c r="D321" s="182"/>
      <c r="E321" s="182"/>
      <c r="F321" s="183"/>
      <c r="G321" s="184"/>
      <c r="H321" s="185"/>
      <c r="I321" s="183"/>
      <c r="J321" s="183"/>
      <c r="K321" s="182"/>
      <c r="L321" s="182"/>
      <c r="M321" s="186"/>
      <c r="N321" s="188"/>
    </row>
    <row r="322" spans="2:14" x14ac:dyDescent="0.45">
      <c r="B322" s="182"/>
      <c r="C322" s="182"/>
      <c r="D322" s="182"/>
      <c r="E322" s="182"/>
      <c r="F322" s="183"/>
      <c r="G322" s="184"/>
      <c r="H322" s="185"/>
      <c r="I322" s="183"/>
      <c r="J322" s="183"/>
      <c r="K322" s="182"/>
      <c r="L322" s="182"/>
      <c r="M322" s="186"/>
      <c r="N322" s="188"/>
    </row>
    <row r="323" spans="2:14" x14ac:dyDescent="0.45">
      <c r="B323" s="182"/>
      <c r="C323" s="182"/>
      <c r="D323" s="182"/>
      <c r="E323" s="182"/>
      <c r="F323" s="183"/>
      <c r="G323" s="184"/>
      <c r="H323" s="185"/>
      <c r="I323" s="183"/>
      <c r="J323" s="183"/>
      <c r="K323" s="182"/>
      <c r="L323" s="182"/>
      <c r="M323" s="186"/>
      <c r="N323" s="188"/>
    </row>
    <row r="324" spans="2:14" x14ac:dyDescent="0.45">
      <c r="B324" s="182"/>
      <c r="C324" s="182"/>
      <c r="D324" s="182"/>
      <c r="E324" s="182"/>
      <c r="F324" s="183"/>
      <c r="G324" s="184"/>
      <c r="H324" s="185"/>
      <c r="I324" s="183"/>
      <c r="J324" s="183"/>
      <c r="K324" s="182"/>
      <c r="L324" s="182"/>
      <c r="M324" s="186"/>
      <c r="N324" s="188"/>
    </row>
    <row r="325" spans="2:14" x14ac:dyDescent="0.45">
      <c r="B325" s="182"/>
      <c r="C325" s="182"/>
      <c r="D325" s="182"/>
      <c r="E325" s="182"/>
      <c r="F325" s="183"/>
      <c r="G325" s="184"/>
      <c r="H325" s="185"/>
      <c r="I325" s="183"/>
      <c r="J325" s="183"/>
      <c r="K325" s="182"/>
      <c r="L325" s="182"/>
      <c r="M325" s="186"/>
      <c r="N325" s="188"/>
    </row>
    <row r="326" spans="2:14" x14ac:dyDescent="0.45">
      <c r="B326" s="182"/>
      <c r="C326" s="182"/>
      <c r="D326" s="182"/>
      <c r="E326" s="182"/>
      <c r="F326" s="183"/>
      <c r="G326" s="184"/>
      <c r="H326" s="185"/>
      <c r="I326" s="183"/>
      <c r="J326" s="183"/>
      <c r="K326" s="182"/>
      <c r="L326" s="182"/>
      <c r="M326" s="186"/>
      <c r="N326" s="188"/>
    </row>
    <row r="327" spans="2:14" x14ac:dyDescent="0.45">
      <c r="B327" s="182"/>
      <c r="C327" s="182"/>
      <c r="D327" s="182"/>
      <c r="E327" s="182"/>
      <c r="F327" s="183"/>
      <c r="G327" s="184"/>
      <c r="H327" s="185"/>
      <c r="I327" s="183"/>
      <c r="J327" s="183"/>
      <c r="K327" s="182"/>
      <c r="L327" s="182"/>
      <c r="M327" s="186"/>
      <c r="N327" s="188"/>
    </row>
    <row r="328" spans="2:14" x14ac:dyDescent="0.45">
      <c r="B328" s="182"/>
      <c r="C328" s="182"/>
      <c r="D328" s="182"/>
      <c r="E328" s="182"/>
      <c r="F328" s="183"/>
      <c r="G328" s="184"/>
      <c r="H328" s="185"/>
      <c r="I328" s="183"/>
      <c r="J328" s="183"/>
      <c r="K328" s="182"/>
      <c r="L328" s="182"/>
      <c r="M328" s="186"/>
      <c r="N328" s="188"/>
    </row>
    <row r="329" spans="2:14" x14ac:dyDescent="0.45">
      <c r="B329" s="182"/>
      <c r="C329" s="182"/>
      <c r="D329" s="182"/>
      <c r="E329" s="182"/>
      <c r="F329" s="183"/>
      <c r="G329" s="184"/>
      <c r="H329" s="185"/>
      <c r="I329" s="183"/>
      <c r="J329" s="183"/>
      <c r="K329" s="182"/>
      <c r="L329" s="182"/>
      <c r="M329" s="186"/>
      <c r="N329" s="188"/>
    </row>
    <row r="330" spans="2:14" x14ac:dyDescent="0.45">
      <c r="B330" s="182"/>
      <c r="C330" s="182"/>
      <c r="D330" s="182"/>
      <c r="E330" s="182"/>
      <c r="F330" s="183"/>
      <c r="G330" s="184"/>
      <c r="H330" s="185"/>
      <c r="I330" s="183"/>
      <c r="J330" s="183"/>
      <c r="K330" s="182"/>
      <c r="L330" s="182"/>
      <c r="M330" s="186"/>
      <c r="N330" s="188"/>
    </row>
    <row r="331" spans="2:14" x14ac:dyDescent="0.45">
      <c r="B331" s="182"/>
      <c r="C331" s="182"/>
      <c r="D331" s="182"/>
      <c r="E331" s="182"/>
      <c r="F331" s="183"/>
      <c r="G331" s="184"/>
      <c r="H331" s="185"/>
      <c r="I331" s="183"/>
      <c r="J331" s="183"/>
      <c r="K331" s="182"/>
      <c r="L331" s="182"/>
      <c r="M331" s="186"/>
      <c r="N331" s="188"/>
    </row>
    <row r="332" spans="2:14" x14ac:dyDescent="0.45">
      <c r="B332" s="182"/>
      <c r="C332" s="182"/>
      <c r="D332" s="182"/>
      <c r="E332" s="182"/>
      <c r="F332" s="183"/>
      <c r="G332" s="184"/>
      <c r="H332" s="185"/>
      <c r="I332" s="183"/>
      <c r="J332" s="183"/>
      <c r="K332" s="182"/>
      <c r="L332" s="182"/>
      <c r="M332" s="186"/>
      <c r="N332" s="188"/>
    </row>
    <row r="333" spans="2:14" x14ac:dyDescent="0.45">
      <c r="B333" s="182"/>
      <c r="C333" s="182"/>
      <c r="D333" s="182"/>
      <c r="E333" s="182"/>
      <c r="F333" s="183"/>
      <c r="G333" s="184"/>
      <c r="H333" s="185"/>
      <c r="I333" s="183"/>
      <c r="J333" s="183"/>
      <c r="K333" s="182"/>
      <c r="L333" s="182"/>
      <c r="M333" s="186"/>
      <c r="N333" s="188"/>
    </row>
    <row r="334" spans="2:14" x14ac:dyDescent="0.45">
      <c r="B334" s="182"/>
      <c r="C334" s="182"/>
      <c r="D334" s="182"/>
      <c r="E334" s="182"/>
      <c r="F334" s="183"/>
      <c r="G334" s="184"/>
      <c r="H334" s="185"/>
      <c r="I334" s="183"/>
      <c r="J334" s="183"/>
      <c r="K334" s="182"/>
      <c r="L334" s="182"/>
      <c r="M334" s="186"/>
      <c r="N334" s="188"/>
    </row>
    <row r="335" spans="2:14" x14ac:dyDescent="0.45">
      <c r="B335" s="182"/>
      <c r="C335" s="182"/>
      <c r="D335" s="182"/>
      <c r="E335" s="182"/>
      <c r="F335" s="183"/>
      <c r="G335" s="184"/>
      <c r="H335" s="185"/>
      <c r="I335" s="183"/>
      <c r="J335" s="183"/>
      <c r="K335" s="182"/>
      <c r="L335" s="182"/>
      <c r="M335" s="186"/>
      <c r="N335" s="188"/>
    </row>
    <row r="336" spans="2:14" x14ac:dyDescent="0.45">
      <c r="B336" s="182"/>
      <c r="C336" s="182"/>
      <c r="D336" s="182"/>
      <c r="E336" s="182"/>
      <c r="F336" s="183"/>
      <c r="G336" s="184"/>
      <c r="H336" s="185"/>
      <c r="I336" s="183"/>
      <c r="J336" s="183"/>
      <c r="K336" s="182"/>
      <c r="L336" s="182"/>
      <c r="M336" s="186"/>
      <c r="N336" s="188"/>
    </row>
    <row r="337" spans="2:14" x14ac:dyDescent="0.45">
      <c r="B337" s="182"/>
      <c r="C337" s="182"/>
      <c r="D337" s="182"/>
      <c r="E337" s="182"/>
      <c r="F337" s="183"/>
      <c r="G337" s="184"/>
      <c r="H337" s="185"/>
      <c r="I337" s="183"/>
      <c r="J337" s="183"/>
      <c r="K337" s="182"/>
      <c r="L337" s="182"/>
      <c r="M337" s="186"/>
      <c r="N337" s="188"/>
    </row>
    <row r="338" spans="2:14" x14ac:dyDescent="0.45">
      <c r="B338" s="182"/>
      <c r="C338" s="182"/>
      <c r="D338" s="182"/>
      <c r="E338" s="182"/>
      <c r="F338" s="183"/>
      <c r="G338" s="184"/>
      <c r="H338" s="185"/>
      <c r="I338" s="183"/>
      <c r="J338" s="183"/>
      <c r="K338" s="182"/>
      <c r="L338" s="182"/>
      <c r="M338" s="186"/>
      <c r="N338" s="188"/>
    </row>
    <row r="339" spans="2:14" x14ac:dyDescent="0.45">
      <c r="B339" s="182"/>
      <c r="C339" s="182"/>
      <c r="D339" s="182"/>
      <c r="E339" s="182"/>
      <c r="F339" s="183"/>
      <c r="G339" s="184"/>
      <c r="H339" s="185"/>
      <c r="I339" s="183"/>
      <c r="J339" s="183"/>
      <c r="K339" s="182"/>
      <c r="L339" s="182"/>
      <c r="M339" s="186"/>
      <c r="N339" s="188"/>
    </row>
    <row r="340" spans="2:14" x14ac:dyDescent="0.45">
      <c r="B340" s="182"/>
      <c r="C340" s="182"/>
      <c r="D340" s="182"/>
      <c r="E340" s="182"/>
      <c r="F340" s="183"/>
      <c r="G340" s="184"/>
      <c r="H340" s="185"/>
      <c r="I340" s="183"/>
      <c r="J340" s="183"/>
      <c r="K340" s="182"/>
      <c r="L340" s="182"/>
      <c r="M340" s="186"/>
      <c r="N340" s="188"/>
    </row>
    <row r="341" spans="2:14" x14ac:dyDescent="0.45">
      <c r="B341" s="182"/>
      <c r="C341" s="182"/>
      <c r="D341" s="182"/>
      <c r="E341" s="182"/>
      <c r="F341" s="183"/>
      <c r="G341" s="184"/>
      <c r="H341" s="185"/>
      <c r="I341" s="183"/>
      <c r="J341" s="183"/>
      <c r="K341" s="182"/>
      <c r="L341" s="182"/>
      <c r="M341" s="186"/>
      <c r="N341" s="188"/>
    </row>
    <row r="342" spans="2:14" x14ac:dyDescent="0.45">
      <c r="B342" s="182"/>
      <c r="C342" s="182"/>
      <c r="D342" s="182"/>
      <c r="E342" s="182"/>
      <c r="F342" s="183"/>
      <c r="G342" s="184"/>
      <c r="H342" s="185"/>
      <c r="I342" s="183"/>
      <c r="J342" s="183"/>
      <c r="K342" s="182"/>
      <c r="L342" s="182"/>
      <c r="M342" s="186"/>
      <c r="N342" s="188"/>
    </row>
    <row r="343" spans="2:14" x14ac:dyDescent="0.45">
      <c r="B343" s="182"/>
      <c r="C343" s="182"/>
      <c r="D343" s="182"/>
      <c r="E343" s="182"/>
      <c r="F343" s="183"/>
      <c r="G343" s="184"/>
      <c r="H343" s="185"/>
      <c r="I343" s="183"/>
      <c r="J343" s="183"/>
      <c r="K343" s="182"/>
      <c r="L343" s="182"/>
      <c r="M343" s="186"/>
      <c r="N343" s="188"/>
    </row>
    <row r="344" spans="2:14" x14ac:dyDescent="0.45">
      <c r="B344" s="182"/>
      <c r="C344" s="182"/>
      <c r="D344" s="182"/>
      <c r="E344" s="182"/>
      <c r="F344" s="183"/>
      <c r="G344" s="184"/>
      <c r="H344" s="185"/>
      <c r="I344" s="183"/>
      <c r="J344" s="183"/>
      <c r="K344" s="182"/>
      <c r="L344" s="182"/>
      <c r="M344" s="186"/>
      <c r="N344" s="188"/>
    </row>
    <row r="345" spans="2:14" x14ac:dyDescent="0.45">
      <c r="B345" s="182"/>
      <c r="C345" s="182"/>
      <c r="D345" s="182"/>
      <c r="E345" s="182"/>
      <c r="F345" s="183"/>
      <c r="G345" s="184"/>
      <c r="H345" s="185"/>
      <c r="I345" s="183"/>
      <c r="J345" s="183"/>
      <c r="K345" s="182"/>
      <c r="L345" s="182"/>
      <c r="M345" s="186"/>
      <c r="N345" s="188"/>
    </row>
    <row r="346" spans="2:14" x14ac:dyDescent="0.45">
      <c r="B346" s="182"/>
      <c r="C346" s="182"/>
      <c r="D346" s="182"/>
      <c r="E346" s="182"/>
      <c r="F346" s="183"/>
      <c r="G346" s="184"/>
      <c r="H346" s="185"/>
      <c r="I346" s="183"/>
      <c r="J346" s="183"/>
      <c r="K346" s="182"/>
      <c r="L346" s="182"/>
      <c r="M346" s="186"/>
      <c r="N346" s="188"/>
    </row>
    <row r="347" spans="2:14" x14ac:dyDescent="0.45">
      <c r="B347" s="182"/>
      <c r="C347" s="182"/>
      <c r="D347" s="182"/>
      <c r="E347" s="182"/>
      <c r="F347" s="183"/>
      <c r="G347" s="184"/>
      <c r="H347" s="185"/>
      <c r="I347" s="183"/>
      <c r="J347" s="183"/>
      <c r="K347" s="182"/>
      <c r="L347" s="182"/>
      <c r="M347" s="186"/>
      <c r="N347" s="188"/>
    </row>
    <row r="348" spans="2:14" x14ac:dyDescent="0.45">
      <c r="B348" s="182"/>
      <c r="C348" s="182"/>
      <c r="D348" s="182"/>
      <c r="E348" s="182"/>
      <c r="F348" s="183"/>
      <c r="G348" s="184"/>
      <c r="H348" s="185"/>
      <c r="I348" s="183"/>
      <c r="J348" s="183"/>
      <c r="K348" s="182"/>
      <c r="L348" s="182"/>
      <c r="M348" s="186"/>
      <c r="N348" s="188"/>
    </row>
    <row r="349" spans="2:14" x14ac:dyDescent="0.45">
      <c r="B349" s="182"/>
      <c r="C349" s="182"/>
      <c r="D349" s="182"/>
      <c r="E349" s="182"/>
      <c r="F349" s="183"/>
      <c r="G349" s="184"/>
      <c r="H349" s="185"/>
      <c r="I349" s="183"/>
      <c r="J349" s="183"/>
      <c r="K349" s="182"/>
      <c r="L349" s="182"/>
      <c r="M349" s="186"/>
      <c r="N349" s="188"/>
    </row>
    <row r="350" spans="2:14" x14ac:dyDescent="0.45">
      <c r="B350" s="182"/>
      <c r="C350" s="182"/>
      <c r="D350" s="182"/>
      <c r="E350" s="182"/>
      <c r="F350" s="183"/>
      <c r="G350" s="184"/>
      <c r="H350" s="185"/>
      <c r="I350" s="183"/>
      <c r="J350" s="183"/>
      <c r="K350" s="182"/>
      <c r="L350" s="182"/>
      <c r="M350" s="186"/>
      <c r="N350" s="188"/>
    </row>
    <row r="351" spans="2:14" x14ac:dyDescent="0.45">
      <c r="B351" s="182"/>
      <c r="C351" s="182"/>
      <c r="D351" s="182"/>
      <c r="E351" s="182"/>
      <c r="F351" s="183"/>
      <c r="G351" s="184"/>
      <c r="H351" s="185"/>
      <c r="I351" s="183"/>
      <c r="J351" s="183"/>
      <c r="K351" s="182"/>
      <c r="L351" s="182"/>
      <c r="M351" s="186"/>
      <c r="N351" s="188"/>
    </row>
    <row r="352" spans="2:14" x14ac:dyDescent="0.45">
      <c r="B352" s="182"/>
      <c r="C352" s="182"/>
      <c r="D352" s="182"/>
      <c r="E352" s="182"/>
      <c r="F352" s="183"/>
      <c r="G352" s="184"/>
      <c r="H352" s="185"/>
      <c r="I352" s="183"/>
      <c r="J352" s="183"/>
      <c r="K352" s="182"/>
      <c r="L352" s="182"/>
      <c r="M352" s="186"/>
      <c r="N352" s="188"/>
    </row>
    <row r="353" spans="2:14" x14ac:dyDescent="0.45">
      <c r="B353" s="182"/>
      <c r="C353" s="182"/>
      <c r="D353" s="182"/>
      <c r="E353" s="182"/>
      <c r="F353" s="183"/>
      <c r="G353" s="184"/>
      <c r="H353" s="185"/>
      <c r="I353" s="183"/>
      <c r="J353" s="183"/>
      <c r="K353" s="182"/>
      <c r="L353" s="182"/>
      <c r="M353" s="186"/>
      <c r="N353" s="188"/>
    </row>
    <row r="354" spans="2:14" x14ac:dyDescent="0.45">
      <c r="B354" s="182"/>
      <c r="C354" s="182"/>
      <c r="D354" s="182"/>
      <c r="E354" s="182"/>
      <c r="F354" s="183"/>
      <c r="G354" s="184"/>
      <c r="H354" s="185"/>
      <c r="I354" s="183"/>
      <c r="J354" s="183"/>
      <c r="K354" s="182"/>
      <c r="L354" s="182"/>
      <c r="M354" s="186"/>
      <c r="N354" s="188"/>
    </row>
    <row r="355" spans="2:14" x14ac:dyDescent="0.45">
      <c r="B355" s="182"/>
      <c r="C355" s="182"/>
      <c r="D355" s="182"/>
      <c r="E355" s="182"/>
      <c r="F355" s="183"/>
      <c r="G355" s="184"/>
      <c r="H355" s="185"/>
      <c r="I355" s="183"/>
      <c r="J355" s="183"/>
      <c r="K355" s="182"/>
      <c r="L355" s="182"/>
      <c r="M355" s="186"/>
      <c r="N355" s="188"/>
    </row>
    <row r="356" spans="2:14" x14ac:dyDescent="0.45">
      <c r="B356" s="182"/>
      <c r="C356" s="182"/>
      <c r="D356" s="182"/>
      <c r="E356" s="182"/>
      <c r="F356" s="183"/>
      <c r="G356" s="184"/>
      <c r="H356" s="185"/>
      <c r="I356" s="183"/>
      <c r="J356" s="183"/>
      <c r="K356" s="182"/>
      <c r="L356" s="182"/>
      <c r="M356" s="186"/>
      <c r="N356" s="188"/>
    </row>
    <row r="357" spans="2:14" x14ac:dyDescent="0.45">
      <c r="B357" s="182"/>
      <c r="C357" s="182"/>
      <c r="D357" s="182"/>
      <c r="E357" s="182"/>
      <c r="F357" s="183"/>
      <c r="G357" s="184"/>
      <c r="H357" s="185"/>
      <c r="I357" s="183"/>
      <c r="J357" s="183"/>
      <c r="K357" s="182"/>
      <c r="L357" s="182"/>
      <c r="M357" s="186"/>
      <c r="N357" s="188"/>
    </row>
    <row r="358" spans="2:14" x14ac:dyDescent="0.45">
      <c r="B358" s="182"/>
      <c r="C358" s="182"/>
      <c r="D358" s="182"/>
      <c r="E358" s="182"/>
      <c r="F358" s="183"/>
      <c r="G358" s="184"/>
      <c r="H358" s="185"/>
      <c r="I358" s="183"/>
      <c r="J358" s="183"/>
      <c r="K358" s="182"/>
      <c r="L358" s="182"/>
      <c r="M358" s="186"/>
      <c r="N358" s="188"/>
    </row>
    <row r="359" spans="2:14" x14ac:dyDescent="0.45">
      <c r="B359" s="182"/>
      <c r="C359" s="182"/>
      <c r="D359" s="182"/>
      <c r="E359" s="182"/>
      <c r="F359" s="183"/>
      <c r="G359" s="184"/>
      <c r="H359" s="185"/>
      <c r="I359" s="183"/>
      <c r="J359" s="183"/>
      <c r="K359" s="182"/>
      <c r="L359" s="182"/>
      <c r="M359" s="186"/>
      <c r="N359" s="188"/>
    </row>
    <row r="360" spans="2:14" x14ac:dyDescent="0.45">
      <c r="B360" s="182"/>
      <c r="C360" s="182"/>
      <c r="D360" s="182"/>
      <c r="E360" s="182"/>
      <c r="F360" s="183"/>
      <c r="G360" s="184"/>
      <c r="H360" s="185"/>
      <c r="I360" s="183"/>
      <c r="J360" s="183"/>
      <c r="K360" s="182"/>
      <c r="L360" s="182"/>
      <c r="M360" s="186"/>
      <c r="N360" s="188"/>
    </row>
    <row r="361" spans="2:14" x14ac:dyDescent="0.45">
      <c r="B361" s="182"/>
      <c r="C361" s="182"/>
      <c r="D361" s="182"/>
      <c r="E361" s="182"/>
      <c r="F361" s="183"/>
      <c r="G361" s="184"/>
      <c r="H361" s="185"/>
      <c r="I361" s="183"/>
      <c r="J361" s="183"/>
      <c r="K361" s="182"/>
      <c r="L361" s="182"/>
      <c r="M361" s="186"/>
      <c r="N361" s="188"/>
    </row>
    <row r="362" spans="2:14" x14ac:dyDescent="0.45">
      <c r="B362" s="182"/>
      <c r="C362" s="182"/>
      <c r="D362" s="182"/>
      <c r="E362" s="182"/>
      <c r="F362" s="183"/>
      <c r="G362" s="184"/>
      <c r="H362" s="185"/>
      <c r="I362" s="183"/>
      <c r="J362" s="183"/>
      <c r="K362" s="182"/>
      <c r="L362" s="182"/>
      <c r="M362" s="186"/>
      <c r="N362" s="188"/>
    </row>
    <row r="363" spans="2:14" x14ac:dyDescent="0.45">
      <c r="B363" s="182"/>
      <c r="C363" s="182"/>
      <c r="D363" s="182"/>
      <c r="E363" s="182"/>
      <c r="F363" s="183"/>
      <c r="G363" s="184"/>
      <c r="H363" s="185"/>
      <c r="I363" s="183"/>
      <c r="J363" s="183"/>
      <c r="K363" s="182"/>
      <c r="L363" s="182"/>
      <c r="M363" s="186"/>
      <c r="N363" s="188"/>
    </row>
    <row r="364" spans="2:14" x14ac:dyDescent="0.45">
      <c r="B364" s="182"/>
      <c r="C364" s="182"/>
      <c r="D364" s="182"/>
      <c r="E364" s="182"/>
      <c r="F364" s="183"/>
      <c r="G364" s="184"/>
      <c r="H364" s="185"/>
      <c r="I364" s="183"/>
      <c r="J364" s="183"/>
      <c r="K364" s="182"/>
      <c r="L364" s="182"/>
      <c r="M364" s="186"/>
      <c r="N364" s="188"/>
    </row>
    <row r="365" spans="2:14" x14ac:dyDescent="0.45">
      <c r="B365" s="182"/>
      <c r="C365" s="182"/>
      <c r="D365" s="182"/>
      <c r="E365" s="182"/>
      <c r="F365" s="183"/>
      <c r="G365" s="184"/>
      <c r="H365" s="185"/>
      <c r="I365" s="183"/>
      <c r="J365" s="183"/>
      <c r="K365" s="182"/>
      <c r="L365" s="182"/>
      <c r="M365" s="186"/>
      <c r="N365" s="188"/>
    </row>
    <row r="366" spans="2:14" x14ac:dyDescent="0.45">
      <c r="B366" s="182"/>
      <c r="C366" s="182"/>
      <c r="D366" s="182"/>
      <c r="E366" s="182"/>
      <c r="F366" s="183"/>
      <c r="G366" s="184"/>
      <c r="H366" s="185"/>
      <c r="I366" s="183"/>
      <c r="J366" s="183"/>
      <c r="K366" s="182"/>
      <c r="L366" s="182"/>
      <c r="M366" s="186"/>
      <c r="N366" s="188"/>
    </row>
    <row r="367" spans="2:14" x14ac:dyDescent="0.45">
      <c r="B367" s="182"/>
      <c r="C367" s="182"/>
      <c r="D367" s="182"/>
      <c r="E367" s="182"/>
      <c r="F367" s="183"/>
      <c r="G367" s="184"/>
      <c r="H367" s="185"/>
      <c r="I367" s="183"/>
      <c r="J367" s="183"/>
      <c r="K367" s="182"/>
      <c r="L367" s="182"/>
      <c r="M367" s="186"/>
      <c r="N367" s="188"/>
    </row>
    <row r="368" spans="2:14" x14ac:dyDescent="0.45">
      <c r="B368" s="182"/>
      <c r="C368" s="182"/>
      <c r="D368" s="182"/>
      <c r="E368" s="182"/>
      <c r="F368" s="183"/>
      <c r="G368" s="184"/>
      <c r="H368" s="185"/>
      <c r="I368" s="183"/>
      <c r="J368" s="183"/>
      <c r="K368" s="182"/>
      <c r="L368" s="182"/>
      <c r="M368" s="186"/>
      <c r="N368" s="188"/>
    </row>
    <row r="369" spans="2:14" x14ac:dyDescent="0.45">
      <c r="B369" s="182"/>
      <c r="C369" s="182"/>
      <c r="D369" s="182"/>
      <c r="E369" s="182"/>
      <c r="F369" s="183"/>
      <c r="G369" s="184"/>
      <c r="H369" s="185"/>
      <c r="I369" s="183"/>
      <c r="J369" s="183"/>
      <c r="K369" s="182"/>
      <c r="L369" s="182"/>
      <c r="M369" s="186"/>
      <c r="N369" s="188"/>
    </row>
    <row r="370" spans="2:14" x14ac:dyDescent="0.45">
      <c r="B370" s="182"/>
      <c r="C370" s="182"/>
      <c r="D370" s="182"/>
      <c r="E370" s="182"/>
      <c r="F370" s="183"/>
      <c r="G370" s="184"/>
      <c r="H370" s="185"/>
      <c r="I370" s="183"/>
      <c r="J370" s="183"/>
      <c r="K370" s="182"/>
      <c r="L370" s="182"/>
      <c r="M370" s="186"/>
      <c r="N370" s="188"/>
    </row>
    <row r="371" spans="2:14" x14ac:dyDescent="0.45">
      <c r="B371" s="182"/>
      <c r="C371" s="182"/>
      <c r="D371" s="182"/>
      <c r="E371" s="182"/>
      <c r="F371" s="183"/>
      <c r="G371" s="184"/>
      <c r="H371" s="185"/>
      <c r="I371" s="183"/>
      <c r="J371" s="183"/>
      <c r="K371" s="182"/>
      <c r="L371" s="182"/>
      <c r="M371" s="186"/>
      <c r="N371" s="188"/>
    </row>
    <row r="372" spans="2:14" x14ac:dyDescent="0.45">
      <c r="B372" s="182"/>
      <c r="C372" s="182"/>
      <c r="D372" s="182"/>
      <c r="E372" s="182"/>
      <c r="F372" s="183"/>
      <c r="G372" s="184"/>
      <c r="H372" s="185"/>
      <c r="I372" s="183"/>
      <c r="J372" s="183"/>
      <c r="K372" s="182"/>
      <c r="L372" s="182"/>
      <c r="M372" s="186"/>
      <c r="N372" s="188"/>
    </row>
    <row r="373" spans="2:14" x14ac:dyDescent="0.45">
      <c r="B373" s="182"/>
      <c r="C373" s="182"/>
      <c r="D373" s="182"/>
      <c r="E373" s="182"/>
      <c r="F373" s="183"/>
      <c r="G373" s="184"/>
      <c r="H373" s="185"/>
      <c r="I373" s="183"/>
      <c r="J373" s="183"/>
      <c r="K373" s="182"/>
      <c r="L373" s="182"/>
      <c r="M373" s="186"/>
      <c r="N373" s="188"/>
    </row>
    <row r="374" spans="2:14" x14ac:dyDescent="0.45">
      <c r="B374" s="182"/>
      <c r="C374" s="182"/>
      <c r="D374" s="182"/>
      <c r="E374" s="182"/>
      <c r="F374" s="183"/>
      <c r="G374" s="184"/>
      <c r="H374" s="185"/>
      <c r="I374" s="183"/>
      <c r="J374" s="183"/>
      <c r="K374" s="182"/>
      <c r="L374" s="182"/>
      <c r="M374" s="186"/>
      <c r="N374" s="188"/>
    </row>
    <row r="375" spans="2:14" x14ac:dyDescent="0.45">
      <c r="B375" s="182"/>
      <c r="C375" s="182"/>
      <c r="D375" s="182"/>
      <c r="E375" s="182"/>
      <c r="F375" s="183"/>
      <c r="G375" s="184"/>
      <c r="H375" s="185"/>
      <c r="I375" s="183"/>
      <c r="J375" s="183"/>
      <c r="K375" s="182"/>
      <c r="L375" s="182"/>
      <c r="M375" s="186"/>
      <c r="N375" s="188"/>
    </row>
    <row r="376" spans="2:14" x14ac:dyDescent="0.45">
      <c r="B376" s="182"/>
      <c r="C376" s="182"/>
      <c r="D376" s="182"/>
      <c r="E376" s="182"/>
      <c r="F376" s="183"/>
      <c r="G376" s="184"/>
      <c r="H376" s="185"/>
      <c r="I376" s="183"/>
      <c r="J376" s="183"/>
      <c r="K376" s="182"/>
      <c r="L376" s="182"/>
      <c r="M376" s="186"/>
      <c r="N376" s="188"/>
    </row>
    <row r="377" spans="2:14" x14ac:dyDescent="0.45">
      <c r="B377" s="182"/>
      <c r="C377" s="182"/>
      <c r="D377" s="182"/>
      <c r="E377" s="182"/>
      <c r="F377" s="183"/>
      <c r="G377" s="184"/>
      <c r="H377" s="185"/>
      <c r="I377" s="183"/>
      <c r="J377" s="183"/>
      <c r="K377" s="182"/>
      <c r="L377" s="182"/>
      <c r="M377" s="186"/>
      <c r="N377" s="188"/>
    </row>
    <row r="378" spans="2:14" x14ac:dyDescent="0.45">
      <c r="B378" s="182"/>
      <c r="C378" s="182"/>
      <c r="D378" s="182"/>
      <c r="E378" s="182"/>
      <c r="F378" s="183"/>
      <c r="G378" s="184"/>
      <c r="H378" s="185"/>
      <c r="I378" s="183"/>
      <c r="J378" s="183"/>
      <c r="K378" s="182"/>
      <c r="L378" s="182"/>
      <c r="M378" s="186"/>
      <c r="N378" s="188"/>
    </row>
    <row r="379" spans="2:14" x14ac:dyDescent="0.45">
      <c r="B379" s="182"/>
      <c r="C379" s="182"/>
      <c r="D379" s="182"/>
      <c r="E379" s="182"/>
      <c r="F379" s="183"/>
      <c r="G379" s="184"/>
      <c r="H379" s="185"/>
      <c r="I379" s="183"/>
      <c r="J379" s="183"/>
      <c r="K379" s="182"/>
      <c r="L379" s="182"/>
      <c r="M379" s="186"/>
      <c r="N379" s="188"/>
    </row>
    <row r="380" spans="2:14" x14ac:dyDescent="0.45">
      <c r="B380" s="182"/>
      <c r="C380" s="182"/>
      <c r="D380" s="182"/>
      <c r="E380" s="182"/>
      <c r="F380" s="183"/>
      <c r="G380" s="184"/>
      <c r="H380" s="185"/>
      <c r="I380" s="183"/>
      <c r="J380" s="183"/>
      <c r="K380" s="182"/>
      <c r="L380" s="182"/>
      <c r="M380" s="186"/>
      <c r="N380" s="188"/>
    </row>
    <row r="381" spans="2:14" x14ac:dyDescent="0.45">
      <c r="B381" s="182"/>
      <c r="C381" s="182"/>
      <c r="D381" s="182"/>
      <c r="E381" s="182"/>
      <c r="F381" s="183"/>
      <c r="G381" s="184"/>
      <c r="H381" s="185"/>
      <c r="I381" s="183"/>
      <c r="J381" s="183"/>
      <c r="K381" s="182"/>
      <c r="L381" s="182"/>
      <c r="M381" s="186"/>
      <c r="N381" s="188"/>
    </row>
    <row r="382" spans="2:14" x14ac:dyDescent="0.45">
      <c r="B382" s="182"/>
      <c r="C382" s="182"/>
      <c r="D382" s="182"/>
      <c r="E382" s="182"/>
      <c r="F382" s="183"/>
      <c r="G382" s="184"/>
      <c r="H382" s="185"/>
      <c r="I382" s="183"/>
      <c r="J382" s="183"/>
      <c r="K382" s="182"/>
      <c r="L382" s="182"/>
      <c r="M382" s="186"/>
      <c r="N382" s="188"/>
    </row>
    <row r="383" spans="2:14" x14ac:dyDescent="0.45">
      <c r="B383" s="182"/>
      <c r="C383" s="182"/>
      <c r="D383" s="182"/>
      <c r="E383" s="182"/>
      <c r="F383" s="183"/>
      <c r="G383" s="184"/>
      <c r="H383" s="185"/>
      <c r="I383" s="183"/>
      <c r="J383" s="183"/>
      <c r="K383" s="182"/>
      <c r="L383" s="182"/>
      <c r="M383" s="186"/>
      <c r="N383" s="188"/>
    </row>
    <row r="384" spans="2:14" x14ac:dyDescent="0.45">
      <c r="B384" s="182"/>
      <c r="C384" s="182"/>
      <c r="D384" s="182"/>
      <c r="E384" s="182"/>
      <c r="F384" s="183"/>
      <c r="G384" s="184"/>
      <c r="H384" s="185"/>
      <c r="I384" s="183"/>
      <c r="J384" s="183"/>
      <c r="K384" s="182"/>
      <c r="L384" s="182"/>
      <c r="M384" s="186"/>
      <c r="N384" s="188"/>
    </row>
    <row r="385" spans="2:14" x14ac:dyDescent="0.45">
      <c r="B385" s="182"/>
      <c r="C385" s="182"/>
      <c r="D385" s="182"/>
      <c r="E385" s="182"/>
      <c r="F385" s="183"/>
      <c r="G385" s="184"/>
      <c r="H385" s="185"/>
      <c r="I385" s="183"/>
      <c r="J385" s="183"/>
      <c r="K385" s="182"/>
      <c r="L385" s="182"/>
      <c r="M385" s="186"/>
      <c r="N385" s="188"/>
    </row>
    <row r="386" spans="2:14" x14ac:dyDescent="0.45">
      <c r="B386" s="182"/>
      <c r="C386" s="182"/>
      <c r="D386" s="182"/>
      <c r="E386" s="182"/>
      <c r="F386" s="183"/>
      <c r="G386" s="184"/>
      <c r="H386" s="185"/>
      <c r="I386" s="183"/>
      <c r="J386" s="183"/>
      <c r="K386" s="182"/>
      <c r="L386" s="182"/>
      <c r="M386" s="186"/>
      <c r="N386" s="188"/>
    </row>
    <row r="387" spans="2:14" x14ac:dyDescent="0.45">
      <c r="B387" s="182"/>
      <c r="C387" s="182"/>
      <c r="D387" s="182"/>
      <c r="E387" s="182"/>
      <c r="F387" s="183"/>
      <c r="G387" s="184"/>
      <c r="H387" s="185"/>
      <c r="I387" s="183"/>
      <c r="J387" s="183"/>
      <c r="K387" s="182"/>
      <c r="L387" s="182"/>
      <c r="M387" s="186"/>
      <c r="N387" s="188"/>
    </row>
    <row r="388" spans="2:14" x14ac:dyDescent="0.45">
      <c r="B388" s="182"/>
      <c r="C388" s="182"/>
      <c r="D388" s="182"/>
      <c r="E388" s="182"/>
      <c r="F388" s="183"/>
      <c r="G388" s="184"/>
      <c r="H388" s="185"/>
      <c r="I388" s="183"/>
      <c r="J388" s="183"/>
      <c r="K388" s="182"/>
      <c r="L388" s="182"/>
      <c r="M388" s="186"/>
      <c r="N388" s="188"/>
    </row>
    <row r="389" spans="2:14" x14ac:dyDescent="0.45">
      <c r="B389" s="182"/>
      <c r="C389" s="182"/>
      <c r="D389" s="182"/>
      <c r="E389" s="182"/>
      <c r="F389" s="183"/>
      <c r="G389" s="184"/>
      <c r="H389" s="185"/>
      <c r="I389" s="183"/>
      <c r="J389" s="183"/>
      <c r="K389" s="182"/>
      <c r="L389" s="182"/>
      <c r="M389" s="186"/>
      <c r="N389" s="188"/>
    </row>
    <row r="390" spans="2:14" x14ac:dyDescent="0.45">
      <c r="B390" s="182"/>
      <c r="C390" s="182"/>
      <c r="D390" s="182"/>
      <c r="E390" s="182"/>
      <c r="F390" s="183"/>
      <c r="G390" s="184"/>
      <c r="H390" s="185"/>
      <c r="I390" s="183"/>
      <c r="J390" s="183"/>
      <c r="K390" s="182"/>
      <c r="L390" s="182"/>
      <c r="M390" s="186"/>
      <c r="N390" s="188"/>
    </row>
    <row r="391" spans="2:14" x14ac:dyDescent="0.45">
      <c r="B391" s="182"/>
      <c r="C391" s="182"/>
      <c r="D391" s="182"/>
      <c r="E391" s="182"/>
      <c r="F391" s="183"/>
      <c r="G391" s="184"/>
      <c r="H391" s="185"/>
      <c r="I391" s="183"/>
      <c r="J391" s="183"/>
      <c r="K391" s="182"/>
      <c r="L391" s="182"/>
      <c r="M391" s="186"/>
      <c r="N391" s="188"/>
    </row>
    <row r="392" spans="2:14" x14ac:dyDescent="0.45">
      <c r="B392" s="182"/>
      <c r="C392" s="182"/>
      <c r="D392" s="182"/>
      <c r="E392" s="182"/>
      <c r="F392" s="183"/>
      <c r="G392" s="184"/>
      <c r="H392" s="185"/>
      <c r="I392" s="183"/>
      <c r="J392" s="183"/>
      <c r="K392" s="182"/>
      <c r="L392" s="182"/>
      <c r="M392" s="186"/>
      <c r="N392" s="188"/>
    </row>
    <row r="393" spans="2:14" x14ac:dyDescent="0.45">
      <c r="B393" s="182"/>
      <c r="C393" s="182"/>
      <c r="D393" s="182"/>
      <c r="E393" s="182"/>
      <c r="F393" s="183"/>
      <c r="G393" s="184"/>
      <c r="H393" s="185"/>
      <c r="I393" s="183"/>
      <c r="J393" s="183"/>
      <c r="K393" s="182"/>
      <c r="L393" s="182"/>
      <c r="M393" s="186"/>
      <c r="N393" s="188"/>
    </row>
    <row r="394" spans="2:14" x14ac:dyDescent="0.45">
      <c r="B394" s="182"/>
      <c r="C394" s="182"/>
      <c r="D394" s="182"/>
      <c r="E394" s="182"/>
      <c r="F394" s="183"/>
      <c r="G394" s="184"/>
      <c r="H394" s="185"/>
      <c r="I394" s="183"/>
      <c r="J394" s="183"/>
      <c r="K394" s="182"/>
      <c r="L394" s="182"/>
      <c r="M394" s="186"/>
      <c r="N394" s="188"/>
    </row>
    <row r="395" spans="2:14" x14ac:dyDescent="0.45">
      <c r="B395" s="182"/>
      <c r="C395" s="182"/>
      <c r="D395" s="182"/>
      <c r="E395" s="182"/>
      <c r="F395" s="183"/>
      <c r="G395" s="184"/>
      <c r="H395" s="185"/>
      <c r="I395" s="183"/>
      <c r="J395" s="183"/>
      <c r="K395" s="182"/>
      <c r="L395" s="182"/>
      <c r="M395" s="186"/>
      <c r="N395" s="188"/>
    </row>
    <row r="396" spans="2:14" x14ac:dyDescent="0.45">
      <c r="B396" s="182"/>
      <c r="C396" s="182"/>
      <c r="D396" s="182"/>
      <c r="E396" s="182"/>
      <c r="F396" s="183"/>
      <c r="G396" s="184"/>
      <c r="H396" s="185"/>
      <c r="I396" s="183"/>
      <c r="J396" s="183"/>
      <c r="K396" s="182"/>
      <c r="L396" s="182"/>
      <c r="M396" s="186"/>
      <c r="N396" s="188"/>
    </row>
    <row r="397" spans="2:14" x14ac:dyDescent="0.45">
      <c r="B397" s="182"/>
      <c r="C397" s="182"/>
      <c r="D397" s="182"/>
      <c r="E397" s="182"/>
      <c r="F397" s="183"/>
      <c r="G397" s="184"/>
      <c r="H397" s="185"/>
      <c r="I397" s="183"/>
      <c r="J397" s="183"/>
      <c r="K397" s="182"/>
      <c r="L397" s="182"/>
      <c r="M397" s="186"/>
      <c r="N397" s="188"/>
    </row>
    <row r="398" spans="2:14" x14ac:dyDescent="0.45">
      <c r="B398" s="182"/>
      <c r="C398" s="182"/>
      <c r="D398" s="182"/>
      <c r="E398" s="182"/>
      <c r="F398" s="183"/>
      <c r="G398" s="184"/>
      <c r="H398" s="185"/>
      <c r="I398" s="183"/>
      <c r="J398" s="183"/>
      <c r="K398" s="182"/>
      <c r="L398" s="182"/>
      <c r="M398" s="186"/>
      <c r="N398" s="188"/>
    </row>
    <row r="399" spans="2:14" x14ac:dyDescent="0.45">
      <c r="B399" s="182"/>
      <c r="C399" s="182"/>
      <c r="D399" s="182"/>
      <c r="E399" s="182"/>
      <c r="F399" s="183"/>
      <c r="G399" s="184"/>
      <c r="H399" s="185"/>
      <c r="I399" s="183"/>
      <c r="J399" s="183"/>
      <c r="K399" s="182"/>
      <c r="L399" s="182"/>
      <c r="M399" s="186"/>
      <c r="N399" s="188"/>
    </row>
    <row r="400" spans="2:14" x14ac:dyDescent="0.45">
      <c r="B400" s="182"/>
      <c r="C400" s="182"/>
      <c r="D400" s="182"/>
      <c r="E400" s="182"/>
      <c r="F400" s="183"/>
      <c r="G400" s="184"/>
      <c r="H400" s="185"/>
      <c r="I400" s="183"/>
      <c r="J400" s="183"/>
      <c r="K400" s="182"/>
      <c r="L400" s="182"/>
      <c r="M400" s="186"/>
      <c r="N400" s="188"/>
    </row>
    <row r="401" spans="2:14" x14ac:dyDescent="0.45">
      <c r="B401" s="182"/>
      <c r="C401" s="182"/>
      <c r="D401" s="182"/>
      <c r="E401" s="182"/>
      <c r="F401" s="183"/>
      <c r="G401" s="184"/>
      <c r="H401" s="185"/>
      <c r="I401" s="183"/>
      <c r="J401" s="183"/>
      <c r="K401" s="182"/>
      <c r="L401" s="182"/>
      <c r="M401" s="186"/>
      <c r="N401" s="188"/>
    </row>
    <row r="402" spans="2:14" x14ac:dyDescent="0.45">
      <c r="B402" s="182"/>
      <c r="C402" s="182"/>
      <c r="D402" s="182"/>
      <c r="E402" s="182"/>
      <c r="F402" s="183"/>
      <c r="G402" s="184"/>
      <c r="H402" s="185"/>
      <c r="I402" s="183"/>
      <c r="J402" s="183"/>
      <c r="K402" s="182"/>
      <c r="L402" s="182"/>
      <c r="M402" s="186"/>
      <c r="N402" s="188"/>
    </row>
    <row r="403" spans="2:14" x14ac:dyDescent="0.45">
      <c r="B403" s="182"/>
      <c r="C403" s="182"/>
      <c r="D403" s="182"/>
      <c r="E403" s="182"/>
      <c r="F403" s="183"/>
      <c r="G403" s="184"/>
      <c r="H403" s="185"/>
      <c r="I403" s="183"/>
      <c r="J403" s="183"/>
      <c r="K403" s="182"/>
      <c r="L403" s="182"/>
      <c r="M403" s="186"/>
      <c r="N403" s="188"/>
    </row>
    <row r="404" spans="2:14" x14ac:dyDescent="0.45">
      <c r="B404" s="182"/>
      <c r="C404" s="182"/>
      <c r="D404" s="182"/>
      <c r="E404" s="182"/>
      <c r="F404" s="183"/>
      <c r="G404" s="184"/>
      <c r="H404" s="185"/>
      <c r="I404" s="183"/>
      <c r="J404" s="183"/>
      <c r="K404" s="182"/>
      <c r="L404" s="182"/>
      <c r="M404" s="186"/>
      <c r="N404" s="188"/>
    </row>
    <row r="405" spans="2:14" x14ac:dyDescent="0.45">
      <c r="B405" s="182"/>
      <c r="C405" s="182"/>
      <c r="D405" s="182"/>
      <c r="E405" s="182"/>
      <c r="F405" s="183"/>
      <c r="G405" s="184"/>
      <c r="H405" s="185"/>
      <c r="I405" s="183"/>
      <c r="J405" s="183"/>
      <c r="K405" s="182"/>
      <c r="L405" s="182"/>
      <c r="M405" s="186"/>
      <c r="N405" s="188"/>
    </row>
    <row r="406" spans="2:14" x14ac:dyDescent="0.45">
      <c r="B406" s="182"/>
      <c r="C406" s="182"/>
      <c r="D406" s="182"/>
      <c r="E406" s="182"/>
      <c r="F406" s="183"/>
      <c r="G406" s="184"/>
      <c r="H406" s="185"/>
      <c r="I406" s="183"/>
      <c r="J406" s="183"/>
      <c r="K406" s="182"/>
      <c r="L406" s="182"/>
      <c r="M406" s="186"/>
      <c r="N406" s="188"/>
    </row>
    <row r="407" spans="2:14" x14ac:dyDescent="0.45">
      <c r="B407" s="182"/>
      <c r="C407" s="182"/>
      <c r="D407" s="182"/>
      <c r="E407" s="182"/>
      <c r="F407" s="183"/>
      <c r="G407" s="184"/>
      <c r="H407" s="185"/>
      <c r="I407" s="183"/>
      <c r="J407" s="183"/>
      <c r="K407" s="182"/>
      <c r="L407" s="182"/>
      <c r="M407" s="186"/>
      <c r="N407" s="188"/>
    </row>
    <row r="408" spans="2:14" x14ac:dyDescent="0.45">
      <c r="B408" s="182"/>
      <c r="C408" s="182"/>
      <c r="D408" s="182"/>
      <c r="E408" s="182"/>
      <c r="F408" s="183"/>
      <c r="G408" s="184"/>
      <c r="H408" s="185"/>
      <c r="I408" s="183"/>
      <c r="J408" s="183"/>
      <c r="K408" s="182"/>
      <c r="L408" s="182"/>
      <c r="M408" s="186"/>
      <c r="N408" s="188"/>
    </row>
    <row r="409" spans="2:14" x14ac:dyDescent="0.45">
      <c r="B409" s="182"/>
      <c r="C409" s="182"/>
      <c r="D409" s="182"/>
      <c r="E409" s="182"/>
      <c r="F409" s="183"/>
      <c r="G409" s="184"/>
      <c r="H409" s="185"/>
      <c r="I409" s="183"/>
      <c r="J409" s="183"/>
      <c r="K409" s="182"/>
      <c r="L409" s="182"/>
      <c r="M409" s="186"/>
      <c r="N409" s="188"/>
    </row>
    <row r="410" spans="2:14" x14ac:dyDescent="0.45">
      <c r="B410" s="182"/>
      <c r="C410" s="182"/>
      <c r="D410" s="182"/>
      <c r="E410" s="182"/>
      <c r="F410" s="183"/>
      <c r="G410" s="184"/>
      <c r="H410" s="185"/>
      <c r="I410" s="183"/>
      <c r="J410" s="183"/>
      <c r="K410" s="182"/>
      <c r="L410" s="182"/>
      <c r="M410" s="186"/>
      <c r="N410" s="188"/>
    </row>
    <row r="411" spans="2:14" x14ac:dyDescent="0.45">
      <c r="B411" s="182"/>
      <c r="C411" s="182"/>
      <c r="D411" s="182"/>
      <c r="E411" s="182"/>
      <c r="F411" s="183"/>
      <c r="G411" s="184"/>
      <c r="H411" s="185"/>
      <c r="I411" s="183"/>
      <c r="J411" s="183"/>
      <c r="K411" s="182"/>
      <c r="L411" s="182"/>
      <c r="M411" s="186"/>
      <c r="N411" s="188"/>
    </row>
    <row r="412" spans="2:14" x14ac:dyDescent="0.45">
      <c r="B412" s="182"/>
      <c r="C412" s="182"/>
      <c r="D412" s="182"/>
      <c r="E412" s="182"/>
      <c r="F412" s="183"/>
      <c r="G412" s="184"/>
      <c r="H412" s="185"/>
      <c r="I412" s="183"/>
      <c r="J412" s="183"/>
      <c r="K412" s="182"/>
      <c r="L412" s="182"/>
      <c r="M412" s="186"/>
      <c r="N412" s="188"/>
    </row>
    <row r="413" spans="2:14" x14ac:dyDescent="0.45">
      <c r="B413" s="182"/>
      <c r="C413" s="182"/>
      <c r="D413" s="182"/>
      <c r="E413" s="182"/>
      <c r="F413" s="183"/>
      <c r="G413" s="184"/>
      <c r="H413" s="185"/>
      <c r="I413" s="183"/>
      <c r="J413" s="183"/>
      <c r="K413" s="182"/>
      <c r="L413" s="182"/>
      <c r="M413" s="186"/>
      <c r="N413" s="188"/>
    </row>
    <row r="414" spans="2:14" x14ac:dyDescent="0.45">
      <c r="B414" s="182"/>
      <c r="C414" s="182"/>
      <c r="D414" s="182"/>
      <c r="E414" s="182"/>
      <c r="F414" s="183"/>
      <c r="G414" s="184"/>
      <c r="H414" s="185"/>
      <c r="I414" s="183"/>
      <c r="J414" s="183"/>
      <c r="K414" s="182"/>
      <c r="L414" s="182"/>
      <c r="M414" s="186"/>
      <c r="N414" s="188"/>
    </row>
    <row r="415" spans="2:14" x14ac:dyDescent="0.45">
      <c r="B415" s="182"/>
      <c r="C415" s="182"/>
      <c r="D415" s="182"/>
      <c r="E415" s="182"/>
      <c r="F415" s="183"/>
      <c r="G415" s="184"/>
      <c r="H415" s="185"/>
      <c r="I415" s="183"/>
      <c r="J415" s="183"/>
      <c r="K415" s="182"/>
      <c r="L415" s="182"/>
      <c r="M415" s="186"/>
      <c r="N415" s="188"/>
    </row>
    <row r="416" spans="2:14" x14ac:dyDescent="0.45">
      <c r="B416" s="182"/>
      <c r="C416" s="182"/>
      <c r="D416" s="182"/>
      <c r="E416" s="182"/>
      <c r="F416" s="183"/>
      <c r="G416" s="184"/>
      <c r="H416" s="185"/>
      <c r="I416" s="183"/>
      <c r="J416" s="183"/>
      <c r="K416" s="182"/>
      <c r="L416" s="182"/>
      <c r="M416" s="186"/>
      <c r="N416" s="188"/>
    </row>
    <row r="417" spans="2:14" x14ac:dyDescent="0.45">
      <c r="B417" s="182"/>
      <c r="C417" s="182"/>
      <c r="D417" s="182"/>
      <c r="E417" s="182"/>
      <c r="F417" s="183"/>
      <c r="G417" s="184"/>
      <c r="H417" s="185"/>
      <c r="I417" s="183"/>
      <c r="J417" s="183"/>
      <c r="K417" s="182"/>
      <c r="L417" s="182"/>
      <c r="M417" s="186"/>
      <c r="N417" s="188"/>
    </row>
    <row r="418" spans="2:14" x14ac:dyDescent="0.45">
      <c r="B418" s="182"/>
      <c r="C418" s="182"/>
      <c r="D418" s="182"/>
      <c r="E418" s="182"/>
      <c r="F418" s="183"/>
      <c r="G418" s="184"/>
      <c r="H418" s="185"/>
      <c r="I418" s="183"/>
      <c r="J418" s="183"/>
      <c r="K418" s="182"/>
      <c r="L418" s="182"/>
      <c r="M418" s="186"/>
      <c r="N418" s="188"/>
    </row>
    <row r="419" spans="2:14" x14ac:dyDescent="0.45">
      <c r="B419" s="182"/>
      <c r="C419" s="182"/>
      <c r="D419" s="182"/>
      <c r="E419" s="182"/>
      <c r="F419" s="183"/>
      <c r="G419" s="184"/>
      <c r="H419" s="185"/>
      <c r="I419" s="183"/>
      <c r="J419" s="183"/>
      <c r="K419" s="182"/>
      <c r="L419" s="182"/>
      <c r="M419" s="186"/>
      <c r="N419" s="188"/>
    </row>
    <row r="420" spans="2:14" x14ac:dyDescent="0.45">
      <c r="B420" s="182"/>
      <c r="C420" s="182"/>
      <c r="D420" s="182"/>
      <c r="E420" s="182"/>
      <c r="F420" s="183"/>
      <c r="G420" s="184"/>
      <c r="H420" s="185"/>
      <c r="I420" s="183"/>
      <c r="J420" s="183"/>
      <c r="K420" s="182"/>
      <c r="L420" s="182"/>
      <c r="M420" s="186"/>
      <c r="N420" s="188"/>
    </row>
    <row r="421" spans="2:14" x14ac:dyDescent="0.45">
      <c r="B421" s="182"/>
      <c r="C421" s="182"/>
      <c r="D421" s="182"/>
      <c r="E421" s="182"/>
      <c r="F421" s="183"/>
      <c r="G421" s="184"/>
      <c r="H421" s="185"/>
      <c r="I421" s="183"/>
      <c r="J421" s="183"/>
      <c r="K421" s="182"/>
      <c r="L421" s="182"/>
      <c r="M421" s="186"/>
      <c r="N421" s="188"/>
    </row>
    <row r="422" spans="2:14" x14ac:dyDescent="0.45">
      <c r="B422" s="182"/>
      <c r="C422" s="182"/>
      <c r="D422" s="182"/>
      <c r="E422" s="182"/>
      <c r="F422" s="183"/>
      <c r="G422" s="184"/>
      <c r="H422" s="185"/>
      <c r="I422" s="183"/>
      <c r="J422" s="183"/>
      <c r="K422" s="182"/>
      <c r="L422" s="182"/>
      <c r="M422" s="186"/>
      <c r="N422" s="188"/>
    </row>
    <row r="423" spans="2:14" x14ac:dyDescent="0.45">
      <c r="B423" s="182"/>
      <c r="C423" s="182"/>
      <c r="D423" s="182"/>
      <c r="E423" s="182"/>
      <c r="F423" s="183"/>
      <c r="G423" s="184"/>
      <c r="H423" s="185"/>
      <c r="I423" s="183"/>
      <c r="J423" s="183"/>
      <c r="K423" s="182"/>
      <c r="L423" s="182"/>
      <c r="M423" s="186"/>
      <c r="N423" s="188"/>
    </row>
    <row r="424" spans="2:14" x14ac:dyDescent="0.45">
      <c r="B424" s="182"/>
      <c r="C424" s="182"/>
      <c r="D424" s="182"/>
      <c r="E424" s="182"/>
      <c r="F424" s="183"/>
      <c r="G424" s="184"/>
      <c r="H424" s="185"/>
      <c r="I424" s="183"/>
      <c r="J424" s="183"/>
      <c r="K424" s="182"/>
      <c r="L424" s="182"/>
      <c r="M424" s="186"/>
      <c r="N424" s="188"/>
    </row>
    <row r="425" spans="2:14" x14ac:dyDescent="0.45">
      <c r="B425" s="182"/>
      <c r="C425" s="182"/>
      <c r="D425" s="182"/>
      <c r="E425" s="182"/>
      <c r="F425" s="183"/>
      <c r="G425" s="184"/>
      <c r="H425" s="185"/>
      <c r="I425" s="183"/>
      <c r="J425" s="183"/>
      <c r="K425" s="182"/>
      <c r="L425" s="182"/>
      <c r="M425" s="186"/>
      <c r="N425" s="188"/>
    </row>
    <row r="426" spans="2:14" x14ac:dyDescent="0.45">
      <c r="B426" s="182"/>
      <c r="C426" s="182"/>
      <c r="D426" s="182"/>
      <c r="E426" s="182"/>
      <c r="F426" s="183"/>
      <c r="G426" s="184"/>
      <c r="H426" s="185"/>
      <c r="I426" s="183"/>
      <c r="J426" s="183"/>
      <c r="K426" s="182"/>
      <c r="L426" s="182"/>
      <c r="M426" s="186"/>
      <c r="N426" s="188"/>
    </row>
    <row r="427" spans="2:14" x14ac:dyDescent="0.45">
      <c r="B427" s="182"/>
      <c r="C427" s="182"/>
      <c r="D427" s="182"/>
      <c r="E427" s="182"/>
      <c r="F427" s="183"/>
      <c r="G427" s="184"/>
      <c r="H427" s="185"/>
      <c r="I427" s="183"/>
      <c r="J427" s="183"/>
      <c r="K427" s="182"/>
      <c r="L427" s="182"/>
      <c r="M427" s="186"/>
      <c r="N427" s="188"/>
    </row>
    <row r="428" spans="2:14" x14ac:dyDescent="0.45">
      <c r="B428" s="182"/>
      <c r="C428" s="182"/>
      <c r="D428" s="182"/>
      <c r="E428" s="182"/>
      <c r="F428" s="183"/>
      <c r="G428" s="184"/>
      <c r="H428" s="185"/>
      <c r="I428" s="183"/>
      <c r="J428" s="183"/>
      <c r="K428" s="182"/>
      <c r="L428" s="182"/>
      <c r="M428" s="186"/>
      <c r="N428" s="188"/>
    </row>
    <row r="429" spans="2:14" x14ac:dyDescent="0.45">
      <c r="B429" s="182"/>
      <c r="C429" s="182"/>
      <c r="D429" s="182"/>
      <c r="E429" s="182"/>
      <c r="F429" s="183"/>
      <c r="G429" s="184"/>
      <c r="H429" s="185"/>
      <c r="I429" s="183"/>
      <c r="J429" s="183"/>
      <c r="K429" s="182"/>
      <c r="L429" s="182"/>
      <c r="M429" s="186"/>
      <c r="N429" s="188"/>
    </row>
    <row r="430" spans="2:14" x14ac:dyDescent="0.45">
      <c r="B430" s="182"/>
      <c r="C430" s="182"/>
      <c r="D430" s="182"/>
      <c r="E430" s="182"/>
      <c r="F430" s="183"/>
      <c r="G430" s="184"/>
      <c r="H430" s="185"/>
      <c r="I430" s="183"/>
      <c r="J430" s="183"/>
      <c r="K430" s="182"/>
      <c r="L430" s="182"/>
      <c r="M430" s="186"/>
      <c r="N430" s="188"/>
    </row>
    <row r="431" spans="2:14" x14ac:dyDescent="0.45">
      <c r="B431" s="182"/>
      <c r="C431" s="182"/>
      <c r="D431" s="182"/>
      <c r="E431" s="182"/>
      <c r="F431" s="183"/>
      <c r="G431" s="184"/>
      <c r="H431" s="185"/>
      <c r="I431" s="183"/>
      <c r="J431" s="183"/>
      <c r="K431" s="182"/>
      <c r="L431" s="182"/>
      <c r="M431" s="186"/>
      <c r="N431" s="188"/>
    </row>
    <row r="432" spans="2:14" x14ac:dyDescent="0.45">
      <c r="B432" s="182"/>
      <c r="C432" s="182"/>
      <c r="D432" s="182"/>
      <c r="E432" s="182"/>
      <c r="F432" s="183"/>
      <c r="G432" s="184"/>
      <c r="H432" s="185"/>
      <c r="I432" s="183"/>
      <c r="J432" s="183"/>
      <c r="K432" s="182"/>
      <c r="L432" s="182"/>
      <c r="M432" s="186"/>
      <c r="N432" s="188"/>
    </row>
    <row r="433" spans="2:14" x14ac:dyDescent="0.45">
      <c r="B433" s="182"/>
      <c r="C433" s="182"/>
      <c r="D433" s="182"/>
      <c r="E433" s="182"/>
      <c r="F433" s="183"/>
      <c r="G433" s="184"/>
      <c r="H433" s="185"/>
      <c r="I433" s="183"/>
      <c r="J433" s="183"/>
      <c r="K433" s="182"/>
      <c r="L433" s="182"/>
      <c r="M433" s="186"/>
      <c r="N433" s="188"/>
    </row>
    <row r="434" spans="2:14" x14ac:dyDescent="0.45">
      <c r="B434" s="182"/>
      <c r="C434" s="182"/>
      <c r="D434" s="182"/>
      <c r="E434" s="182"/>
      <c r="F434" s="183"/>
      <c r="G434" s="184"/>
      <c r="H434" s="185"/>
      <c r="I434" s="183"/>
      <c r="J434" s="183"/>
      <c r="K434" s="182"/>
      <c r="L434" s="182"/>
      <c r="M434" s="186"/>
      <c r="N434" s="188"/>
    </row>
    <row r="435" spans="2:14" x14ac:dyDescent="0.45">
      <c r="B435" s="182"/>
      <c r="C435" s="182"/>
      <c r="D435" s="182"/>
      <c r="E435" s="182"/>
      <c r="F435" s="183"/>
      <c r="G435" s="184"/>
      <c r="H435" s="185"/>
      <c r="I435" s="183"/>
      <c r="J435" s="183"/>
      <c r="K435" s="182"/>
      <c r="L435" s="182"/>
      <c r="M435" s="186"/>
      <c r="N435" s="188"/>
    </row>
    <row r="436" spans="2:14" x14ac:dyDescent="0.45">
      <c r="B436" s="182"/>
      <c r="C436" s="182"/>
      <c r="D436" s="182"/>
      <c r="E436" s="182"/>
      <c r="F436" s="183"/>
      <c r="G436" s="184"/>
      <c r="H436" s="185"/>
      <c r="I436" s="183"/>
      <c r="J436" s="183"/>
      <c r="K436" s="182"/>
      <c r="L436" s="182"/>
      <c r="M436" s="186"/>
      <c r="N436" s="188"/>
    </row>
    <row r="437" spans="2:14" x14ac:dyDescent="0.45">
      <c r="B437" s="182"/>
      <c r="C437" s="182"/>
      <c r="D437" s="182"/>
      <c r="E437" s="182"/>
      <c r="F437" s="183"/>
      <c r="G437" s="184"/>
      <c r="H437" s="185"/>
      <c r="I437" s="183"/>
      <c r="J437" s="183"/>
      <c r="K437" s="182"/>
      <c r="L437" s="182"/>
      <c r="M437" s="186"/>
      <c r="N437" s="188"/>
    </row>
    <row r="438" spans="2:14" x14ac:dyDescent="0.45">
      <c r="B438" s="182"/>
      <c r="C438" s="182"/>
      <c r="D438" s="182"/>
      <c r="E438" s="182"/>
      <c r="F438" s="183"/>
      <c r="G438" s="184"/>
      <c r="H438" s="185"/>
      <c r="I438" s="183"/>
      <c r="J438" s="183"/>
      <c r="K438" s="182"/>
      <c r="L438" s="182"/>
      <c r="M438" s="186"/>
      <c r="N438" s="188"/>
    </row>
    <row r="439" spans="2:14" x14ac:dyDescent="0.45">
      <c r="B439" s="182"/>
      <c r="C439" s="182"/>
      <c r="D439" s="182"/>
      <c r="E439" s="182"/>
      <c r="F439" s="183"/>
      <c r="G439" s="184"/>
      <c r="H439" s="185"/>
      <c r="I439" s="183"/>
      <c r="J439" s="183"/>
      <c r="K439" s="182"/>
      <c r="L439" s="182"/>
      <c r="M439" s="186"/>
      <c r="N439" s="188"/>
    </row>
    <row r="440" spans="2:14" x14ac:dyDescent="0.45">
      <c r="B440" s="182"/>
      <c r="C440" s="182"/>
      <c r="D440" s="182"/>
      <c r="E440" s="182"/>
      <c r="F440" s="183"/>
      <c r="G440" s="184"/>
      <c r="H440" s="185"/>
      <c r="I440" s="183"/>
      <c r="J440" s="183"/>
      <c r="K440" s="182"/>
      <c r="L440" s="182"/>
      <c r="M440" s="186"/>
      <c r="N440" s="188"/>
    </row>
    <row r="441" spans="2:14" x14ac:dyDescent="0.45">
      <c r="B441" s="182"/>
      <c r="C441" s="182"/>
      <c r="D441" s="182"/>
      <c r="E441" s="182"/>
      <c r="F441" s="183"/>
      <c r="G441" s="184"/>
      <c r="H441" s="185"/>
      <c r="I441" s="183"/>
      <c r="J441" s="183"/>
      <c r="K441" s="182"/>
      <c r="L441" s="182"/>
      <c r="M441" s="186"/>
      <c r="N441" s="188"/>
    </row>
    <row r="442" spans="2:14" x14ac:dyDescent="0.45">
      <c r="B442" s="182"/>
      <c r="C442" s="182"/>
      <c r="D442" s="182"/>
      <c r="E442" s="182"/>
      <c r="F442" s="183"/>
      <c r="G442" s="184"/>
      <c r="H442" s="185"/>
      <c r="I442" s="183"/>
      <c r="J442" s="183"/>
      <c r="K442" s="182"/>
      <c r="L442" s="182"/>
      <c r="M442" s="186"/>
      <c r="N442" s="188"/>
    </row>
    <row r="443" spans="2:14" x14ac:dyDescent="0.45">
      <c r="B443" s="182"/>
      <c r="C443" s="182"/>
      <c r="D443" s="182"/>
      <c r="E443" s="182"/>
      <c r="F443" s="183"/>
      <c r="G443" s="184"/>
      <c r="H443" s="185"/>
      <c r="I443" s="183"/>
      <c r="J443" s="183"/>
      <c r="K443" s="182"/>
      <c r="L443" s="182"/>
      <c r="M443" s="186"/>
      <c r="N443" s="188"/>
    </row>
    <row r="444" spans="2:14" x14ac:dyDescent="0.45">
      <c r="B444" s="182"/>
      <c r="C444" s="182"/>
      <c r="D444" s="182"/>
      <c r="E444" s="182"/>
      <c r="F444" s="183"/>
      <c r="G444" s="184"/>
      <c r="H444" s="185"/>
      <c r="I444" s="183"/>
      <c r="J444" s="183"/>
      <c r="K444" s="182"/>
      <c r="L444" s="182"/>
      <c r="M444" s="186"/>
      <c r="N444" s="188"/>
    </row>
    <row r="445" spans="2:14" x14ac:dyDescent="0.45">
      <c r="B445" s="182"/>
      <c r="C445" s="182"/>
      <c r="D445" s="182"/>
      <c r="E445" s="182"/>
      <c r="F445" s="183"/>
      <c r="G445" s="184"/>
      <c r="H445" s="185"/>
      <c r="I445" s="183"/>
      <c r="J445" s="183"/>
      <c r="K445" s="182"/>
      <c r="L445" s="182"/>
      <c r="M445" s="186"/>
      <c r="N445" s="188"/>
    </row>
    <row r="446" spans="2:14" x14ac:dyDescent="0.45">
      <c r="B446" s="182"/>
      <c r="C446" s="182"/>
      <c r="D446" s="182"/>
      <c r="E446" s="182"/>
      <c r="F446" s="183"/>
      <c r="G446" s="184"/>
      <c r="H446" s="185"/>
      <c r="I446" s="183"/>
      <c r="J446" s="183"/>
      <c r="K446" s="182"/>
      <c r="L446" s="182"/>
      <c r="M446" s="186"/>
      <c r="N446" s="188"/>
    </row>
    <row r="447" spans="2:14" x14ac:dyDescent="0.45">
      <c r="B447" s="182"/>
      <c r="C447" s="182"/>
      <c r="D447" s="182"/>
      <c r="E447" s="182"/>
      <c r="F447" s="183"/>
      <c r="G447" s="184"/>
      <c r="H447" s="185"/>
      <c r="I447" s="183"/>
      <c r="J447" s="183"/>
      <c r="K447" s="182"/>
      <c r="L447" s="182"/>
      <c r="M447" s="186"/>
      <c r="N447" s="188"/>
    </row>
    <row r="448" spans="2:14" x14ac:dyDescent="0.45">
      <c r="B448" s="182"/>
      <c r="C448" s="182"/>
      <c r="D448" s="182"/>
      <c r="E448" s="182"/>
      <c r="F448" s="183"/>
      <c r="G448" s="184"/>
      <c r="H448" s="185"/>
      <c r="I448" s="183"/>
      <c r="J448" s="183"/>
      <c r="K448" s="182"/>
      <c r="L448" s="182"/>
      <c r="M448" s="186"/>
      <c r="N448" s="188"/>
    </row>
    <row r="449" spans="2:14" x14ac:dyDescent="0.45">
      <c r="B449" s="182"/>
      <c r="C449" s="182"/>
      <c r="D449" s="182"/>
      <c r="E449" s="182"/>
      <c r="F449" s="183"/>
      <c r="G449" s="184"/>
      <c r="H449" s="185"/>
      <c r="I449" s="183"/>
      <c r="J449" s="183"/>
      <c r="K449" s="182"/>
      <c r="L449" s="182"/>
      <c r="M449" s="186"/>
      <c r="N449" s="188"/>
    </row>
    <row r="450" spans="2:14" x14ac:dyDescent="0.45">
      <c r="B450" s="182"/>
      <c r="C450" s="182"/>
      <c r="D450" s="182"/>
      <c r="E450" s="182"/>
      <c r="F450" s="183"/>
      <c r="G450" s="184"/>
      <c r="H450" s="185"/>
      <c r="I450" s="183"/>
      <c r="J450" s="183"/>
      <c r="K450" s="182"/>
      <c r="L450" s="182"/>
      <c r="M450" s="186"/>
      <c r="N450" s="188"/>
    </row>
    <row r="451" spans="2:14" x14ac:dyDescent="0.45">
      <c r="B451" s="182"/>
      <c r="C451" s="182"/>
      <c r="D451" s="182"/>
      <c r="E451" s="182"/>
      <c r="F451" s="183"/>
      <c r="G451" s="184"/>
      <c r="H451" s="185"/>
      <c r="I451" s="183"/>
      <c r="J451" s="183"/>
      <c r="K451" s="182"/>
      <c r="L451" s="182"/>
      <c r="M451" s="186"/>
      <c r="N451" s="188"/>
    </row>
    <row r="452" spans="2:14" x14ac:dyDescent="0.45">
      <c r="B452" s="182"/>
      <c r="C452" s="182"/>
      <c r="D452" s="182"/>
      <c r="E452" s="182"/>
      <c r="F452" s="183"/>
      <c r="G452" s="184"/>
      <c r="H452" s="185"/>
      <c r="I452" s="183"/>
      <c r="J452" s="183"/>
      <c r="K452" s="182"/>
      <c r="L452" s="182"/>
      <c r="M452" s="186"/>
      <c r="N452" s="188"/>
    </row>
    <row r="453" spans="2:14" x14ac:dyDescent="0.45">
      <c r="B453" s="182"/>
      <c r="C453" s="182"/>
      <c r="D453" s="182"/>
      <c r="E453" s="182"/>
      <c r="F453" s="183"/>
      <c r="G453" s="184"/>
      <c r="H453" s="185"/>
      <c r="I453" s="183"/>
      <c r="J453" s="183"/>
      <c r="K453" s="182"/>
      <c r="L453" s="182"/>
      <c r="M453" s="186"/>
      <c r="N453" s="188"/>
    </row>
    <row r="454" spans="2:14" x14ac:dyDescent="0.45">
      <c r="B454" s="182"/>
      <c r="C454" s="182"/>
      <c r="D454" s="182"/>
      <c r="E454" s="182"/>
      <c r="F454" s="183"/>
      <c r="G454" s="184"/>
      <c r="H454" s="185"/>
      <c r="I454" s="183"/>
      <c r="J454" s="183"/>
      <c r="K454" s="182"/>
      <c r="L454" s="182"/>
      <c r="M454" s="186"/>
      <c r="N454" s="188"/>
    </row>
    <row r="455" spans="2:14" x14ac:dyDescent="0.45">
      <c r="B455" s="182"/>
      <c r="C455" s="182"/>
      <c r="D455" s="182"/>
      <c r="E455" s="182"/>
      <c r="F455" s="183"/>
      <c r="G455" s="184"/>
      <c r="H455" s="185"/>
      <c r="I455" s="183"/>
      <c r="J455" s="183"/>
      <c r="K455" s="182"/>
      <c r="L455" s="182"/>
      <c r="M455" s="186"/>
      <c r="N455" s="188"/>
    </row>
    <row r="456" spans="2:14" x14ac:dyDescent="0.45">
      <c r="B456" s="182"/>
      <c r="C456" s="182"/>
      <c r="D456" s="182"/>
      <c r="E456" s="182"/>
      <c r="F456" s="183"/>
      <c r="G456" s="184"/>
      <c r="H456" s="185"/>
      <c r="I456" s="183"/>
      <c r="J456" s="183"/>
      <c r="K456" s="182"/>
      <c r="L456" s="182"/>
      <c r="M456" s="186"/>
      <c r="N456" s="188"/>
    </row>
    <row r="457" spans="2:14" x14ac:dyDescent="0.45">
      <c r="B457" s="182"/>
      <c r="C457" s="182"/>
      <c r="D457" s="182"/>
      <c r="E457" s="182"/>
      <c r="F457" s="183"/>
      <c r="G457" s="184"/>
      <c r="H457" s="185"/>
      <c r="I457" s="183"/>
      <c r="J457" s="183"/>
      <c r="K457" s="182"/>
      <c r="L457" s="182"/>
      <c r="M457" s="186"/>
      <c r="N457" s="188"/>
    </row>
    <row r="458" spans="2:14" x14ac:dyDescent="0.45">
      <c r="B458" s="182"/>
      <c r="C458" s="182"/>
      <c r="D458" s="182"/>
      <c r="E458" s="182"/>
      <c r="F458" s="183"/>
      <c r="G458" s="184"/>
      <c r="H458" s="185"/>
      <c r="I458" s="183"/>
      <c r="J458" s="183"/>
      <c r="K458" s="182"/>
      <c r="L458" s="182"/>
      <c r="M458" s="186"/>
      <c r="N458" s="188"/>
    </row>
    <row r="459" spans="2:14" x14ac:dyDescent="0.45">
      <c r="B459" s="182"/>
      <c r="C459" s="182"/>
      <c r="D459" s="182"/>
      <c r="E459" s="182"/>
      <c r="F459" s="183"/>
      <c r="G459" s="184"/>
      <c r="H459" s="185"/>
      <c r="I459" s="183"/>
      <c r="J459" s="183"/>
      <c r="K459" s="182"/>
      <c r="L459" s="182"/>
      <c r="M459" s="186"/>
      <c r="N459" s="188"/>
    </row>
    <row r="460" spans="2:14" x14ac:dyDescent="0.45">
      <c r="B460" s="182"/>
      <c r="C460" s="182"/>
      <c r="D460" s="182"/>
      <c r="E460" s="182"/>
      <c r="F460" s="183"/>
      <c r="G460" s="184"/>
      <c r="H460" s="185"/>
      <c r="I460" s="183"/>
      <c r="J460" s="183"/>
      <c r="K460" s="182"/>
      <c r="L460" s="182"/>
      <c r="M460" s="186"/>
      <c r="N460" s="188"/>
    </row>
    <row r="461" spans="2:14" x14ac:dyDescent="0.45">
      <c r="B461" s="182"/>
      <c r="C461" s="182"/>
      <c r="D461" s="182"/>
      <c r="E461" s="182"/>
      <c r="F461" s="183"/>
      <c r="G461" s="184"/>
      <c r="H461" s="185"/>
      <c r="I461" s="183"/>
      <c r="J461" s="183"/>
      <c r="K461" s="182"/>
      <c r="L461" s="182"/>
      <c r="M461" s="186"/>
      <c r="N461" s="188"/>
    </row>
    <row r="462" spans="2:14" x14ac:dyDescent="0.45">
      <c r="B462" s="182"/>
      <c r="C462" s="182"/>
      <c r="D462" s="182"/>
      <c r="E462" s="182"/>
      <c r="F462" s="183"/>
      <c r="G462" s="184"/>
      <c r="H462" s="185"/>
      <c r="I462" s="183"/>
      <c r="J462" s="183"/>
      <c r="K462" s="182"/>
      <c r="L462" s="182"/>
      <c r="M462" s="186"/>
      <c r="N462" s="188"/>
    </row>
    <row r="463" spans="2:14" x14ac:dyDescent="0.45">
      <c r="B463" s="182"/>
      <c r="C463" s="182"/>
      <c r="D463" s="182"/>
      <c r="E463" s="182"/>
      <c r="F463" s="183"/>
      <c r="G463" s="184"/>
      <c r="H463" s="185"/>
      <c r="I463" s="183"/>
      <c r="J463" s="183"/>
      <c r="K463" s="182"/>
      <c r="L463" s="182"/>
      <c r="M463" s="186"/>
      <c r="N463" s="188"/>
    </row>
    <row r="464" spans="2:14" x14ac:dyDescent="0.45">
      <c r="B464" s="182"/>
      <c r="C464" s="182"/>
      <c r="D464" s="182"/>
      <c r="E464" s="182"/>
      <c r="F464" s="183"/>
      <c r="G464" s="184"/>
      <c r="H464" s="185"/>
      <c r="I464" s="183"/>
      <c r="J464" s="183"/>
      <c r="K464" s="182"/>
      <c r="L464" s="182"/>
      <c r="M464" s="186"/>
      <c r="N464" s="188"/>
    </row>
    <row r="465" spans="2:14" x14ac:dyDescent="0.45">
      <c r="B465" s="182"/>
      <c r="C465" s="182"/>
      <c r="D465" s="182"/>
      <c r="E465" s="182"/>
      <c r="F465" s="183"/>
      <c r="G465" s="184"/>
      <c r="H465" s="185"/>
      <c r="I465" s="183"/>
      <c r="J465" s="183"/>
      <c r="K465" s="182"/>
      <c r="L465" s="182"/>
      <c r="M465" s="186"/>
      <c r="N465" s="188"/>
    </row>
    <row r="466" spans="2:14" x14ac:dyDescent="0.45">
      <c r="B466" s="182"/>
      <c r="C466" s="182"/>
      <c r="D466" s="182"/>
      <c r="E466" s="182"/>
      <c r="F466" s="183"/>
      <c r="G466" s="184"/>
      <c r="H466" s="185"/>
      <c r="I466" s="183"/>
      <c r="J466" s="183"/>
      <c r="K466" s="182"/>
      <c r="L466" s="182"/>
      <c r="M466" s="186"/>
      <c r="N466" s="188"/>
    </row>
    <row r="467" spans="2:14" x14ac:dyDescent="0.45">
      <c r="B467" s="182"/>
      <c r="C467" s="182"/>
      <c r="D467" s="182"/>
      <c r="E467" s="182"/>
      <c r="F467" s="183"/>
      <c r="G467" s="184"/>
      <c r="H467" s="185"/>
      <c r="I467" s="183"/>
      <c r="J467" s="183"/>
      <c r="K467" s="182"/>
      <c r="L467" s="182"/>
      <c r="M467" s="186"/>
      <c r="N467" s="188"/>
    </row>
    <row r="468" spans="2:14" x14ac:dyDescent="0.45">
      <c r="B468" s="182"/>
      <c r="C468" s="182"/>
      <c r="D468" s="182"/>
      <c r="E468" s="182"/>
      <c r="F468" s="183"/>
      <c r="G468" s="184"/>
      <c r="H468" s="185"/>
      <c r="I468" s="183"/>
      <c r="J468" s="183"/>
      <c r="K468" s="182"/>
      <c r="L468" s="182"/>
      <c r="M468" s="186"/>
      <c r="N468" s="188"/>
    </row>
    <row r="469" spans="2:14" x14ac:dyDescent="0.45">
      <c r="B469" s="182"/>
      <c r="C469" s="182"/>
      <c r="D469" s="182"/>
      <c r="E469" s="182"/>
      <c r="F469" s="183"/>
      <c r="G469" s="184"/>
      <c r="H469" s="185"/>
      <c r="I469" s="183"/>
      <c r="J469" s="183"/>
      <c r="K469" s="182"/>
      <c r="L469" s="182"/>
      <c r="M469" s="186"/>
      <c r="N469" s="188"/>
    </row>
    <row r="470" spans="2:14" x14ac:dyDescent="0.45">
      <c r="B470" s="182"/>
      <c r="C470" s="182"/>
      <c r="D470" s="182"/>
      <c r="E470" s="182"/>
      <c r="F470" s="183"/>
      <c r="G470" s="184"/>
      <c r="H470" s="185"/>
      <c r="I470" s="183"/>
      <c r="J470" s="183"/>
      <c r="K470" s="182"/>
      <c r="L470" s="182"/>
      <c r="M470" s="186"/>
      <c r="N470" s="188"/>
    </row>
    <row r="471" spans="2:14" x14ac:dyDescent="0.45">
      <c r="B471" s="182"/>
      <c r="C471" s="182"/>
      <c r="D471" s="182"/>
      <c r="E471" s="182"/>
      <c r="F471" s="183"/>
      <c r="G471" s="184"/>
      <c r="H471" s="185"/>
      <c r="I471" s="183"/>
      <c r="J471" s="183"/>
      <c r="K471" s="182"/>
      <c r="L471" s="182"/>
      <c r="M471" s="186"/>
      <c r="N471" s="188"/>
    </row>
    <row r="472" spans="2:14" x14ac:dyDescent="0.45">
      <c r="B472" s="182"/>
      <c r="C472" s="182"/>
      <c r="D472" s="182"/>
      <c r="E472" s="182"/>
      <c r="F472" s="183"/>
      <c r="G472" s="184"/>
      <c r="H472" s="185"/>
      <c r="I472" s="183"/>
      <c r="J472" s="183"/>
      <c r="K472" s="182"/>
      <c r="L472" s="182"/>
      <c r="M472" s="186"/>
      <c r="N472" s="188"/>
    </row>
    <row r="473" spans="2:14" x14ac:dyDescent="0.45">
      <c r="B473" s="182"/>
      <c r="C473" s="182"/>
      <c r="D473" s="182"/>
      <c r="E473" s="182"/>
      <c r="F473" s="183"/>
      <c r="G473" s="184"/>
      <c r="H473" s="185"/>
      <c r="I473" s="183"/>
      <c r="J473" s="183"/>
      <c r="K473" s="182"/>
      <c r="L473" s="182"/>
      <c r="M473" s="186"/>
      <c r="N473" s="188"/>
    </row>
    <row r="474" spans="2:14" x14ac:dyDescent="0.45">
      <c r="B474" s="182"/>
      <c r="C474" s="182"/>
      <c r="D474" s="182"/>
      <c r="E474" s="182"/>
      <c r="F474" s="183"/>
      <c r="G474" s="184"/>
      <c r="H474" s="185"/>
      <c r="I474" s="183"/>
      <c r="J474" s="183"/>
      <c r="K474" s="182"/>
      <c r="L474" s="182"/>
      <c r="M474" s="186"/>
      <c r="N474" s="188"/>
    </row>
    <row r="475" spans="2:14" x14ac:dyDescent="0.45">
      <c r="B475" s="182"/>
      <c r="C475" s="182"/>
      <c r="D475" s="182"/>
      <c r="E475" s="182"/>
      <c r="F475" s="183"/>
      <c r="G475" s="184"/>
      <c r="H475" s="185"/>
      <c r="I475" s="183"/>
      <c r="J475" s="183"/>
      <c r="K475" s="182"/>
      <c r="L475" s="182"/>
      <c r="M475" s="186"/>
      <c r="N475" s="188"/>
    </row>
    <row r="476" spans="2:14" x14ac:dyDescent="0.45">
      <c r="B476" s="182"/>
      <c r="C476" s="182"/>
      <c r="D476" s="182"/>
      <c r="E476" s="182"/>
      <c r="F476" s="183"/>
      <c r="G476" s="184"/>
      <c r="H476" s="185"/>
      <c r="I476" s="183"/>
      <c r="J476" s="183"/>
      <c r="K476" s="182"/>
      <c r="L476" s="182"/>
      <c r="M476" s="186"/>
      <c r="N476" s="188"/>
    </row>
    <row r="477" spans="2:14" x14ac:dyDescent="0.45">
      <c r="B477" s="182"/>
      <c r="C477" s="182"/>
      <c r="D477" s="182"/>
      <c r="E477" s="182"/>
      <c r="F477" s="183"/>
      <c r="G477" s="184"/>
      <c r="H477" s="185"/>
      <c r="I477" s="183"/>
      <c r="J477" s="183"/>
      <c r="K477" s="182"/>
      <c r="L477" s="182"/>
      <c r="M477" s="186"/>
      <c r="N477" s="188"/>
    </row>
    <row r="478" spans="2:14" x14ac:dyDescent="0.45">
      <c r="B478" s="182"/>
      <c r="C478" s="182"/>
      <c r="D478" s="182"/>
      <c r="E478" s="182"/>
      <c r="F478" s="183"/>
      <c r="G478" s="184"/>
      <c r="H478" s="185"/>
      <c r="I478" s="183"/>
      <c r="J478" s="183"/>
      <c r="K478" s="182"/>
      <c r="L478" s="182"/>
      <c r="M478" s="186"/>
      <c r="N478" s="188"/>
    </row>
    <row r="479" spans="2:14" x14ac:dyDescent="0.45">
      <c r="B479" s="182"/>
      <c r="C479" s="182"/>
      <c r="D479" s="182"/>
      <c r="E479" s="182"/>
      <c r="F479" s="183"/>
      <c r="G479" s="184"/>
      <c r="H479" s="185"/>
      <c r="I479" s="183"/>
      <c r="J479" s="183"/>
      <c r="K479" s="182"/>
      <c r="L479" s="182"/>
      <c r="M479" s="186"/>
      <c r="N479" s="188"/>
    </row>
    <row r="480" spans="2:14" x14ac:dyDescent="0.45">
      <c r="B480" s="182"/>
      <c r="C480" s="182"/>
      <c r="D480" s="182"/>
      <c r="E480" s="182"/>
      <c r="F480" s="183"/>
      <c r="G480" s="184"/>
      <c r="H480" s="185"/>
      <c r="I480" s="183"/>
      <c r="J480" s="183"/>
      <c r="K480" s="182"/>
      <c r="L480" s="182"/>
      <c r="M480" s="186"/>
      <c r="N480" s="188"/>
    </row>
    <row r="481" spans="2:14" x14ac:dyDescent="0.45">
      <c r="B481" s="182"/>
      <c r="C481" s="182"/>
      <c r="D481" s="182"/>
      <c r="E481" s="182"/>
      <c r="F481" s="183"/>
      <c r="G481" s="184"/>
      <c r="H481" s="185"/>
      <c r="I481" s="183"/>
      <c r="J481" s="183"/>
      <c r="K481" s="182"/>
      <c r="L481" s="182"/>
      <c r="M481" s="186"/>
      <c r="N481" s="188"/>
    </row>
    <row r="482" spans="2:14" x14ac:dyDescent="0.45">
      <c r="B482" s="182"/>
      <c r="C482" s="182"/>
      <c r="D482" s="182"/>
      <c r="E482" s="182"/>
      <c r="F482" s="183"/>
      <c r="G482" s="184"/>
      <c r="H482" s="185"/>
      <c r="I482" s="183"/>
      <c r="J482" s="183"/>
      <c r="K482" s="182"/>
      <c r="L482" s="182"/>
      <c r="M482" s="186"/>
      <c r="N482" s="188"/>
    </row>
    <row r="483" spans="2:14" x14ac:dyDescent="0.45">
      <c r="B483" s="182"/>
      <c r="C483" s="182"/>
      <c r="D483" s="182"/>
      <c r="E483" s="182"/>
      <c r="F483" s="183"/>
      <c r="G483" s="184"/>
      <c r="H483" s="185"/>
      <c r="I483" s="183"/>
      <c r="J483" s="183"/>
      <c r="K483" s="182"/>
      <c r="L483" s="182"/>
      <c r="M483" s="186"/>
      <c r="N483" s="188"/>
    </row>
    <row r="484" spans="2:14" x14ac:dyDescent="0.45">
      <c r="B484" s="182"/>
      <c r="C484" s="182"/>
      <c r="D484" s="182"/>
      <c r="E484" s="182"/>
      <c r="F484" s="183"/>
      <c r="G484" s="184"/>
      <c r="H484" s="185"/>
      <c r="I484" s="183"/>
      <c r="J484" s="183"/>
      <c r="K484" s="182"/>
      <c r="L484" s="182"/>
      <c r="M484" s="186"/>
      <c r="N484" s="188"/>
    </row>
    <row r="485" spans="2:14" x14ac:dyDescent="0.45">
      <c r="B485" s="182"/>
      <c r="C485" s="182"/>
      <c r="D485" s="182"/>
      <c r="E485" s="182"/>
      <c r="F485" s="183"/>
      <c r="G485" s="184"/>
      <c r="H485" s="185"/>
      <c r="I485" s="183"/>
      <c r="J485" s="183"/>
      <c r="K485" s="182"/>
      <c r="L485" s="182"/>
      <c r="M485" s="186"/>
      <c r="N485" s="188"/>
    </row>
    <row r="486" spans="2:14" x14ac:dyDescent="0.45">
      <c r="B486" s="182"/>
      <c r="C486" s="182"/>
      <c r="D486" s="182"/>
      <c r="E486" s="182"/>
      <c r="F486" s="183"/>
      <c r="G486" s="184"/>
      <c r="H486" s="185"/>
      <c r="I486" s="183"/>
      <c r="J486" s="183"/>
      <c r="K486" s="182"/>
      <c r="L486" s="182"/>
      <c r="M486" s="186"/>
      <c r="N486" s="188"/>
    </row>
    <row r="487" spans="2:14" x14ac:dyDescent="0.45">
      <c r="B487" s="182"/>
      <c r="C487" s="182"/>
      <c r="D487" s="182"/>
      <c r="E487" s="182"/>
      <c r="F487" s="183"/>
      <c r="G487" s="184"/>
      <c r="H487" s="185"/>
      <c r="I487" s="183"/>
      <c r="J487" s="183"/>
      <c r="K487" s="182"/>
      <c r="L487" s="182"/>
      <c r="M487" s="186"/>
      <c r="N487" s="188"/>
    </row>
    <row r="488" spans="2:14" x14ac:dyDescent="0.45">
      <c r="B488" s="182"/>
      <c r="C488" s="182"/>
      <c r="D488" s="182"/>
      <c r="E488" s="182"/>
      <c r="F488" s="183"/>
      <c r="G488" s="184"/>
      <c r="H488" s="185"/>
      <c r="I488" s="183"/>
      <c r="J488" s="183"/>
      <c r="K488" s="182"/>
      <c r="L488" s="182"/>
      <c r="M488" s="186"/>
      <c r="N488" s="188"/>
    </row>
    <row r="489" spans="2:14" x14ac:dyDescent="0.45">
      <c r="B489" s="182"/>
      <c r="C489" s="182"/>
      <c r="D489" s="182"/>
      <c r="E489" s="182"/>
      <c r="F489" s="183"/>
      <c r="G489" s="184"/>
      <c r="H489" s="185"/>
      <c r="I489" s="183"/>
      <c r="J489" s="183"/>
      <c r="K489" s="182"/>
      <c r="L489" s="182"/>
      <c r="M489" s="186"/>
      <c r="N489" s="188"/>
    </row>
    <row r="490" spans="2:14" x14ac:dyDescent="0.45">
      <c r="B490" s="182"/>
      <c r="C490" s="182"/>
      <c r="D490" s="182"/>
      <c r="E490" s="182"/>
      <c r="F490" s="183"/>
      <c r="G490" s="184"/>
      <c r="H490" s="185"/>
      <c r="I490" s="183"/>
      <c r="J490" s="183"/>
      <c r="K490" s="182"/>
      <c r="L490" s="182"/>
      <c r="M490" s="186"/>
      <c r="N490" s="188"/>
    </row>
    <row r="491" spans="2:14" x14ac:dyDescent="0.45">
      <c r="B491" s="182"/>
      <c r="C491" s="182"/>
      <c r="D491" s="182"/>
      <c r="E491" s="182"/>
      <c r="F491" s="183"/>
      <c r="G491" s="184"/>
      <c r="H491" s="185"/>
      <c r="I491" s="183"/>
      <c r="J491" s="183"/>
      <c r="K491" s="182"/>
      <c r="L491" s="182"/>
      <c r="M491" s="186"/>
      <c r="N491" s="188"/>
    </row>
    <row r="492" spans="2:14" x14ac:dyDescent="0.45">
      <c r="B492" s="182"/>
      <c r="C492" s="182"/>
      <c r="D492" s="182"/>
      <c r="E492" s="182"/>
      <c r="F492" s="183"/>
      <c r="G492" s="184"/>
      <c r="H492" s="185"/>
      <c r="I492" s="183"/>
      <c r="J492" s="183"/>
      <c r="K492" s="182"/>
      <c r="L492" s="182"/>
      <c r="M492" s="186"/>
      <c r="N492" s="188"/>
    </row>
    <row r="493" spans="2:14" x14ac:dyDescent="0.45">
      <c r="B493" s="182"/>
      <c r="C493" s="182"/>
      <c r="D493" s="182"/>
      <c r="E493" s="182"/>
      <c r="F493" s="183"/>
      <c r="G493" s="184"/>
      <c r="H493" s="185"/>
      <c r="I493" s="183"/>
      <c r="J493" s="183"/>
      <c r="K493" s="182"/>
      <c r="L493" s="182"/>
      <c r="M493" s="186"/>
      <c r="N493" s="188"/>
    </row>
    <row r="494" spans="2:14" x14ac:dyDescent="0.45">
      <c r="B494" s="182"/>
      <c r="C494" s="182"/>
      <c r="D494" s="182"/>
      <c r="E494" s="182"/>
      <c r="F494" s="183"/>
      <c r="G494" s="184"/>
      <c r="H494" s="185"/>
      <c r="I494" s="183"/>
      <c r="J494" s="183"/>
      <c r="K494" s="182"/>
      <c r="L494" s="182"/>
      <c r="M494" s="186"/>
      <c r="N494" s="188"/>
    </row>
    <row r="495" spans="2:14" x14ac:dyDescent="0.45">
      <c r="B495" s="182"/>
      <c r="C495" s="182"/>
      <c r="D495" s="182"/>
      <c r="E495" s="182"/>
      <c r="F495" s="183"/>
      <c r="G495" s="184"/>
      <c r="H495" s="185"/>
      <c r="I495" s="183"/>
      <c r="J495" s="183"/>
      <c r="K495" s="182"/>
      <c r="L495" s="182"/>
      <c r="M495" s="186"/>
      <c r="N495" s="188"/>
    </row>
    <row r="496" spans="2:14" x14ac:dyDescent="0.45">
      <c r="B496" s="182"/>
      <c r="C496" s="182"/>
      <c r="D496" s="182"/>
      <c r="E496" s="182"/>
      <c r="F496" s="183"/>
      <c r="G496" s="184"/>
      <c r="H496" s="185"/>
      <c r="I496" s="183"/>
      <c r="J496" s="183"/>
      <c r="K496" s="182"/>
      <c r="L496" s="182"/>
      <c r="M496" s="186"/>
      <c r="N496" s="188"/>
    </row>
    <row r="497" spans="2:14" x14ac:dyDescent="0.45">
      <c r="B497" s="182"/>
      <c r="C497" s="182"/>
      <c r="D497" s="182"/>
      <c r="E497" s="182"/>
      <c r="F497" s="183"/>
      <c r="G497" s="184"/>
      <c r="H497" s="185"/>
      <c r="I497" s="183"/>
      <c r="J497" s="183"/>
      <c r="K497" s="182"/>
      <c r="L497" s="182"/>
      <c r="M497" s="186"/>
      <c r="N497" s="188"/>
    </row>
    <row r="498" spans="2:14" x14ac:dyDescent="0.45">
      <c r="B498" s="182"/>
      <c r="C498" s="182"/>
      <c r="D498" s="182"/>
      <c r="E498" s="182"/>
      <c r="F498" s="183"/>
      <c r="G498" s="184"/>
      <c r="H498" s="185"/>
      <c r="I498" s="183"/>
      <c r="J498" s="183"/>
      <c r="K498" s="182"/>
      <c r="L498" s="182"/>
      <c r="M498" s="186"/>
      <c r="N498" s="188"/>
    </row>
    <row r="499" spans="2:14" x14ac:dyDescent="0.45">
      <c r="B499" s="182"/>
      <c r="C499" s="182"/>
      <c r="D499" s="182"/>
      <c r="E499" s="182"/>
      <c r="F499" s="183"/>
      <c r="G499" s="184"/>
      <c r="H499" s="185"/>
      <c r="I499" s="183"/>
      <c r="J499" s="183"/>
      <c r="K499" s="182"/>
      <c r="L499" s="182"/>
      <c r="M499" s="186"/>
      <c r="N499" s="188"/>
    </row>
    <row r="500" spans="2:14" x14ac:dyDescent="0.45">
      <c r="B500" s="182"/>
      <c r="C500" s="182"/>
      <c r="D500" s="182"/>
      <c r="E500" s="182"/>
      <c r="F500" s="183"/>
      <c r="G500" s="184"/>
      <c r="H500" s="185"/>
      <c r="I500" s="183"/>
      <c r="J500" s="183"/>
      <c r="K500" s="182"/>
      <c r="L500" s="182"/>
      <c r="M500" s="186"/>
      <c r="N500" s="188"/>
    </row>
    <row r="501" spans="2:14" x14ac:dyDescent="0.45">
      <c r="B501" s="182"/>
      <c r="C501" s="182"/>
      <c r="D501" s="182"/>
      <c r="E501" s="182"/>
      <c r="F501" s="183"/>
      <c r="G501" s="184"/>
      <c r="H501" s="185"/>
      <c r="I501" s="183"/>
      <c r="J501" s="183"/>
      <c r="K501" s="182"/>
      <c r="L501" s="182"/>
      <c r="M501" s="186"/>
      <c r="N501" s="188"/>
    </row>
    <row r="502" spans="2:14" x14ac:dyDescent="0.45">
      <c r="B502" s="182"/>
      <c r="C502" s="182"/>
      <c r="D502" s="182"/>
      <c r="E502" s="182"/>
      <c r="F502" s="183"/>
      <c r="G502" s="184"/>
      <c r="H502" s="185"/>
      <c r="I502" s="183"/>
      <c r="J502" s="183"/>
      <c r="K502" s="182"/>
      <c r="L502" s="182"/>
      <c r="M502" s="186"/>
      <c r="N502" s="188"/>
    </row>
    <row r="503" spans="2:14" x14ac:dyDescent="0.45">
      <c r="B503" s="182"/>
      <c r="C503" s="182"/>
      <c r="D503" s="182"/>
      <c r="E503" s="182"/>
      <c r="F503" s="183"/>
      <c r="G503" s="184"/>
      <c r="H503" s="185"/>
      <c r="I503" s="183"/>
      <c r="J503" s="183"/>
      <c r="K503" s="182"/>
      <c r="L503" s="182"/>
      <c r="M503" s="186"/>
      <c r="N503" s="188"/>
    </row>
    <row r="504" spans="2:14" x14ac:dyDescent="0.45">
      <c r="B504" s="182"/>
      <c r="C504" s="182"/>
      <c r="D504" s="182"/>
      <c r="E504" s="182"/>
      <c r="F504" s="183"/>
      <c r="G504" s="184"/>
      <c r="H504" s="185"/>
      <c r="I504" s="183"/>
      <c r="J504" s="183"/>
      <c r="K504" s="182"/>
      <c r="L504" s="182"/>
      <c r="M504" s="186"/>
      <c r="N504" s="188"/>
    </row>
    <row r="505" spans="2:14" x14ac:dyDescent="0.45">
      <c r="B505" s="182"/>
      <c r="C505" s="182"/>
      <c r="D505" s="182"/>
      <c r="E505" s="182"/>
      <c r="F505" s="183"/>
      <c r="G505" s="184"/>
      <c r="H505" s="185"/>
      <c r="I505" s="183"/>
      <c r="J505" s="183"/>
      <c r="K505" s="182"/>
      <c r="L505" s="182"/>
      <c r="M505" s="186"/>
      <c r="N505" s="188"/>
    </row>
    <row r="506" spans="2:14" x14ac:dyDescent="0.45">
      <c r="B506" s="182"/>
      <c r="C506" s="182"/>
      <c r="D506" s="182"/>
      <c r="E506" s="182"/>
      <c r="F506" s="182"/>
      <c r="G506" s="182"/>
      <c r="H506" s="182"/>
      <c r="I506" s="182"/>
      <c r="J506" s="182"/>
      <c r="K506" s="182"/>
      <c r="L506" s="182"/>
      <c r="M506" s="182"/>
      <c r="N506" s="182"/>
    </row>
  </sheetData>
  <mergeCells count="3">
    <mergeCell ref="B2:N2"/>
    <mergeCell ref="B4:N5"/>
    <mergeCell ref="B3:N3"/>
  </mergeCells>
  <conditionalFormatting sqref="G7:G505">
    <cfRule type="containsText" dxfId="59" priority="6" operator="containsText" text="Screening">
      <formula>NOT(ISERROR(SEARCH("Screening",G7)))</formula>
    </cfRule>
    <cfRule type="containsText" dxfId="58" priority="7" operator="containsText" text="Final">
      <formula>NOT(ISERROR(SEARCH("Final",G7)))</formula>
    </cfRule>
    <cfRule type="containsText" dxfId="57" priority="8" operator="containsText" text="HR">
      <formula>NOT(ISERROR(SEARCH("HR",G7)))</formula>
    </cfRule>
  </conditionalFormatting>
  <conditionalFormatting sqref="I7:I505">
    <cfRule type="containsText" dxfId="56" priority="1" operator="containsText" text="Today">
      <formula>NOT(ISERROR(SEARCH("Today",I7)))</formula>
    </cfRule>
    <cfRule type="containsText" dxfId="55" priority="2" operator="containsText" text="Tomorrow">
      <formula>NOT(ISERROR(SEARCH("Tomorrow",I7)))</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2E5FA1"/>
  </sheetPr>
  <dimension ref="B1:AB30"/>
  <sheetViews>
    <sheetView showGridLines="0" zoomScaleNormal="100" workbookViewId="0">
      <pane xSplit="3" ySplit="4" topLeftCell="M5" activePane="bottomRight" state="frozen"/>
      <selection pane="topRight" activeCell="D1" sqref="D1"/>
      <selection pane="bottomLeft" activeCell="A5" sqref="A5"/>
      <selection pane="bottomRight" activeCell="C7" sqref="C7"/>
    </sheetView>
  </sheetViews>
  <sheetFormatPr defaultColWidth="8.73046875" defaultRowHeight="14.25" x14ac:dyDescent="0.45"/>
  <cols>
    <col min="2" max="2" width="10" customWidth="1"/>
    <col min="3" max="3" width="28" bestFit="1" customWidth="1"/>
    <col min="4" max="4" width="15.3984375" bestFit="1" customWidth="1"/>
    <col min="5" max="5" width="11.86328125" customWidth="1"/>
    <col min="6" max="6" width="10" customWidth="1"/>
    <col min="7" max="7" width="12" customWidth="1"/>
    <col min="8" max="8" width="17.86328125" customWidth="1"/>
    <col min="9" max="9" width="15.3984375" customWidth="1"/>
    <col min="10" max="10" width="18.1328125" customWidth="1"/>
    <col min="11" max="11" width="19.1328125" customWidth="1"/>
    <col min="12" max="12" width="12" customWidth="1"/>
    <col min="13" max="14" width="16.86328125" customWidth="1"/>
    <col min="15" max="15" width="16" customWidth="1"/>
    <col min="16" max="16" width="21.265625" customWidth="1"/>
    <col min="17" max="23" width="23.1328125" customWidth="1"/>
    <col min="24" max="24" width="14.1328125" customWidth="1"/>
    <col min="25" max="25" width="17.1328125" customWidth="1"/>
    <col min="26" max="26" width="14.1328125" customWidth="1"/>
    <col min="27" max="27" width="13.1328125" customWidth="1"/>
    <col min="28" max="28" width="35" customWidth="1"/>
  </cols>
  <sheetData>
    <row r="1" spans="2:28" x14ac:dyDescent="0.45">
      <c r="B1" s="193">
        <v>123</v>
      </c>
    </row>
    <row r="2" spans="2:28" x14ac:dyDescent="0.45">
      <c r="B2" s="225" t="s">
        <v>125</v>
      </c>
      <c r="C2" s="225"/>
      <c r="D2" s="226" t="s">
        <v>126</v>
      </c>
      <c r="E2" s="226"/>
      <c r="F2" s="226"/>
      <c r="G2" s="226"/>
    </row>
    <row r="4" spans="2:28" ht="27.75" x14ac:dyDescent="0.45">
      <c r="B4" s="90" t="s">
        <v>116</v>
      </c>
      <c r="C4" s="91" t="s">
        <v>127</v>
      </c>
      <c r="D4" s="91" t="s">
        <v>93</v>
      </c>
      <c r="E4" s="91" t="s">
        <v>18</v>
      </c>
      <c r="F4" s="91" t="s">
        <v>38</v>
      </c>
      <c r="G4" s="91" t="s">
        <v>41</v>
      </c>
      <c r="H4" s="91" t="s">
        <v>128</v>
      </c>
      <c r="I4" s="91" t="s">
        <v>129</v>
      </c>
      <c r="J4" s="91" t="s">
        <v>130</v>
      </c>
      <c r="K4" s="91" t="s">
        <v>131</v>
      </c>
      <c r="L4" s="91" t="s">
        <v>52</v>
      </c>
      <c r="M4" s="91" t="s">
        <v>117</v>
      </c>
      <c r="N4" s="170" t="s">
        <v>132</v>
      </c>
      <c r="O4" s="91" t="s">
        <v>16</v>
      </c>
      <c r="P4" s="92" t="s">
        <v>133</v>
      </c>
      <c r="Q4" s="92" t="s">
        <v>134</v>
      </c>
      <c r="R4" s="92" t="s">
        <v>135</v>
      </c>
      <c r="S4" s="92" t="s">
        <v>136</v>
      </c>
      <c r="T4" s="92" t="s">
        <v>137</v>
      </c>
      <c r="U4" s="92" t="s">
        <v>138</v>
      </c>
      <c r="V4" s="92" t="s">
        <v>139</v>
      </c>
      <c r="W4" s="92" t="s">
        <v>140</v>
      </c>
      <c r="X4" s="92" t="s">
        <v>141</v>
      </c>
      <c r="Y4" s="92" t="s">
        <v>142</v>
      </c>
      <c r="Z4" s="92" t="s">
        <v>143</v>
      </c>
      <c r="AA4" s="92" t="s">
        <v>144</v>
      </c>
      <c r="AB4" s="93" t="s">
        <v>145</v>
      </c>
    </row>
    <row r="5" spans="2:28" ht="20.100000000000001" customHeight="1" x14ac:dyDescent="0.45">
      <c r="B5" s="194" t="s">
        <v>146</v>
      </c>
      <c r="C5" s="195" t="s">
        <v>1615</v>
      </c>
      <c r="D5" s="195" t="s">
        <v>1616</v>
      </c>
      <c r="E5" s="195">
        <v>2</v>
      </c>
      <c r="F5" s="195" t="s">
        <v>42</v>
      </c>
      <c r="G5" s="195" t="s">
        <v>1617</v>
      </c>
      <c r="H5" s="195">
        <v>4</v>
      </c>
      <c r="I5" s="195">
        <v>9</v>
      </c>
      <c r="J5" s="196">
        <v>46092</v>
      </c>
      <c r="K5" s="196">
        <v>46127</v>
      </c>
      <c r="L5" s="195" t="s">
        <v>1618</v>
      </c>
      <c r="M5" s="195" t="s">
        <v>1619</v>
      </c>
      <c r="N5" s="197"/>
      <c r="O5" s="195" t="s">
        <v>24</v>
      </c>
      <c r="P5" s="198">
        <f>COUNTIF('[1]Candidate Pipeline'!$S:$S,B5)</f>
        <v>4</v>
      </c>
      <c r="Q5" s="199">
        <f>SUM(R5:W5)</f>
        <v>2</v>
      </c>
      <c r="R5" s="199">
        <f t="array" ref="R5">SUMPRODUCT(('[1]Candidate Pipeline'!$S$5:$S$5004=$B5)*(('[1]Candidate Pipeline'!$W$5:$W$5004="")+('[1]Candidate Pipeline'!$W$5:$W$5004="Yet to begin"))*('[1]Candidate Pipeline'!$AK$5:$AK$5004&lt;&gt;"Rejected")*('[1]Candidate Pipeline'!$AK$5:$AK$5004&lt;&gt;"On Hold"))</f>
        <v>1</v>
      </c>
      <c r="S5" s="199">
        <f t="array" ref="S5">SUMPRODUCT(('[1]Candidate Pipeline'!$S$5:$S$5004=$B5)*('[1]Candidate Pipeline'!$W$5:$W$5004="Select")*(('[1]Candidate Pipeline'!$Y$5:$Y$5004="")+('[1]Candidate Pipeline'!$Y$5:$Y$5004="Yet to begin")))</f>
        <v>0</v>
      </c>
      <c r="T5" s="199">
        <f t="array" ref="T5">SUMPRODUCT(('[1]Candidate Pipeline'!$S$5:$S$5004=$B5)*('[1]Candidate Pipeline'!$Y$5:$Y$5004="Select")*(('[1]Candidate Pipeline'!$AA$5:$AA$5004="")+('[1]Candidate Pipeline'!$AA$5:$AA$5004="Yet to begin")))</f>
        <v>0</v>
      </c>
      <c r="U5" s="199">
        <f t="array" ref="U5">SUMPRODUCT(('[1]Candidate Pipeline'!$S$5:$S$5004=$B5)*('[1]Candidate Pipeline'!$AA$5:$AA$5004="Select")*(('[1]Candidate Pipeline'!$AC$5:$AC$5004="")+('[1]Candidate Pipeline'!$AC$5:$AC$5004="Yet to begin")))</f>
        <v>1</v>
      </c>
      <c r="V5" s="199">
        <f t="array" ref="V5">SUMPRODUCT(('[1]Candidate Pipeline'!$S$5:$S$5004=$B5)*('[1]Candidate Pipeline'!$AC$5:$AC$5004="Select")*(('[1]Candidate Pipeline'!$AE$5:$AE$5004="")+('[1]Candidate Pipeline'!$AE$5:$AE$5004="Yet to begin")))</f>
        <v>0</v>
      </c>
      <c r="W5" s="199">
        <f t="array" ref="W5">SUMPRODUCT(('[1]Candidate Pipeline'!$S$5:$S$5004=$B5)*('[1]Candidate Pipeline'!$AE$5:$AE$5004="Select")*(('[1]Candidate Pipeline'!$AG$5:$AG$5004="")+('[1]Candidate Pipeline'!$AG$5:$AG$5004="Yet to begin")))</f>
        <v>0</v>
      </c>
      <c r="X5" s="198">
        <f>COUNTIFS('[1]Candidate Pipeline'!$S:$S,B5,'[1]Candidate Pipeline'!$AI:$AI,"Offered")+COUNTIFS('[1]Candidate Pipeline'!$S:$S,B5,'[1]Candidate Pipeline'!$AI:$AI,"Offer Drop")+COUNTIFS('[1]Candidate Pipeline'!$S:$S,B5,'[1]Candidate Pipeline'!$AJ:$AJ,"Joined")+COUNTIFS('[1]Candidate Pipeline'!$S:$S,B5,'[1]Candidate Pipeline'!$AJ:$AJ,"Backed out")</f>
        <v>3</v>
      </c>
      <c r="Y5" s="198">
        <f>COUNTIFS('[1]Candidate Pipeline'!$S:$S,B5,'[1]Candidate Pipeline'!$AK:$AK,"Joined")</f>
        <v>1</v>
      </c>
      <c r="Z5" s="200">
        <f t="shared" ref="Z5:Z29" si="0">IF(E5=0,"-",Y5/E5)</f>
        <v>0.5</v>
      </c>
      <c r="AA5" s="195">
        <f ca="1">IF(B5="","",IF(O5="Open",IF(J5="","",TODAY()-J5),IF(O5="On Hold","Hold",IF(LEFT(O5,6)="Closed","Closed",O5))))</f>
        <v>96</v>
      </c>
      <c r="AB5" s="201" t="s">
        <v>1620</v>
      </c>
    </row>
    <row r="6" spans="2:28" ht="20.100000000000001" customHeight="1" x14ac:dyDescent="0.45">
      <c r="B6" s="202" t="s">
        <v>147</v>
      </c>
      <c r="C6" s="203" t="s">
        <v>1621</v>
      </c>
      <c r="D6" s="203" t="s">
        <v>1622</v>
      </c>
      <c r="E6" s="203">
        <v>1</v>
      </c>
      <c r="F6" s="203" t="s">
        <v>44</v>
      </c>
      <c r="G6" s="203" t="s">
        <v>1617</v>
      </c>
      <c r="H6" s="203">
        <v>5</v>
      </c>
      <c r="I6" s="203">
        <v>14</v>
      </c>
      <c r="J6" s="204">
        <v>46096</v>
      </c>
      <c r="K6" s="204">
        <v>46138</v>
      </c>
      <c r="L6" s="203" t="s">
        <v>1623</v>
      </c>
      <c r="M6" s="203" t="s">
        <v>1624</v>
      </c>
      <c r="N6" s="205"/>
      <c r="O6" s="203" t="s">
        <v>24</v>
      </c>
      <c r="P6" s="198">
        <f>COUNTIF('[1]Candidate Pipeline'!$S:$S,B6)</f>
        <v>4</v>
      </c>
      <c r="Q6" s="206">
        <f t="shared" ref="Q6:Q29" si="1">SUM(R6:W6)</f>
        <v>2</v>
      </c>
      <c r="R6" s="206">
        <f t="array" ref="R6">SUMPRODUCT(('[1]Candidate Pipeline'!$S$5:$S$5004=$B6)*(('[1]Candidate Pipeline'!$W$5:$W$5004="")+('[1]Candidate Pipeline'!$W$5:$W$5004="Yet to begin"))*('[1]Candidate Pipeline'!$AK$5:$AK$5004&lt;&gt;"Rejected")*('[1]Candidate Pipeline'!$AK$5:$AK$5004&lt;&gt;"On Hold"))</f>
        <v>0</v>
      </c>
      <c r="S6" s="206">
        <f t="array" ref="S6">SUMPRODUCT(('[1]Candidate Pipeline'!$S$5:$S$5004=$B6)*('[1]Candidate Pipeline'!$W$5:$W$5004="Select")*(('[1]Candidate Pipeline'!$Y$5:$Y$5004="")+('[1]Candidate Pipeline'!$Y$5:$Y$5004="Yet to begin")))</f>
        <v>1</v>
      </c>
      <c r="T6" s="206">
        <f t="array" ref="T6">SUMPRODUCT(('[1]Candidate Pipeline'!$S$5:$S$5004=$B6)*('[1]Candidate Pipeline'!$Y$5:$Y$5004="Select")*(('[1]Candidate Pipeline'!$AA$5:$AA$5004="")+('[1]Candidate Pipeline'!$AA$5:$AA$5004="Yet to begin")))</f>
        <v>1</v>
      </c>
      <c r="U6" s="206">
        <f t="array" ref="U6">SUMPRODUCT(('[1]Candidate Pipeline'!$S$5:$S$5004=$B6)*('[1]Candidate Pipeline'!$AA$5:$AA$5004="Select")*(('[1]Candidate Pipeline'!$AC$5:$AC$5004="")+('[1]Candidate Pipeline'!$AC$5:$AC$5004="Yet to begin")))</f>
        <v>0</v>
      </c>
      <c r="V6" s="206">
        <f t="array" ref="V6">SUMPRODUCT(('[1]Candidate Pipeline'!$S$5:$S$5004=$B6)*('[1]Candidate Pipeline'!$AC$5:$AC$5004="Select")*(('[1]Candidate Pipeline'!$AE$5:$AE$5004="")+('[1]Candidate Pipeline'!$AE$5:$AE$5004="Yet to begin")))</f>
        <v>0</v>
      </c>
      <c r="W6" s="206">
        <f t="array" ref="W6">SUMPRODUCT(('[1]Candidate Pipeline'!$S$5:$S$5004=$B6)*('[1]Candidate Pipeline'!$AE$5:$AE$5004="Select")*(('[1]Candidate Pipeline'!$AG$5:$AG$5004="")+('[1]Candidate Pipeline'!$AG$5:$AG$5004="Yet to begin")))</f>
        <v>0</v>
      </c>
      <c r="X6" s="198">
        <f>COUNTIFS('[1]Candidate Pipeline'!$S:$S,B6,'[1]Candidate Pipeline'!$AI:$AI,"Offered")+COUNTIFS('[1]Candidate Pipeline'!$S:$S,B6,'[1]Candidate Pipeline'!$AI:$AI,"Offer Drop")+COUNTIFS('[1]Candidate Pipeline'!$S:$S,B6,'[1]Candidate Pipeline'!$AJ:$AJ,"Joined")+COUNTIFS('[1]Candidate Pipeline'!$S:$S,B6,'[1]Candidate Pipeline'!$AJ:$AJ,"Backed out")</f>
        <v>0</v>
      </c>
      <c r="Y6" s="198">
        <f>COUNTIFS('[1]Candidate Pipeline'!$S:$S,B6,'[1]Candidate Pipeline'!$AK:$AK,"Joined")</f>
        <v>0</v>
      </c>
      <c r="Z6" s="207">
        <f t="shared" si="0"/>
        <v>0</v>
      </c>
      <c r="AA6" s="195">
        <f t="shared" ref="AA6:AA29" ca="1" si="2">IF(B6="","",IF(O6="Open",IF(J6="","",TODAY()-J6),IF(O6="On Hold","Hold",IF(LEFT(O6,6)="Closed","Closed",O6))))</f>
        <v>92</v>
      </c>
      <c r="AB6" s="201" t="s">
        <v>1625</v>
      </c>
    </row>
    <row r="7" spans="2:28" ht="20.100000000000001" customHeight="1" x14ac:dyDescent="0.45">
      <c r="B7" s="194" t="s">
        <v>148</v>
      </c>
      <c r="C7" s="195" t="s">
        <v>1626</v>
      </c>
      <c r="D7" s="195" t="s">
        <v>1616</v>
      </c>
      <c r="E7" s="195">
        <v>3</v>
      </c>
      <c r="F7" s="195" t="s">
        <v>42</v>
      </c>
      <c r="G7" s="195" t="s">
        <v>1617</v>
      </c>
      <c r="H7" s="195">
        <v>7</v>
      </c>
      <c r="I7" s="195">
        <v>38</v>
      </c>
      <c r="J7" s="196">
        <v>46100</v>
      </c>
      <c r="K7" s="196">
        <v>46149</v>
      </c>
      <c r="L7" s="195" t="s">
        <v>1618</v>
      </c>
      <c r="M7" s="195" t="s">
        <v>1627</v>
      </c>
      <c r="N7" s="208"/>
      <c r="O7" s="195" t="s">
        <v>27</v>
      </c>
      <c r="P7" s="198">
        <f>COUNTIF('[1]Candidate Pipeline'!$S:$S,B7)</f>
        <v>4</v>
      </c>
      <c r="Q7" s="199">
        <f t="shared" si="1"/>
        <v>0</v>
      </c>
      <c r="R7" s="199">
        <f t="array" ref="R7">SUMPRODUCT(('[1]Candidate Pipeline'!$S$5:$S$5004=$B7)*(('[1]Candidate Pipeline'!$W$5:$W$5004="")+('[1]Candidate Pipeline'!$W$5:$W$5004="Yet to begin"))*('[1]Candidate Pipeline'!$AK$5:$AK$5004&lt;&gt;"Rejected")*('[1]Candidate Pipeline'!$AK$5:$AK$5004&lt;&gt;"On Hold"))</f>
        <v>0</v>
      </c>
      <c r="S7" s="199">
        <f t="array" ref="S7">SUMPRODUCT(('[1]Candidate Pipeline'!$S$5:$S$5004=$B7)*('[1]Candidate Pipeline'!$W$5:$W$5004="Select")*(('[1]Candidate Pipeline'!$Y$5:$Y$5004="")+('[1]Candidate Pipeline'!$Y$5:$Y$5004="Yet to begin")))</f>
        <v>0</v>
      </c>
      <c r="T7" s="199">
        <f t="array" ref="T7">SUMPRODUCT(('[1]Candidate Pipeline'!$S$5:$S$5004=$B7)*('[1]Candidate Pipeline'!$Y$5:$Y$5004="Select")*(('[1]Candidate Pipeline'!$AA$5:$AA$5004="")+('[1]Candidate Pipeline'!$AA$5:$AA$5004="Yet to begin")))</f>
        <v>0</v>
      </c>
      <c r="U7" s="199">
        <f t="array" ref="U7">SUMPRODUCT(('[1]Candidate Pipeline'!$S$5:$S$5004=$B7)*('[1]Candidate Pipeline'!$AA$5:$AA$5004="Select")*(('[1]Candidate Pipeline'!$AC$5:$AC$5004="")+('[1]Candidate Pipeline'!$AC$5:$AC$5004="Yet to begin")))</f>
        <v>0</v>
      </c>
      <c r="V7" s="199">
        <f t="array" ref="V7">SUMPRODUCT(('[1]Candidate Pipeline'!$S$5:$S$5004=$B7)*('[1]Candidate Pipeline'!$AC$5:$AC$5004="Select")*(('[1]Candidate Pipeline'!$AE$5:$AE$5004="")+('[1]Candidate Pipeline'!$AE$5:$AE$5004="Yet to begin")))</f>
        <v>0</v>
      </c>
      <c r="W7" s="199">
        <f t="array" ref="W7">SUMPRODUCT(('[1]Candidate Pipeline'!$S$5:$S$5004=$B7)*('[1]Candidate Pipeline'!$AE$5:$AE$5004="Select")*(('[1]Candidate Pipeline'!$AG$5:$AG$5004="")+('[1]Candidate Pipeline'!$AG$5:$AG$5004="Yet to begin")))</f>
        <v>0</v>
      </c>
      <c r="X7" s="198">
        <f>COUNTIFS('[1]Candidate Pipeline'!$S:$S,B7,'[1]Candidate Pipeline'!$AI:$AI,"Offered")+COUNTIFS('[1]Candidate Pipeline'!$S:$S,B7,'[1]Candidate Pipeline'!$AI:$AI,"Offer Drop")+COUNTIFS('[1]Candidate Pipeline'!$S:$S,B7,'[1]Candidate Pipeline'!$AJ:$AJ,"Joined")+COUNTIFS('[1]Candidate Pipeline'!$S:$S,B7,'[1]Candidate Pipeline'!$AJ:$AJ,"Backed out")</f>
        <v>6</v>
      </c>
      <c r="Y7" s="198">
        <f>COUNTIFS('[1]Candidate Pipeline'!$S:$S,B7,'[1]Candidate Pipeline'!$AK:$AK,"Joined")</f>
        <v>3</v>
      </c>
      <c r="Z7" s="207">
        <f t="shared" si="0"/>
        <v>1</v>
      </c>
      <c r="AA7" s="195" t="str">
        <f t="shared" ca="1" si="2"/>
        <v>Closed</v>
      </c>
      <c r="AB7" s="201" t="s">
        <v>1628</v>
      </c>
    </row>
    <row r="8" spans="2:28" ht="20.100000000000001" customHeight="1" x14ac:dyDescent="0.45">
      <c r="B8" s="202" t="s">
        <v>149</v>
      </c>
      <c r="C8" s="203" t="s">
        <v>1629</v>
      </c>
      <c r="D8" s="203" t="s">
        <v>1630</v>
      </c>
      <c r="E8" s="203">
        <v>1</v>
      </c>
      <c r="F8" s="203" t="s">
        <v>44</v>
      </c>
      <c r="G8" s="203" t="s">
        <v>1631</v>
      </c>
      <c r="H8" s="203">
        <v>6</v>
      </c>
      <c r="I8" s="203">
        <v>18</v>
      </c>
      <c r="J8" s="204">
        <v>46104</v>
      </c>
      <c r="K8" s="203">
        <v>46160</v>
      </c>
      <c r="L8" s="203" t="s">
        <v>1623</v>
      </c>
      <c r="M8" s="203" t="s">
        <v>1632</v>
      </c>
      <c r="N8" s="209"/>
      <c r="O8" s="203" t="s">
        <v>98</v>
      </c>
      <c r="P8" s="198">
        <f>COUNTIF('[1]Candidate Pipeline'!$S:$S,B8)</f>
        <v>4</v>
      </c>
      <c r="Q8" s="206">
        <f t="shared" si="1"/>
        <v>0</v>
      </c>
      <c r="R8" s="206">
        <f t="array" ref="R8">SUMPRODUCT(('[1]Candidate Pipeline'!$S$5:$S$5004=$B8)*(('[1]Candidate Pipeline'!$W$5:$W$5004="")+('[1]Candidate Pipeline'!$W$5:$W$5004="Yet to begin"))*('[1]Candidate Pipeline'!$AK$5:$AK$5004&lt;&gt;"Rejected")*('[1]Candidate Pipeline'!$AK$5:$AK$5004&lt;&gt;"On Hold"))</f>
        <v>0</v>
      </c>
      <c r="S8" s="206">
        <f t="array" ref="S8">SUMPRODUCT(('[1]Candidate Pipeline'!$S$5:$S$5004=$B8)*('[1]Candidate Pipeline'!$W$5:$W$5004="Select")*(('[1]Candidate Pipeline'!$Y$5:$Y$5004="")+('[1]Candidate Pipeline'!$Y$5:$Y$5004="Yet to begin")))</f>
        <v>0</v>
      </c>
      <c r="T8" s="206">
        <f t="array" ref="T8">SUMPRODUCT(('[1]Candidate Pipeline'!$S$5:$S$5004=$B8)*('[1]Candidate Pipeline'!$Y$5:$Y$5004="Select")*(('[1]Candidate Pipeline'!$AA$5:$AA$5004="")+('[1]Candidate Pipeline'!$AA$5:$AA$5004="Yet to begin")))</f>
        <v>0</v>
      </c>
      <c r="U8" s="206">
        <f t="array" ref="U8">SUMPRODUCT(('[1]Candidate Pipeline'!$S$5:$S$5004=$B8)*('[1]Candidate Pipeline'!$AA$5:$AA$5004="Select")*(('[1]Candidate Pipeline'!$AC$5:$AC$5004="")+('[1]Candidate Pipeline'!$AC$5:$AC$5004="Yet to begin")))</f>
        <v>0</v>
      </c>
      <c r="V8" s="206">
        <f t="array" ref="V8">SUMPRODUCT(('[1]Candidate Pipeline'!$S$5:$S$5004=$B8)*('[1]Candidate Pipeline'!$AC$5:$AC$5004="Select")*(('[1]Candidate Pipeline'!$AE$5:$AE$5004="")+('[1]Candidate Pipeline'!$AE$5:$AE$5004="Yet to begin")))</f>
        <v>0</v>
      </c>
      <c r="W8" s="206">
        <f t="array" ref="W8">SUMPRODUCT(('[1]Candidate Pipeline'!$S$5:$S$5004=$B8)*('[1]Candidate Pipeline'!$AE$5:$AE$5004="Select")*(('[1]Candidate Pipeline'!$AG$5:$AG$5004="")+('[1]Candidate Pipeline'!$AG$5:$AG$5004="Yet to begin")))</f>
        <v>0</v>
      </c>
      <c r="X8" s="198">
        <f>COUNTIFS('[1]Candidate Pipeline'!$S:$S,B8,'[1]Candidate Pipeline'!$AI:$AI,"Offered")+COUNTIFS('[1]Candidate Pipeline'!$S:$S,B8,'[1]Candidate Pipeline'!$AI:$AI,"Offer Drop")+COUNTIFS('[1]Candidate Pipeline'!$S:$S,B8,'[1]Candidate Pipeline'!$AJ:$AJ,"Joined")+COUNTIFS('[1]Candidate Pipeline'!$S:$S,B8,'[1]Candidate Pipeline'!$AJ:$AJ,"Backed out")</f>
        <v>0</v>
      </c>
      <c r="Y8" s="198">
        <f>COUNTIFS('[1]Candidate Pipeline'!$S:$S,B8,'[1]Candidate Pipeline'!$AK:$AK,"Joined")</f>
        <v>0</v>
      </c>
      <c r="Z8" s="207">
        <f t="shared" si="0"/>
        <v>0</v>
      </c>
      <c r="AA8" s="195" t="str">
        <f t="shared" ca="1" si="2"/>
        <v>Hold</v>
      </c>
      <c r="AB8" s="201" t="s">
        <v>1633</v>
      </c>
    </row>
    <row r="9" spans="2:28" ht="20.100000000000001" customHeight="1" x14ac:dyDescent="0.45">
      <c r="B9" s="194" t="s">
        <v>150</v>
      </c>
      <c r="C9" s="195" t="s">
        <v>1634</v>
      </c>
      <c r="D9" s="195" t="s">
        <v>1616</v>
      </c>
      <c r="E9" s="195">
        <v>1</v>
      </c>
      <c r="F9" s="195" t="s">
        <v>42</v>
      </c>
      <c r="G9" s="195" t="s">
        <v>1617</v>
      </c>
      <c r="H9" s="195">
        <v>9</v>
      </c>
      <c r="I9" s="195">
        <v>55</v>
      </c>
      <c r="J9" s="196">
        <v>46108</v>
      </c>
      <c r="K9" s="196">
        <v>46143</v>
      </c>
      <c r="L9" s="195" t="s">
        <v>1618</v>
      </c>
      <c r="M9" s="195" t="s">
        <v>1619</v>
      </c>
      <c r="N9" s="208"/>
      <c r="O9" s="195" t="s">
        <v>24</v>
      </c>
      <c r="P9" s="198">
        <f>COUNTIF('[1]Candidate Pipeline'!$S:$S,B9)</f>
        <v>4</v>
      </c>
      <c r="Q9" s="199">
        <f t="shared" si="1"/>
        <v>3</v>
      </c>
      <c r="R9" s="199">
        <f t="array" ref="R9">SUMPRODUCT(('[1]Candidate Pipeline'!$S$5:$S$5004=$B9)*(('[1]Candidate Pipeline'!$W$5:$W$5004="")+('[1]Candidate Pipeline'!$W$5:$W$5004="Yet to begin"))*('[1]Candidate Pipeline'!$AK$5:$AK$5004&lt;&gt;"Rejected")*('[1]Candidate Pipeline'!$AK$5:$AK$5004&lt;&gt;"On Hold"))</f>
        <v>0</v>
      </c>
      <c r="S9" s="199">
        <f t="array" ref="S9">SUMPRODUCT(('[1]Candidate Pipeline'!$S$5:$S$5004=$B9)*('[1]Candidate Pipeline'!$W$5:$W$5004="Select")*(('[1]Candidate Pipeline'!$Y$5:$Y$5004="")+('[1]Candidate Pipeline'!$Y$5:$Y$5004="Yet to begin")))</f>
        <v>0</v>
      </c>
      <c r="T9" s="199">
        <f t="array" ref="T9">SUMPRODUCT(('[1]Candidate Pipeline'!$S$5:$S$5004=$B9)*('[1]Candidate Pipeline'!$Y$5:$Y$5004="Select")*(('[1]Candidate Pipeline'!$AA$5:$AA$5004="")+('[1]Candidate Pipeline'!$AA$5:$AA$5004="Yet to begin")))</f>
        <v>0</v>
      </c>
      <c r="U9" s="199">
        <f t="array" ref="U9">SUMPRODUCT(('[1]Candidate Pipeline'!$S$5:$S$5004=$B9)*('[1]Candidate Pipeline'!$AA$5:$AA$5004="Select")*(('[1]Candidate Pipeline'!$AC$5:$AC$5004="")+('[1]Candidate Pipeline'!$AC$5:$AC$5004="Yet to begin")))</f>
        <v>0</v>
      </c>
      <c r="V9" s="199">
        <f t="array" ref="V9">SUMPRODUCT(('[1]Candidate Pipeline'!$S$5:$S$5004=$B9)*('[1]Candidate Pipeline'!$AC$5:$AC$5004="Select")*(('[1]Candidate Pipeline'!$AE$5:$AE$5004="")+('[1]Candidate Pipeline'!$AE$5:$AE$5004="Yet to begin")))</f>
        <v>3</v>
      </c>
      <c r="W9" s="199">
        <f t="array" ref="W9">SUMPRODUCT(('[1]Candidate Pipeline'!$S$5:$S$5004=$B9)*('[1]Candidate Pipeline'!$AE$5:$AE$5004="Select")*(('[1]Candidate Pipeline'!$AG$5:$AG$5004="")+('[1]Candidate Pipeline'!$AG$5:$AG$5004="Yet to begin")))</f>
        <v>0</v>
      </c>
      <c r="X9" s="198">
        <f>COUNTIFS('[1]Candidate Pipeline'!$S:$S,B9,'[1]Candidate Pipeline'!$AI:$AI,"Offered")+COUNTIFS('[1]Candidate Pipeline'!$S:$S,B9,'[1]Candidate Pipeline'!$AI:$AI,"Offer Drop")+COUNTIFS('[1]Candidate Pipeline'!$S:$S,B9,'[1]Candidate Pipeline'!$AJ:$AJ,"Joined")+COUNTIFS('[1]Candidate Pipeline'!$S:$S,B9,'[1]Candidate Pipeline'!$AJ:$AJ,"Backed out")</f>
        <v>0</v>
      </c>
      <c r="Y9" s="198">
        <f>COUNTIFS('[1]Candidate Pipeline'!$S:$S,B9,'[1]Candidate Pipeline'!$AK:$AK,"Joined")</f>
        <v>0</v>
      </c>
      <c r="Z9" s="200">
        <f t="shared" si="0"/>
        <v>0</v>
      </c>
      <c r="AA9" s="195">
        <f t="shared" ca="1" si="2"/>
        <v>80</v>
      </c>
      <c r="AB9" s="201" t="s">
        <v>1635</v>
      </c>
    </row>
    <row r="10" spans="2:28" ht="20.100000000000001" customHeight="1" x14ac:dyDescent="0.45">
      <c r="B10" s="202" t="s">
        <v>151</v>
      </c>
      <c r="C10" s="203" t="s">
        <v>1636</v>
      </c>
      <c r="D10" s="203" t="s">
        <v>1637</v>
      </c>
      <c r="E10" s="203">
        <v>1</v>
      </c>
      <c r="F10" s="203" t="s">
        <v>46</v>
      </c>
      <c r="G10" s="203" t="s">
        <v>1638</v>
      </c>
      <c r="H10" s="203">
        <v>12</v>
      </c>
      <c r="I10" s="203">
        <v>80</v>
      </c>
      <c r="J10" s="204">
        <v>46112</v>
      </c>
      <c r="K10" s="203">
        <v>46154</v>
      </c>
      <c r="L10" s="203" t="s">
        <v>1623</v>
      </c>
      <c r="M10" s="203" t="s">
        <v>1624</v>
      </c>
      <c r="N10" s="209"/>
      <c r="O10" s="203" t="s">
        <v>98</v>
      </c>
      <c r="P10" s="198">
        <f>COUNTIF('[1]Candidate Pipeline'!$S:$S,B10)</f>
        <v>3</v>
      </c>
      <c r="Q10" s="206">
        <f t="shared" si="1"/>
        <v>0</v>
      </c>
      <c r="R10" s="206">
        <f t="array" ref="R10">SUMPRODUCT(('[1]Candidate Pipeline'!$S$5:$S$5004=$B10)*(('[1]Candidate Pipeline'!$W$5:$W$5004="")+('[1]Candidate Pipeline'!$W$5:$W$5004="Yet to begin"))*('[1]Candidate Pipeline'!$AK$5:$AK$5004&lt;&gt;"Rejected")*('[1]Candidate Pipeline'!$AK$5:$AK$5004&lt;&gt;"On Hold"))</f>
        <v>0</v>
      </c>
      <c r="S10" s="206">
        <f t="array" ref="S10">SUMPRODUCT(('[1]Candidate Pipeline'!$S$5:$S$5004=$B10)*('[1]Candidate Pipeline'!$W$5:$W$5004="Select")*(('[1]Candidate Pipeline'!$Y$5:$Y$5004="")+('[1]Candidate Pipeline'!$Y$5:$Y$5004="Yet to begin")))</f>
        <v>0</v>
      </c>
      <c r="T10" s="206">
        <f t="array" ref="T10">SUMPRODUCT(('[1]Candidate Pipeline'!$S$5:$S$5004=$B10)*('[1]Candidate Pipeline'!$Y$5:$Y$5004="Select")*(('[1]Candidate Pipeline'!$AA$5:$AA$5004="")+('[1]Candidate Pipeline'!$AA$5:$AA$5004="Yet to begin")))</f>
        <v>0</v>
      </c>
      <c r="U10" s="206">
        <f t="array" ref="U10">SUMPRODUCT(('[1]Candidate Pipeline'!$S$5:$S$5004=$B10)*('[1]Candidate Pipeline'!$AA$5:$AA$5004="Select")*(('[1]Candidate Pipeline'!$AC$5:$AC$5004="")+('[1]Candidate Pipeline'!$AC$5:$AC$5004="Yet to begin")))</f>
        <v>0</v>
      </c>
      <c r="V10" s="206">
        <f t="array" ref="V10">SUMPRODUCT(('[1]Candidate Pipeline'!$S$5:$S$5004=$B10)*('[1]Candidate Pipeline'!$AC$5:$AC$5004="Select")*(('[1]Candidate Pipeline'!$AE$5:$AE$5004="")+('[1]Candidate Pipeline'!$AE$5:$AE$5004="Yet to begin")))</f>
        <v>0</v>
      </c>
      <c r="W10" s="206">
        <f t="array" ref="W10">SUMPRODUCT(('[1]Candidate Pipeline'!$S$5:$S$5004=$B10)*('[1]Candidate Pipeline'!$AE$5:$AE$5004="Select")*(('[1]Candidate Pipeline'!$AG$5:$AG$5004="")+('[1]Candidate Pipeline'!$AG$5:$AG$5004="Yet to begin")))</f>
        <v>0</v>
      </c>
      <c r="X10" s="198">
        <f>COUNTIFS('[1]Candidate Pipeline'!$S:$S,B10,'[1]Candidate Pipeline'!$AI:$AI,"Offered")+COUNTIFS('[1]Candidate Pipeline'!$S:$S,B10,'[1]Candidate Pipeline'!$AI:$AI,"Offer Drop")+COUNTIFS('[1]Candidate Pipeline'!$S:$S,B10,'[1]Candidate Pipeline'!$AJ:$AJ,"Joined")+COUNTIFS('[1]Candidate Pipeline'!$S:$S,B10,'[1]Candidate Pipeline'!$AJ:$AJ,"Backed out")</f>
        <v>0</v>
      </c>
      <c r="Y10" s="198">
        <f>COUNTIFS('[1]Candidate Pipeline'!$S:$S,B10,'[1]Candidate Pipeline'!$AK:$AK,"Joined")</f>
        <v>0</v>
      </c>
      <c r="Z10" s="207">
        <f t="shared" si="0"/>
        <v>0</v>
      </c>
      <c r="AA10" s="195" t="str">
        <f t="shared" ca="1" si="2"/>
        <v>Hold</v>
      </c>
      <c r="AB10" s="210" t="s">
        <v>1639</v>
      </c>
    </row>
    <row r="11" spans="2:28" ht="20.100000000000001" customHeight="1" x14ac:dyDescent="0.45">
      <c r="B11" s="194" t="s">
        <v>152</v>
      </c>
      <c r="C11" s="195" t="s">
        <v>1640</v>
      </c>
      <c r="D11" s="195" t="s">
        <v>1641</v>
      </c>
      <c r="E11" s="195">
        <v>1</v>
      </c>
      <c r="F11" s="195" t="s">
        <v>44</v>
      </c>
      <c r="G11" s="195" t="s">
        <v>1631</v>
      </c>
      <c r="H11" s="195">
        <v>4</v>
      </c>
      <c r="I11" s="195">
        <v>10</v>
      </c>
      <c r="J11" s="196">
        <v>46116</v>
      </c>
      <c r="K11" s="196">
        <v>46165</v>
      </c>
      <c r="L11" s="195" t="s">
        <v>1618</v>
      </c>
      <c r="M11" s="195" t="s">
        <v>1627</v>
      </c>
      <c r="N11" s="208"/>
      <c r="O11" s="195" t="s">
        <v>27</v>
      </c>
      <c r="P11" s="198">
        <f>COUNTIF('[1]Candidate Pipeline'!$S:$S,B11)</f>
        <v>3</v>
      </c>
      <c r="Q11" s="199">
        <f t="shared" si="1"/>
        <v>0</v>
      </c>
      <c r="R11" s="199">
        <f t="array" ref="R11">SUMPRODUCT(('[1]Candidate Pipeline'!$S$5:$S$5004=$B11)*(('[1]Candidate Pipeline'!$W$5:$W$5004="")+('[1]Candidate Pipeline'!$W$5:$W$5004="Yet to begin"))*('[1]Candidate Pipeline'!$AK$5:$AK$5004&lt;&gt;"Rejected")*('[1]Candidate Pipeline'!$AK$5:$AK$5004&lt;&gt;"On Hold"))</f>
        <v>0</v>
      </c>
      <c r="S11" s="199">
        <f t="array" ref="S11">SUMPRODUCT(('[1]Candidate Pipeline'!$S$5:$S$5004=$B11)*('[1]Candidate Pipeline'!$W$5:$W$5004="Select")*(('[1]Candidate Pipeline'!$Y$5:$Y$5004="")+('[1]Candidate Pipeline'!$Y$5:$Y$5004="Yet to begin")))</f>
        <v>0</v>
      </c>
      <c r="T11" s="199">
        <f t="array" ref="T11">SUMPRODUCT(('[1]Candidate Pipeline'!$S$5:$S$5004=$B11)*('[1]Candidate Pipeline'!$Y$5:$Y$5004="Select")*(('[1]Candidate Pipeline'!$AA$5:$AA$5004="")+('[1]Candidate Pipeline'!$AA$5:$AA$5004="Yet to begin")))</f>
        <v>0</v>
      </c>
      <c r="U11" s="199">
        <f t="array" ref="U11">SUMPRODUCT(('[1]Candidate Pipeline'!$S$5:$S$5004=$B11)*('[1]Candidate Pipeline'!$AA$5:$AA$5004="Select")*(('[1]Candidate Pipeline'!$AC$5:$AC$5004="")+('[1]Candidate Pipeline'!$AC$5:$AC$5004="Yet to begin")))</f>
        <v>0</v>
      </c>
      <c r="V11" s="199">
        <f t="array" ref="V11">SUMPRODUCT(('[1]Candidate Pipeline'!$S$5:$S$5004=$B11)*('[1]Candidate Pipeline'!$AC$5:$AC$5004="Select")*(('[1]Candidate Pipeline'!$AE$5:$AE$5004="")+('[1]Candidate Pipeline'!$AE$5:$AE$5004="Yet to begin")))</f>
        <v>0</v>
      </c>
      <c r="W11" s="199">
        <f t="array" ref="W11">SUMPRODUCT(('[1]Candidate Pipeline'!$S$5:$S$5004=$B11)*('[1]Candidate Pipeline'!$AE$5:$AE$5004="Select")*(('[1]Candidate Pipeline'!$AG$5:$AG$5004="")+('[1]Candidate Pipeline'!$AG$5:$AG$5004="Yet to begin")))</f>
        <v>0</v>
      </c>
      <c r="X11" s="198">
        <f>COUNTIFS('[1]Candidate Pipeline'!$S:$S,B11,'[1]Candidate Pipeline'!$AI:$AI,"Offered")+COUNTIFS('[1]Candidate Pipeline'!$S:$S,B11,'[1]Candidate Pipeline'!$AI:$AI,"Offer Drop")+COUNTIFS('[1]Candidate Pipeline'!$S:$S,B11,'[1]Candidate Pipeline'!$AJ:$AJ,"Joined")+COUNTIFS('[1]Candidate Pipeline'!$S:$S,B11,'[1]Candidate Pipeline'!$AJ:$AJ,"Backed out")</f>
        <v>6</v>
      </c>
      <c r="Y11" s="198">
        <f>COUNTIFS('[1]Candidate Pipeline'!$S:$S,B11,'[1]Candidate Pipeline'!$AK:$AK,"Joined")</f>
        <v>3</v>
      </c>
      <c r="Z11" s="200">
        <f t="shared" si="0"/>
        <v>3</v>
      </c>
      <c r="AA11" s="195" t="str">
        <f t="shared" ca="1" si="2"/>
        <v>Closed</v>
      </c>
      <c r="AB11" s="201" t="s">
        <v>1642</v>
      </c>
    </row>
    <row r="12" spans="2:28" ht="20.100000000000001" customHeight="1" x14ac:dyDescent="0.45">
      <c r="B12" s="202" t="s">
        <v>154</v>
      </c>
      <c r="C12" s="203" t="s">
        <v>1643</v>
      </c>
      <c r="D12" s="203" t="s">
        <v>1616</v>
      </c>
      <c r="E12" s="203">
        <v>4</v>
      </c>
      <c r="F12" s="203" t="s">
        <v>44</v>
      </c>
      <c r="G12" s="203" t="s">
        <v>1617</v>
      </c>
      <c r="H12" s="203">
        <v>4</v>
      </c>
      <c r="I12" s="203">
        <v>16</v>
      </c>
      <c r="J12" s="204">
        <v>46120</v>
      </c>
      <c r="K12" s="204">
        <v>46176</v>
      </c>
      <c r="L12" s="203" t="s">
        <v>1623</v>
      </c>
      <c r="M12" s="203" t="s">
        <v>1632</v>
      </c>
      <c r="N12" s="209"/>
      <c r="O12" s="203" t="s">
        <v>24</v>
      </c>
      <c r="P12" s="198">
        <f>COUNTIF('[1]Candidate Pipeline'!$S:$S,B12)</f>
        <v>3</v>
      </c>
      <c r="Q12" s="206">
        <f t="shared" si="1"/>
        <v>2</v>
      </c>
      <c r="R12" s="206">
        <f t="array" ref="R12">SUMPRODUCT(('[1]Candidate Pipeline'!$S$5:$S$5004=$B12)*(('[1]Candidate Pipeline'!$W$5:$W$5004="")+('[1]Candidate Pipeline'!$W$5:$W$5004="Yet to begin"))*('[1]Candidate Pipeline'!$AK$5:$AK$5004&lt;&gt;"Rejected")*('[1]Candidate Pipeline'!$AK$5:$AK$5004&lt;&gt;"On Hold"))</f>
        <v>0</v>
      </c>
      <c r="S12" s="206">
        <f t="array" ref="S12">SUMPRODUCT(('[1]Candidate Pipeline'!$S$5:$S$5004=$B12)*('[1]Candidate Pipeline'!$W$5:$W$5004="Select")*(('[1]Candidate Pipeline'!$Y$5:$Y$5004="")+('[1]Candidate Pipeline'!$Y$5:$Y$5004="Yet to begin")))</f>
        <v>2</v>
      </c>
      <c r="T12" s="206">
        <f t="array" ref="T12">SUMPRODUCT(('[1]Candidate Pipeline'!$S$5:$S$5004=$B12)*('[1]Candidate Pipeline'!$Y$5:$Y$5004="Select")*(('[1]Candidate Pipeline'!$AA$5:$AA$5004="")+('[1]Candidate Pipeline'!$AA$5:$AA$5004="Yet to begin")))</f>
        <v>0</v>
      </c>
      <c r="U12" s="206">
        <f t="array" ref="U12">SUMPRODUCT(('[1]Candidate Pipeline'!$S$5:$S$5004=$B12)*('[1]Candidate Pipeline'!$AA$5:$AA$5004="Select")*(('[1]Candidate Pipeline'!$AC$5:$AC$5004="")+('[1]Candidate Pipeline'!$AC$5:$AC$5004="Yet to begin")))</f>
        <v>0</v>
      </c>
      <c r="V12" s="206">
        <f t="array" ref="V12">SUMPRODUCT(('[1]Candidate Pipeline'!$S$5:$S$5004=$B12)*('[1]Candidate Pipeline'!$AC$5:$AC$5004="Select")*(('[1]Candidate Pipeline'!$AE$5:$AE$5004="")+('[1]Candidate Pipeline'!$AE$5:$AE$5004="Yet to begin")))</f>
        <v>0</v>
      </c>
      <c r="W12" s="206">
        <f t="array" ref="W12">SUMPRODUCT(('[1]Candidate Pipeline'!$S$5:$S$5004=$B12)*('[1]Candidate Pipeline'!$AE$5:$AE$5004="Select")*(('[1]Candidate Pipeline'!$AG$5:$AG$5004="")+('[1]Candidate Pipeline'!$AG$5:$AG$5004="Yet to begin")))</f>
        <v>0</v>
      </c>
      <c r="X12" s="198">
        <f>COUNTIFS('[1]Candidate Pipeline'!$S:$S,B12,'[1]Candidate Pipeline'!$AI:$AI,"Offered")+COUNTIFS('[1]Candidate Pipeline'!$S:$S,B12,'[1]Candidate Pipeline'!$AI:$AI,"Offer Drop")+COUNTIFS('[1]Candidate Pipeline'!$S:$S,B12,'[1]Candidate Pipeline'!$AJ:$AJ,"Joined")+COUNTIFS('[1]Candidate Pipeline'!$S:$S,B12,'[1]Candidate Pipeline'!$AJ:$AJ,"Backed out")</f>
        <v>0</v>
      </c>
      <c r="Y12" s="198">
        <f>COUNTIFS('[1]Candidate Pipeline'!$S:$S,B12,'[1]Candidate Pipeline'!$AK:$AK,"Joined")</f>
        <v>0</v>
      </c>
      <c r="Z12" s="207">
        <f t="shared" si="0"/>
        <v>0</v>
      </c>
      <c r="AA12" s="195">
        <f t="shared" ca="1" si="2"/>
        <v>68</v>
      </c>
      <c r="AB12" s="201" t="s">
        <v>1644</v>
      </c>
    </row>
    <row r="13" spans="2:28" ht="20.100000000000001" customHeight="1" x14ac:dyDescent="0.45">
      <c r="B13" s="194" t="s">
        <v>156</v>
      </c>
      <c r="C13" s="195" t="s">
        <v>1645</v>
      </c>
      <c r="D13" s="195" t="s">
        <v>1646</v>
      </c>
      <c r="E13" s="195">
        <v>1</v>
      </c>
      <c r="F13" s="195" t="s">
        <v>46</v>
      </c>
      <c r="G13" s="195" t="s">
        <v>1617</v>
      </c>
      <c r="H13" s="195">
        <v>3</v>
      </c>
      <c r="I13" s="195">
        <v>6</v>
      </c>
      <c r="J13" s="196">
        <v>46124</v>
      </c>
      <c r="K13" s="196">
        <v>46159</v>
      </c>
      <c r="L13" s="195" t="s">
        <v>1618</v>
      </c>
      <c r="M13" s="195" t="s">
        <v>1619</v>
      </c>
      <c r="N13" s="208"/>
      <c r="O13" s="195" t="s">
        <v>27</v>
      </c>
      <c r="P13" s="198">
        <f>COUNTIF('[1]Candidate Pipeline'!$S:$S,B13)</f>
        <v>3</v>
      </c>
      <c r="Q13" s="199">
        <f t="shared" si="1"/>
        <v>0</v>
      </c>
      <c r="R13" s="199">
        <f t="array" ref="R13">SUMPRODUCT(('[1]Candidate Pipeline'!$S$5:$S$5004=$B13)*(('[1]Candidate Pipeline'!$W$5:$W$5004="")+('[1]Candidate Pipeline'!$W$5:$W$5004="Yet to begin"))*('[1]Candidate Pipeline'!$AK$5:$AK$5004&lt;&gt;"Rejected")*('[1]Candidate Pipeline'!$AK$5:$AK$5004&lt;&gt;"On Hold"))</f>
        <v>0</v>
      </c>
      <c r="S13" s="199">
        <f t="array" ref="S13">SUMPRODUCT(('[1]Candidate Pipeline'!$S$5:$S$5004=$B13)*('[1]Candidate Pipeline'!$W$5:$W$5004="Select")*(('[1]Candidate Pipeline'!$Y$5:$Y$5004="")+('[1]Candidate Pipeline'!$Y$5:$Y$5004="Yet to begin")))</f>
        <v>0</v>
      </c>
      <c r="T13" s="199">
        <f t="array" ref="T13">SUMPRODUCT(('[1]Candidate Pipeline'!$S$5:$S$5004=$B13)*('[1]Candidate Pipeline'!$Y$5:$Y$5004="Select")*(('[1]Candidate Pipeline'!$AA$5:$AA$5004="")+('[1]Candidate Pipeline'!$AA$5:$AA$5004="Yet to begin")))</f>
        <v>0</v>
      </c>
      <c r="U13" s="199">
        <f t="array" ref="U13">SUMPRODUCT(('[1]Candidate Pipeline'!$S$5:$S$5004=$B13)*('[1]Candidate Pipeline'!$AA$5:$AA$5004="Select")*(('[1]Candidate Pipeline'!$AC$5:$AC$5004="")+('[1]Candidate Pipeline'!$AC$5:$AC$5004="Yet to begin")))</f>
        <v>0</v>
      </c>
      <c r="V13" s="199">
        <f t="array" ref="V13">SUMPRODUCT(('[1]Candidate Pipeline'!$S$5:$S$5004=$B13)*('[1]Candidate Pipeline'!$AC$5:$AC$5004="Select")*(('[1]Candidate Pipeline'!$AE$5:$AE$5004="")+('[1]Candidate Pipeline'!$AE$5:$AE$5004="Yet to begin")))</f>
        <v>0</v>
      </c>
      <c r="W13" s="199">
        <f t="array" ref="W13">SUMPRODUCT(('[1]Candidate Pipeline'!$S$5:$S$5004=$B13)*('[1]Candidate Pipeline'!$AE$5:$AE$5004="Select")*(('[1]Candidate Pipeline'!$AG$5:$AG$5004="")+('[1]Candidate Pipeline'!$AG$5:$AG$5004="Yet to begin")))</f>
        <v>0</v>
      </c>
      <c r="X13" s="198">
        <f>COUNTIFS('[1]Candidate Pipeline'!$S:$S,B13,'[1]Candidate Pipeline'!$AI:$AI,"Offered")+COUNTIFS('[1]Candidate Pipeline'!$S:$S,B13,'[1]Candidate Pipeline'!$AI:$AI,"Offer Drop")+COUNTIFS('[1]Candidate Pipeline'!$S:$S,B13,'[1]Candidate Pipeline'!$AJ:$AJ,"Joined")+COUNTIFS('[1]Candidate Pipeline'!$S:$S,B13,'[1]Candidate Pipeline'!$AJ:$AJ,"Backed out")</f>
        <v>5</v>
      </c>
      <c r="Y13" s="198">
        <f>COUNTIFS('[1]Candidate Pipeline'!$S:$S,B13,'[1]Candidate Pipeline'!$AK:$AK,"Joined")</f>
        <v>2</v>
      </c>
      <c r="Z13" s="200">
        <f t="shared" si="0"/>
        <v>2</v>
      </c>
      <c r="AA13" s="195" t="str">
        <f t="shared" ca="1" si="2"/>
        <v>Closed</v>
      </c>
      <c r="AB13" s="201" t="s">
        <v>1647</v>
      </c>
    </row>
    <row r="14" spans="2:28" ht="20.100000000000001" customHeight="1" x14ac:dyDescent="0.45">
      <c r="B14" s="202" t="s">
        <v>157</v>
      </c>
      <c r="C14" s="203" t="s">
        <v>1648</v>
      </c>
      <c r="D14" s="203" t="s">
        <v>1649</v>
      </c>
      <c r="E14" s="203">
        <v>1</v>
      </c>
      <c r="F14" s="203" t="s">
        <v>44</v>
      </c>
      <c r="G14" s="203" t="s">
        <v>1631</v>
      </c>
      <c r="H14" s="203">
        <v>3</v>
      </c>
      <c r="I14" s="203">
        <v>5</v>
      </c>
      <c r="J14" s="204">
        <v>46128</v>
      </c>
      <c r="K14" s="204">
        <v>46170</v>
      </c>
      <c r="L14" s="203" t="s">
        <v>1623</v>
      </c>
      <c r="M14" s="203" t="s">
        <v>1624</v>
      </c>
      <c r="N14" s="209"/>
      <c r="O14" s="203" t="s">
        <v>27</v>
      </c>
      <c r="P14" s="198">
        <f>COUNTIF('[1]Candidate Pipeline'!$S:$S,B14)</f>
        <v>3</v>
      </c>
      <c r="Q14" s="206">
        <f t="shared" si="1"/>
        <v>0</v>
      </c>
      <c r="R14" s="206">
        <f t="array" ref="R14">SUMPRODUCT(('[1]Candidate Pipeline'!$S$5:$S$5004=$B14)*(('[1]Candidate Pipeline'!$W$5:$W$5004="")+('[1]Candidate Pipeline'!$W$5:$W$5004="Yet to begin"))*('[1]Candidate Pipeline'!$AK$5:$AK$5004&lt;&gt;"Rejected")*('[1]Candidate Pipeline'!$AK$5:$AK$5004&lt;&gt;"On Hold"))</f>
        <v>0</v>
      </c>
      <c r="S14" s="206">
        <f t="array" ref="S14">SUMPRODUCT(('[1]Candidate Pipeline'!$S$5:$S$5004=$B14)*('[1]Candidate Pipeline'!$W$5:$W$5004="Select")*(('[1]Candidate Pipeline'!$Y$5:$Y$5004="")+('[1]Candidate Pipeline'!$Y$5:$Y$5004="Yet to begin")))</f>
        <v>0</v>
      </c>
      <c r="T14" s="206">
        <f t="array" ref="T14">SUMPRODUCT(('[1]Candidate Pipeline'!$S$5:$S$5004=$B14)*('[1]Candidate Pipeline'!$Y$5:$Y$5004="Select")*(('[1]Candidate Pipeline'!$AA$5:$AA$5004="")+('[1]Candidate Pipeline'!$AA$5:$AA$5004="Yet to begin")))</f>
        <v>0</v>
      </c>
      <c r="U14" s="206">
        <f t="array" ref="U14">SUMPRODUCT(('[1]Candidate Pipeline'!$S$5:$S$5004=$B14)*('[1]Candidate Pipeline'!$AA$5:$AA$5004="Select")*(('[1]Candidate Pipeline'!$AC$5:$AC$5004="")+('[1]Candidate Pipeline'!$AC$5:$AC$5004="Yet to begin")))</f>
        <v>0</v>
      </c>
      <c r="V14" s="206">
        <f t="array" ref="V14">SUMPRODUCT(('[1]Candidate Pipeline'!$S$5:$S$5004=$B14)*('[1]Candidate Pipeline'!$AC$5:$AC$5004="Select")*(('[1]Candidate Pipeline'!$AE$5:$AE$5004="")+('[1]Candidate Pipeline'!$AE$5:$AE$5004="Yet to begin")))</f>
        <v>0</v>
      </c>
      <c r="W14" s="206">
        <f t="array" ref="W14">SUMPRODUCT(('[1]Candidate Pipeline'!$S$5:$S$5004=$B14)*('[1]Candidate Pipeline'!$AE$5:$AE$5004="Select")*(('[1]Candidate Pipeline'!$AG$5:$AG$5004="")+('[1]Candidate Pipeline'!$AG$5:$AG$5004="Yet to begin")))</f>
        <v>0</v>
      </c>
      <c r="X14" s="198">
        <f>COUNTIFS('[1]Candidate Pipeline'!$S:$S,B14,'[1]Candidate Pipeline'!$AI:$AI,"Offered")+COUNTIFS('[1]Candidate Pipeline'!$S:$S,B14,'[1]Candidate Pipeline'!$AI:$AI,"Offer Drop")+COUNTIFS('[1]Candidate Pipeline'!$S:$S,B14,'[1]Candidate Pipeline'!$AJ:$AJ,"Joined")+COUNTIFS('[1]Candidate Pipeline'!$S:$S,B14,'[1]Candidate Pipeline'!$AJ:$AJ,"Backed out")</f>
        <v>6</v>
      </c>
      <c r="Y14" s="198">
        <f>COUNTIFS('[1]Candidate Pipeline'!$S:$S,B14,'[1]Candidate Pipeline'!$AK:$AK,"Joined")</f>
        <v>3</v>
      </c>
      <c r="Z14" s="207">
        <f t="shared" si="0"/>
        <v>3</v>
      </c>
      <c r="AA14" s="195" t="str">
        <f t="shared" ca="1" si="2"/>
        <v>Closed</v>
      </c>
      <c r="AB14" s="201" t="s">
        <v>1650</v>
      </c>
    </row>
    <row r="15" spans="2:28" ht="20.100000000000001" customHeight="1" x14ac:dyDescent="0.45">
      <c r="B15" s="194" t="s">
        <v>158</v>
      </c>
      <c r="C15" s="195" t="s">
        <v>1651</v>
      </c>
      <c r="D15" s="195" t="s">
        <v>1652</v>
      </c>
      <c r="E15" s="195">
        <v>2</v>
      </c>
      <c r="F15" s="195" t="s">
        <v>42</v>
      </c>
      <c r="G15" s="195" t="s">
        <v>1617</v>
      </c>
      <c r="H15" s="195">
        <v>5</v>
      </c>
      <c r="I15" s="195">
        <v>24</v>
      </c>
      <c r="J15" s="196">
        <v>46132</v>
      </c>
      <c r="K15" s="196">
        <v>46181</v>
      </c>
      <c r="L15" s="195" t="s">
        <v>1618</v>
      </c>
      <c r="M15" s="195" t="s">
        <v>1627</v>
      </c>
      <c r="N15" s="208"/>
      <c r="O15" s="195" t="s">
        <v>24</v>
      </c>
      <c r="P15" s="198">
        <f>COUNTIF('[1]Candidate Pipeline'!$S:$S,B15)</f>
        <v>3</v>
      </c>
      <c r="Q15" s="199">
        <f t="shared" si="1"/>
        <v>2</v>
      </c>
      <c r="R15" s="199">
        <f t="array" ref="R15">SUMPRODUCT(('[1]Candidate Pipeline'!$S$5:$S$5004=$B15)*(('[1]Candidate Pipeline'!$W$5:$W$5004="")+('[1]Candidate Pipeline'!$W$5:$W$5004="Yet to begin"))*('[1]Candidate Pipeline'!$AK$5:$AK$5004&lt;&gt;"Rejected")*('[1]Candidate Pipeline'!$AK$5:$AK$5004&lt;&gt;"On Hold"))</f>
        <v>1</v>
      </c>
      <c r="S15" s="199">
        <f t="array" ref="S15">SUMPRODUCT(('[1]Candidate Pipeline'!$S$5:$S$5004=$B15)*('[1]Candidate Pipeline'!$W$5:$W$5004="Select")*(('[1]Candidate Pipeline'!$Y$5:$Y$5004="")+('[1]Candidate Pipeline'!$Y$5:$Y$5004="Yet to begin")))</f>
        <v>0</v>
      </c>
      <c r="T15" s="199">
        <f t="array" ref="T15">SUMPRODUCT(('[1]Candidate Pipeline'!$S$5:$S$5004=$B15)*('[1]Candidate Pipeline'!$Y$5:$Y$5004="Select")*(('[1]Candidate Pipeline'!$AA$5:$AA$5004="")+('[1]Candidate Pipeline'!$AA$5:$AA$5004="Yet to begin")))</f>
        <v>1</v>
      </c>
      <c r="U15" s="199">
        <f t="array" ref="U15">SUMPRODUCT(('[1]Candidate Pipeline'!$S$5:$S$5004=$B15)*('[1]Candidate Pipeline'!$AA$5:$AA$5004="Select")*(('[1]Candidate Pipeline'!$AC$5:$AC$5004="")+('[1]Candidate Pipeline'!$AC$5:$AC$5004="Yet to begin")))</f>
        <v>0</v>
      </c>
      <c r="V15" s="199">
        <f t="array" ref="V15">SUMPRODUCT(('[1]Candidate Pipeline'!$S$5:$S$5004=$B15)*('[1]Candidate Pipeline'!$AC$5:$AC$5004="Select")*(('[1]Candidate Pipeline'!$AE$5:$AE$5004="")+('[1]Candidate Pipeline'!$AE$5:$AE$5004="Yet to begin")))</f>
        <v>0</v>
      </c>
      <c r="W15" s="199">
        <f t="array" ref="W15">SUMPRODUCT(('[1]Candidate Pipeline'!$S$5:$S$5004=$B15)*('[1]Candidate Pipeline'!$AE$5:$AE$5004="Select")*(('[1]Candidate Pipeline'!$AG$5:$AG$5004="")+('[1]Candidate Pipeline'!$AG$5:$AG$5004="Yet to begin")))</f>
        <v>0</v>
      </c>
      <c r="X15" s="198">
        <f>COUNTIFS('[1]Candidate Pipeline'!$S:$S,B15,'[1]Candidate Pipeline'!$AI:$AI,"Offered")+COUNTIFS('[1]Candidate Pipeline'!$S:$S,B15,'[1]Candidate Pipeline'!$AI:$AI,"Offer Drop")+COUNTIFS('[1]Candidate Pipeline'!$S:$S,B15,'[1]Candidate Pipeline'!$AJ:$AJ,"Joined")+COUNTIFS('[1]Candidate Pipeline'!$S:$S,B15,'[1]Candidate Pipeline'!$AJ:$AJ,"Backed out")</f>
        <v>0</v>
      </c>
      <c r="Y15" s="198">
        <f>COUNTIFS('[1]Candidate Pipeline'!$S:$S,B15,'[1]Candidate Pipeline'!$AK:$AK,"Joined")</f>
        <v>0</v>
      </c>
      <c r="Z15" s="200">
        <f t="shared" si="0"/>
        <v>0</v>
      </c>
      <c r="AA15" s="195">
        <f t="shared" ca="1" si="2"/>
        <v>56</v>
      </c>
      <c r="AB15" s="201" t="s">
        <v>1653</v>
      </c>
    </row>
    <row r="16" spans="2:28" ht="20.100000000000001" customHeight="1" x14ac:dyDescent="0.45">
      <c r="B16" s="202" t="s">
        <v>159</v>
      </c>
      <c r="C16" s="203" t="s">
        <v>1654</v>
      </c>
      <c r="D16" s="203" t="s">
        <v>1652</v>
      </c>
      <c r="E16" s="203">
        <v>1</v>
      </c>
      <c r="F16" s="203" t="s">
        <v>42</v>
      </c>
      <c r="G16" s="203" t="s">
        <v>1617</v>
      </c>
      <c r="H16" s="203">
        <v>8</v>
      </c>
      <c r="I16" s="203">
        <v>42</v>
      </c>
      <c r="J16" s="204">
        <v>46136</v>
      </c>
      <c r="K16" s="204">
        <v>46192</v>
      </c>
      <c r="L16" s="203" t="s">
        <v>1623</v>
      </c>
      <c r="M16" s="203" t="s">
        <v>1632</v>
      </c>
      <c r="N16" s="209"/>
      <c r="O16" s="203" t="s">
        <v>24</v>
      </c>
      <c r="P16" s="198">
        <f>COUNTIF('[1]Candidate Pipeline'!$S:$S,B16)</f>
        <v>3</v>
      </c>
      <c r="Q16" s="206">
        <f t="shared" si="1"/>
        <v>3</v>
      </c>
      <c r="R16" s="206">
        <f t="array" ref="R16">SUMPRODUCT(('[1]Candidate Pipeline'!$S$5:$S$5004=$B16)*(('[1]Candidate Pipeline'!$W$5:$W$5004="")+('[1]Candidate Pipeline'!$W$5:$W$5004="Yet to begin"))*('[1]Candidate Pipeline'!$AK$5:$AK$5004&lt;&gt;"Rejected")*('[1]Candidate Pipeline'!$AK$5:$AK$5004&lt;&gt;"On Hold"))</f>
        <v>1</v>
      </c>
      <c r="S16" s="206">
        <f t="array" ref="S16">SUMPRODUCT(('[1]Candidate Pipeline'!$S$5:$S$5004=$B16)*('[1]Candidate Pipeline'!$W$5:$W$5004="Select")*(('[1]Candidate Pipeline'!$Y$5:$Y$5004="")+('[1]Candidate Pipeline'!$Y$5:$Y$5004="Yet to begin")))</f>
        <v>1</v>
      </c>
      <c r="T16" s="206">
        <f t="array" ref="T16">SUMPRODUCT(('[1]Candidate Pipeline'!$S$5:$S$5004=$B16)*('[1]Candidate Pipeline'!$Y$5:$Y$5004="Select")*(('[1]Candidate Pipeline'!$AA$5:$AA$5004="")+('[1]Candidate Pipeline'!$AA$5:$AA$5004="Yet to begin")))</f>
        <v>1</v>
      </c>
      <c r="U16" s="206">
        <f t="array" ref="U16">SUMPRODUCT(('[1]Candidate Pipeline'!$S$5:$S$5004=$B16)*('[1]Candidate Pipeline'!$AA$5:$AA$5004="Select")*(('[1]Candidate Pipeline'!$AC$5:$AC$5004="")+('[1]Candidate Pipeline'!$AC$5:$AC$5004="Yet to begin")))</f>
        <v>0</v>
      </c>
      <c r="V16" s="206">
        <f t="array" ref="V16">SUMPRODUCT(('[1]Candidate Pipeline'!$S$5:$S$5004=$B16)*('[1]Candidate Pipeline'!$AC$5:$AC$5004="Select")*(('[1]Candidate Pipeline'!$AE$5:$AE$5004="")+('[1]Candidate Pipeline'!$AE$5:$AE$5004="Yet to begin")))</f>
        <v>0</v>
      </c>
      <c r="W16" s="206">
        <f t="array" ref="W16">SUMPRODUCT(('[1]Candidate Pipeline'!$S$5:$S$5004=$B16)*('[1]Candidate Pipeline'!$AE$5:$AE$5004="Select")*(('[1]Candidate Pipeline'!$AG$5:$AG$5004="")+('[1]Candidate Pipeline'!$AG$5:$AG$5004="Yet to begin")))</f>
        <v>0</v>
      </c>
      <c r="X16" s="198">
        <f>COUNTIFS('[1]Candidate Pipeline'!$S:$S,B16,'[1]Candidate Pipeline'!$AI:$AI,"Offered")+COUNTIFS('[1]Candidate Pipeline'!$S:$S,B16,'[1]Candidate Pipeline'!$AI:$AI,"Offer Drop")+COUNTIFS('[1]Candidate Pipeline'!$S:$S,B16,'[1]Candidate Pipeline'!$AJ:$AJ,"Joined")+COUNTIFS('[1]Candidate Pipeline'!$S:$S,B16,'[1]Candidate Pipeline'!$AJ:$AJ,"Backed out")</f>
        <v>0</v>
      </c>
      <c r="Y16" s="198">
        <f>COUNTIFS('[1]Candidate Pipeline'!$S:$S,B16,'[1]Candidate Pipeline'!$AK:$AK,"Joined")</f>
        <v>0</v>
      </c>
      <c r="Z16" s="207">
        <f t="shared" si="0"/>
        <v>0</v>
      </c>
      <c r="AA16" s="195">
        <f t="shared" ca="1" si="2"/>
        <v>52</v>
      </c>
      <c r="AB16" s="201" t="s">
        <v>1655</v>
      </c>
    </row>
    <row r="17" spans="2:28" ht="20.100000000000001" customHeight="1" x14ac:dyDescent="0.45">
      <c r="B17" s="194" t="s">
        <v>160</v>
      </c>
      <c r="C17" s="195" t="s">
        <v>1656</v>
      </c>
      <c r="D17" s="195" t="s">
        <v>1652</v>
      </c>
      <c r="E17" s="195">
        <v>2</v>
      </c>
      <c r="F17" s="195" t="s">
        <v>46</v>
      </c>
      <c r="G17" s="195" t="s">
        <v>1657</v>
      </c>
      <c r="H17" s="195">
        <v>2</v>
      </c>
      <c r="I17" s="195">
        <v>8</v>
      </c>
      <c r="J17" s="196">
        <v>46140</v>
      </c>
      <c r="K17" s="196">
        <v>46175</v>
      </c>
      <c r="L17" s="195" t="s">
        <v>1618</v>
      </c>
      <c r="M17" s="195" t="s">
        <v>1619</v>
      </c>
      <c r="N17" s="208"/>
      <c r="O17" s="195" t="s">
        <v>27</v>
      </c>
      <c r="P17" s="198">
        <f>COUNTIF('[1]Candidate Pipeline'!$S:$S,B17)</f>
        <v>3</v>
      </c>
      <c r="Q17" s="199">
        <f t="shared" si="1"/>
        <v>0</v>
      </c>
      <c r="R17" s="199">
        <f t="array" ref="R17">SUMPRODUCT(('[1]Candidate Pipeline'!$S$5:$S$5004=$B17)*(('[1]Candidate Pipeline'!$W$5:$W$5004="")+('[1]Candidate Pipeline'!$W$5:$W$5004="Yet to begin"))*('[1]Candidate Pipeline'!$AK$5:$AK$5004&lt;&gt;"Rejected")*('[1]Candidate Pipeline'!$AK$5:$AK$5004&lt;&gt;"On Hold"))</f>
        <v>0</v>
      </c>
      <c r="S17" s="199">
        <f t="array" ref="S17">SUMPRODUCT(('[1]Candidate Pipeline'!$S$5:$S$5004=$B17)*('[1]Candidate Pipeline'!$W$5:$W$5004="Select")*(('[1]Candidate Pipeline'!$Y$5:$Y$5004="")+('[1]Candidate Pipeline'!$Y$5:$Y$5004="Yet to begin")))</f>
        <v>0</v>
      </c>
      <c r="T17" s="199">
        <f t="array" ref="T17">SUMPRODUCT(('[1]Candidate Pipeline'!$S$5:$S$5004=$B17)*('[1]Candidate Pipeline'!$Y$5:$Y$5004="Select")*(('[1]Candidate Pipeline'!$AA$5:$AA$5004="")+('[1]Candidate Pipeline'!$AA$5:$AA$5004="Yet to begin")))</f>
        <v>0</v>
      </c>
      <c r="U17" s="199">
        <f t="array" ref="U17">SUMPRODUCT(('[1]Candidate Pipeline'!$S$5:$S$5004=$B17)*('[1]Candidate Pipeline'!$AA$5:$AA$5004="Select")*(('[1]Candidate Pipeline'!$AC$5:$AC$5004="")+('[1]Candidate Pipeline'!$AC$5:$AC$5004="Yet to begin")))</f>
        <v>0</v>
      </c>
      <c r="V17" s="199">
        <f t="array" ref="V17">SUMPRODUCT(('[1]Candidate Pipeline'!$S$5:$S$5004=$B17)*('[1]Candidate Pipeline'!$AC$5:$AC$5004="Select")*(('[1]Candidate Pipeline'!$AE$5:$AE$5004="")+('[1]Candidate Pipeline'!$AE$5:$AE$5004="Yet to begin")))</f>
        <v>0</v>
      </c>
      <c r="W17" s="199">
        <f t="array" ref="W17">SUMPRODUCT(('[1]Candidate Pipeline'!$S$5:$S$5004=$B17)*('[1]Candidate Pipeline'!$AE$5:$AE$5004="Select")*(('[1]Candidate Pipeline'!$AG$5:$AG$5004="")+('[1]Candidate Pipeline'!$AG$5:$AG$5004="Yet to begin")))</f>
        <v>0</v>
      </c>
      <c r="X17" s="198">
        <f>COUNTIFS('[1]Candidate Pipeline'!$S:$S,B17,'[1]Candidate Pipeline'!$AI:$AI,"Offered")+COUNTIFS('[1]Candidate Pipeline'!$S:$S,B17,'[1]Candidate Pipeline'!$AI:$AI,"Offer Drop")+COUNTIFS('[1]Candidate Pipeline'!$S:$S,B17,'[1]Candidate Pipeline'!$AJ:$AJ,"Joined")+COUNTIFS('[1]Candidate Pipeline'!$S:$S,B17,'[1]Candidate Pipeline'!$AJ:$AJ,"Backed out")</f>
        <v>4</v>
      </c>
      <c r="Y17" s="198">
        <f>COUNTIFS('[1]Candidate Pipeline'!$S:$S,B17,'[1]Candidate Pipeline'!$AK:$AK,"Joined")</f>
        <v>2</v>
      </c>
      <c r="Z17" s="200">
        <f t="shared" si="0"/>
        <v>1</v>
      </c>
      <c r="AA17" s="195" t="str">
        <f t="shared" ca="1" si="2"/>
        <v>Closed</v>
      </c>
      <c r="AB17" s="210" t="s">
        <v>1658</v>
      </c>
    </row>
    <row r="18" spans="2:28" ht="20.100000000000001" customHeight="1" x14ac:dyDescent="0.45">
      <c r="B18" s="202" t="s">
        <v>162</v>
      </c>
      <c r="C18" s="203" t="s">
        <v>1659</v>
      </c>
      <c r="D18" s="203" t="s">
        <v>1616</v>
      </c>
      <c r="E18" s="203">
        <v>2</v>
      </c>
      <c r="F18" s="203" t="s">
        <v>44</v>
      </c>
      <c r="G18" s="203" t="s">
        <v>1638</v>
      </c>
      <c r="H18" s="203">
        <v>6</v>
      </c>
      <c r="I18" s="203">
        <v>28</v>
      </c>
      <c r="J18" s="204">
        <v>46144</v>
      </c>
      <c r="K18" s="203">
        <v>46186</v>
      </c>
      <c r="L18" s="203" t="s">
        <v>1623</v>
      </c>
      <c r="M18" s="203" t="s">
        <v>1624</v>
      </c>
      <c r="N18" s="209"/>
      <c r="O18" s="203" t="s">
        <v>24</v>
      </c>
      <c r="P18" s="198">
        <f>COUNTIF('[1]Candidate Pipeline'!$S:$S,B18)</f>
        <v>3</v>
      </c>
      <c r="Q18" s="206">
        <f t="shared" si="1"/>
        <v>1</v>
      </c>
      <c r="R18" s="206">
        <f t="array" ref="R18">SUMPRODUCT(('[1]Candidate Pipeline'!$S$5:$S$5004=$B18)*(('[1]Candidate Pipeline'!$W$5:$W$5004="")+('[1]Candidate Pipeline'!$W$5:$W$5004="Yet to begin"))*('[1]Candidate Pipeline'!$AK$5:$AK$5004&lt;&gt;"Rejected")*('[1]Candidate Pipeline'!$AK$5:$AK$5004&lt;&gt;"On Hold"))</f>
        <v>0</v>
      </c>
      <c r="S18" s="206">
        <f t="array" ref="S18">SUMPRODUCT(('[1]Candidate Pipeline'!$S$5:$S$5004=$B18)*('[1]Candidate Pipeline'!$W$5:$W$5004="Select")*(('[1]Candidate Pipeline'!$Y$5:$Y$5004="")+('[1]Candidate Pipeline'!$Y$5:$Y$5004="Yet to begin")))</f>
        <v>1</v>
      </c>
      <c r="T18" s="206">
        <f t="array" ref="T18">SUMPRODUCT(('[1]Candidate Pipeline'!$S$5:$S$5004=$B18)*('[1]Candidate Pipeline'!$Y$5:$Y$5004="Select")*(('[1]Candidate Pipeline'!$AA$5:$AA$5004="")+('[1]Candidate Pipeline'!$AA$5:$AA$5004="Yet to begin")))</f>
        <v>0</v>
      </c>
      <c r="U18" s="206">
        <f t="array" ref="U18">SUMPRODUCT(('[1]Candidate Pipeline'!$S$5:$S$5004=$B18)*('[1]Candidate Pipeline'!$AA$5:$AA$5004="Select")*(('[1]Candidate Pipeline'!$AC$5:$AC$5004="")+('[1]Candidate Pipeline'!$AC$5:$AC$5004="Yet to begin")))</f>
        <v>0</v>
      </c>
      <c r="V18" s="206">
        <f t="array" ref="V18">SUMPRODUCT(('[1]Candidate Pipeline'!$S$5:$S$5004=$B18)*('[1]Candidate Pipeline'!$AC$5:$AC$5004="Select")*(('[1]Candidate Pipeline'!$AE$5:$AE$5004="")+('[1]Candidate Pipeline'!$AE$5:$AE$5004="Yet to begin")))</f>
        <v>0</v>
      </c>
      <c r="W18" s="206">
        <f t="array" ref="W18">SUMPRODUCT(('[1]Candidate Pipeline'!$S$5:$S$5004=$B18)*('[1]Candidate Pipeline'!$AE$5:$AE$5004="Select")*(('[1]Candidate Pipeline'!$AG$5:$AG$5004="")+('[1]Candidate Pipeline'!$AG$5:$AG$5004="Yet to begin")))</f>
        <v>0</v>
      </c>
      <c r="X18" s="198">
        <f>COUNTIFS('[1]Candidate Pipeline'!$S:$S,B18,'[1]Candidate Pipeline'!$AI:$AI,"Offered")+COUNTIFS('[1]Candidate Pipeline'!$S:$S,B18,'[1]Candidate Pipeline'!$AI:$AI,"Offer Drop")+COUNTIFS('[1]Candidate Pipeline'!$S:$S,B18,'[1]Candidate Pipeline'!$AJ:$AJ,"Joined")+COUNTIFS('[1]Candidate Pipeline'!$S:$S,B18,'[1]Candidate Pipeline'!$AJ:$AJ,"Backed out")</f>
        <v>1</v>
      </c>
      <c r="Y18" s="198">
        <f>COUNTIFS('[1]Candidate Pipeline'!$S:$S,B18,'[1]Candidate Pipeline'!$AK:$AK,"Joined")</f>
        <v>0</v>
      </c>
      <c r="Z18" s="207">
        <f t="shared" si="0"/>
        <v>0</v>
      </c>
      <c r="AA18" s="195">
        <f t="shared" ca="1" si="2"/>
        <v>44</v>
      </c>
      <c r="AB18" s="210" t="s">
        <v>1660</v>
      </c>
    </row>
    <row r="19" spans="2:28" ht="20.100000000000001" customHeight="1" x14ac:dyDescent="0.45">
      <c r="B19" s="194" t="s">
        <v>163</v>
      </c>
      <c r="C19" s="195" t="s">
        <v>1661</v>
      </c>
      <c r="D19" s="195" t="s">
        <v>1662</v>
      </c>
      <c r="E19" s="195">
        <v>1</v>
      </c>
      <c r="F19" s="195" t="s">
        <v>46</v>
      </c>
      <c r="G19" s="195" t="s">
        <v>1617</v>
      </c>
      <c r="H19" s="195">
        <v>5</v>
      </c>
      <c r="I19" s="195">
        <v>32</v>
      </c>
      <c r="J19" s="196">
        <v>46148</v>
      </c>
      <c r="K19" s="196">
        <v>46197</v>
      </c>
      <c r="L19" s="195" t="s">
        <v>1618</v>
      </c>
      <c r="M19" s="195" t="s">
        <v>1627</v>
      </c>
      <c r="N19" s="208"/>
      <c r="O19" s="195" t="s">
        <v>24</v>
      </c>
      <c r="P19" s="198">
        <f>COUNTIF('[1]Candidate Pipeline'!$S:$S,B19)</f>
        <v>3</v>
      </c>
      <c r="Q19" s="199">
        <f t="shared" si="1"/>
        <v>2</v>
      </c>
      <c r="R19" s="199">
        <f t="array" ref="R19">SUMPRODUCT(('[1]Candidate Pipeline'!$S$5:$S$5004=$B19)*(('[1]Candidate Pipeline'!$W$5:$W$5004="")+('[1]Candidate Pipeline'!$W$5:$W$5004="Yet to begin"))*('[1]Candidate Pipeline'!$AK$5:$AK$5004&lt;&gt;"Rejected")*('[1]Candidate Pipeline'!$AK$5:$AK$5004&lt;&gt;"On Hold"))</f>
        <v>0</v>
      </c>
      <c r="S19" s="199">
        <f t="array" ref="S19">SUMPRODUCT(('[1]Candidate Pipeline'!$S$5:$S$5004=$B19)*('[1]Candidate Pipeline'!$W$5:$W$5004="Select")*(('[1]Candidate Pipeline'!$Y$5:$Y$5004="")+('[1]Candidate Pipeline'!$Y$5:$Y$5004="Yet to begin")))</f>
        <v>0</v>
      </c>
      <c r="T19" s="199">
        <f t="array" ref="T19">SUMPRODUCT(('[1]Candidate Pipeline'!$S$5:$S$5004=$B19)*('[1]Candidate Pipeline'!$Y$5:$Y$5004="Select")*(('[1]Candidate Pipeline'!$AA$5:$AA$5004="")+('[1]Candidate Pipeline'!$AA$5:$AA$5004="Yet to begin")))</f>
        <v>0</v>
      </c>
      <c r="U19" s="199">
        <f t="array" ref="U19">SUMPRODUCT(('[1]Candidate Pipeline'!$S$5:$S$5004=$B19)*('[1]Candidate Pipeline'!$AA$5:$AA$5004="Select")*(('[1]Candidate Pipeline'!$AC$5:$AC$5004="")+('[1]Candidate Pipeline'!$AC$5:$AC$5004="Yet to begin")))</f>
        <v>0</v>
      </c>
      <c r="V19" s="199">
        <f t="array" ref="V19">SUMPRODUCT(('[1]Candidate Pipeline'!$S$5:$S$5004=$B19)*('[1]Candidate Pipeline'!$AC$5:$AC$5004="Select")*(('[1]Candidate Pipeline'!$AE$5:$AE$5004="")+('[1]Candidate Pipeline'!$AE$5:$AE$5004="Yet to begin")))</f>
        <v>2</v>
      </c>
      <c r="W19" s="199">
        <f t="array" ref="W19">SUMPRODUCT(('[1]Candidate Pipeline'!$S$5:$S$5004=$B19)*('[1]Candidate Pipeline'!$AE$5:$AE$5004="Select")*(('[1]Candidate Pipeline'!$AG$5:$AG$5004="")+('[1]Candidate Pipeline'!$AG$5:$AG$5004="Yet to begin")))</f>
        <v>0</v>
      </c>
      <c r="X19" s="198">
        <f>COUNTIFS('[1]Candidate Pipeline'!$S:$S,B19,'[1]Candidate Pipeline'!$AI:$AI,"Offered")+COUNTIFS('[1]Candidate Pipeline'!$S:$S,B19,'[1]Candidate Pipeline'!$AI:$AI,"Offer Drop")+COUNTIFS('[1]Candidate Pipeline'!$S:$S,B19,'[1]Candidate Pipeline'!$AJ:$AJ,"Joined")+COUNTIFS('[1]Candidate Pipeline'!$S:$S,B19,'[1]Candidate Pipeline'!$AJ:$AJ,"Backed out")</f>
        <v>0</v>
      </c>
      <c r="Y19" s="198">
        <f>COUNTIFS('[1]Candidate Pipeline'!$S:$S,B19,'[1]Candidate Pipeline'!$AK:$AK,"Joined")</f>
        <v>0</v>
      </c>
      <c r="Z19" s="200">
        <f t="shared" si="0"/>
        <v>0</v>
      </c>
      <c r="AA19" s="195">
        <f t="shared" ca="1" si="2"/>
        <v>40</v>
      </c>
      <c r="AB19" s="201" t="s">
        <v>1663</v>
      </c>
    </row>
    <row r="20" spans="2:28" ht="20.100000000000001" customHeight="1" x14ac:dyDescent="0.45">
      <c r="B20" s="202" t="s">
        <v>164</v>
      </c>
      <c r="C20" s="203" t="s">
        <v>1664</v>
      </c>
      <c r="D20" s="203" t="s">
        <v>1665</v>
      </c>
      <c r="E20" s="203">
        <v>1</v>
      </c>
      <c r="F20" s="203" t="s">
        <v>44</v>
      </c>
      <c r="G20" s="203" t="s">
        <v>1617</v>
      </c>
      <c r="H20" s="203">
        <v>3</v>
      </c>
      <c r="I20" s="203">
        <v>7</v>
      </c>
      <c r="J20" s="204">
        <v>46152</v>
      </c>
      <c r="K20" s="204">
        <v>46208</v>
      </c>
      <c r="L20" s="203" t="s">
        <v>1623</v>
      </c>
      <c r="M20" s="203" t="s">
        <v>1632</v>
      </c>
      <c r="N20" s="209"/>
      <c r="O20" s="203" t="s">
        <v>24</v>
      </c>
      <c r="P20" s="198">
        <f>COUNTIF('[1]Candidate Pipeline'!$S:$S,B20)</f>
        <v>3</v>
      </c>
      <c r="Q20" s="206">
        <f t="shared" si="1"/>
        <v>2</v>
      </c>
      <c r="R20" s="206">
        <f t="array" ref="R20">SUMPRODUCT(('[1]Candidate Pipeline'!$S$5:$S$5004=$B20)*(('[1]Candidate Pipeline'!$W$5:$W$5004="")+('[1]Candidate Pipeline'!$W$5:$W$5004="Yet to begin"))*('[1]Candidate Pipeline'!$AK$5:$AK$5004&lt;&gt;"Rejected")*('[1]Candidate Pipeline'!$AK$5:$AK$5004&lt;&gt;"On Hold"))</f>
        <v>1</v>
      </c>
      <c r="S20" s="206">
        <f t="array" ref="S20">SUMPRODUCT(('[1]Candidate Pipeline'!$S$5:$S$5004=$B20)*('[1]Candidate Pipeline'!$W$5:$W$5004="Select")*(('[1]Candidate Pipeline'!$Y$5:$Y$5004="")+('[1]Candidate Pipeline'!$Y$5:$Y$5004="Yet to begin")))</f>
        <v>1</v>
      </c>
      <c r="T20" s="206">
        <f t="array" ref="T20">SUMPRODUCT(('[1]Candidate Pipeline'!$S$5:$S$5004=$B20)*('[1]Candidate Pipeline'!$Y$5:$Y$5004="Select")*(('[1]Candidate Pipeline'!$AA$5:$AA$5004="")+('[1]Candidate Pipeline'!$AA$5:$AA$5004="Yet to begin")))</f>
        <v>0</v>
      </c>
      <c r="U20" s="206">
        <f t="array" ref="U20">SUMPRODUCT(('[1]Candidate Pipeline'!$S$5:$S$5004=$B20)*('[1]Candidate Pipeline'!$AA$5:$AA$5004="Select")*(('[1]Candidate Pipeline'!$AC$5:$AC$5004="")+('[1]Candidate Pipeline'!$AC$5:$AC$5004="Yet to begin")))</f>
        <v>0</v>
      </c>
      <c r="V20" s="206">
        <f t="array" ref="V20">SUMPRODUCT(('[1]Candidate Pipeline'!$S$5:$S$5004=$B20)*('[1]Candidate Pipeline'!$AC$5:$AC$5004="Select")*(('[1]Candidate Pipeline'!$AE$5:$AE$5004="")+('[1]Candidate Pipeline'!$AE$5:$AE$5004="Yet to begin")))</f>
        <v>0</v>
      </c>
      <c r="W20" s="206">
        <f t="array" ref="W20">SUMPRODUCT(('[1]Candidate Pipeline'!$S$5:$S$5004=$B20)*('[1]Candidate Pipeline'!$AE$5:$AE$5004="Select")*(('[1]Candidate Pipeline'!$AG$5:$AG$5004="")+('[1]Candidate Pipeline'!$AG$5:$AG$5004="Yet to begin")))</f>
        <v>0</v>
      </c>
      <c r="X20" s="198">
        <f>COUNTIFS('[1]Candidate Pipeline'!$S:$S,B20,'[1]Candidate Pipeline'!$AI:$AI,"Offered")+COUNTIFS('[1]Candidate Pipeline'!$S:$S,B20,'[1]Candidate Pipeline'!$AI:$AI,"Offer Drop")+COUNTIFS('[1]Candidate Pipeline'!$S:$S,B20,'[1]Candidate Pipeline'!$AJ:$AJ,"Joined")+COUNTIFS('[1]Candidate Pipeline'!$S:$S,B20,'[1]Candidate Pipeline'!$AJ:$AJ,"Backed out")</f>
        <v>0</v>
      </c>
      <c r="Y20" s="198">
        <f>COUNTIFS('[1]Candidate Pipeline'!$S:$S,B20,'[1]Candidate Pipeline'!$AK:$AK,"Joined")</f>
        <v>0</v>
      </c>
      <c r="Z20" s="207">
        <f t="shared" si="0"/>
        <v>0</v>
      </c>
      <c r="AA20" s="195">
        <f t="shared" ca="1" si="2"/>
        <v>36</v>
      </c>
      <c r="AB20" s="201" t="s">
        <v>1666</v>
      </c>
    </row>
    <row r="21" spans="2:28" ht="20.100000000000001" customHeight="1" x14ac:dyDescent="0.45">
      <c r="B21" s="194" t="s">
        <v>167</v>
      </c>
      <c r="C21" s="195" t="s">
        <v>1667</v>
      </c>
      <c r="D21" s="195" t="s">
        <v>1668</v>
      </c>
      <c r="E21" s="195">
        <v>1</v>
      </c>
      <c r="F21" s="195" t="s">
        <v>44</v>
      </c>
      <c r="G21" s="195" t="s">
        <v>1631</v>
      </c>
      <c r="H21" s="195">
        <v>4</v>
      </c>
      <c r="I21" s="195">
        <v>13</v>
      </c>
      <c r="J21" s="196">
        <v>46156</v>
      </c>
      <c r="K21" s="196">
        <v>46191</v>
      </c>
      <c r="L21" s="195" t="s">
        <v>1618</v>
      </c>
      <c r="M21" s="195" t="s">
        <v>1619</v>
      </c>
      <c r="N21" s="208"/>
      <c r="O21" s="195" t="s">
        <v>24</v>
      </c>
      <c r="P21" s="198">
        <f>COUNTIF('[1]Candidate Pipeline'!$E:$E,B21)</f>
        <v>0</v>
      </c>
      <c r="Q21" s="199">
        <f t="shared" si="1"/>
        <v>1</v>
      </c>
      <c r="R21" s="199">
        <f t="array" ref="R21">SUMPRODUCT(('[1]Candidate Pipeline'!$S$5:$S$5004=$B21)*(('[1]Candidate Pipeline'!$W$5:$W$5004="")+('[1]Candidate Pipeline'!$W$5:$W$5004="Yet to begin"))*('[1]Candidate Pipeline'!$AK$5:$AK$5004&lt;&gt;"Rejected")*('[1]Candidate Pipeline'!$AK$5:$AK$5004&lt;&gt;"On Hold"))</f>
        <v>1</v>
      </c>
      <c r="S21" s="199">
        <f t="array" ref="S21">SUMPRODUCT(('[1]Candidate Pipeline'!$S$5:$S$5004=$B21)*('[1]Candidate Pipeline'!$W$5:$W$5004="Select")*(('[1]Candidate Pipeline'!$Y$5:$Y$5004="")+('[1]Candidate Pipeline'!$Y$5:$Y$5004="Yet to begin")))</f>
        <v>0</v>
      </c>
      <c r="T21" s="199">
        <f t="array" ref="T21">SUMPRODUCT(('[1]Candidate Pipeline'!$S$5:$S$5004=$B21)*('[1]Candidate Pipeline'!$Y$5:$Y$5004="Select")*(('[1]Candidate Pipeline'!$AA$5:$AA$5004="")+('[1]Candidate Pipeline'!$AA$5:$AA$5004="Yet to begin")))</f>
        <v>0</v>
      </c>
      <c r="U21" s="199">
        <f t="array" ref="U21">SUMPRODUCT(('[1]Candidate Pipeline'!$S$5:$S$5004=$B21)*('[1]Candidate Pipeline'!$AA$5:$AA$5004="Select")*(('[1]Candidate Pipeline'!$AC$5:$AC$5004="")+('[1]Candidate Pipeline'!$AC$5:$AC$5004="Yet to begin")))</f>
        <v>0</v>
      </c>
      <c r="V21" s="199">
        <f t="array" ref="V21">SUMPRODUCT(('[1]Candidate Pipeline'!$S$5:$S$5004=$B21)*('[1]Candidate Pipeline'!$AC$5:$AC$5004="Select")*(('[1]Candidate Pipeline'!$AE$5:$AE$5004="")+('[1]Candidate Pipeline'!$AE$5:$AE$5004="Yet to begin")))</f>
        <v>0</v>
      </c>
      <c r="W21" s="199">
        <f t="array" ref="W21">SUMPRODUCT(('[1]Candidate Pipeline'!$S$5:$S$5004=$B21)*('[1]Candidate Pipeline'!$AE$5:$AE$5004="Select")*(('[1]Candidate Pipeline'!$AG$5:$AG$5004="")+('[1]Candidate Pipeline'!$AG$5:$AG$5004="Yet to begin")))</f>
        <v>0</v>
      </c>
      <c r="X21" s="198">
        <f>COUNTIFS('[1]Candidate Pipeline'!$S:$S,B21,'[1]Candidate Pipeline'!$AI:$AI,"Offered")+COUNTIFS('[1]Candidate Pipeline'!$S:$S,B21,'[1]Candidate Pipeline'!$AI:$AI,"Offer Drop")+COUNTIFS('[1]Candidate Pipeline'!$S:$S,B21,'[1]Candidate Pipeline'!$AJ:$AJ,"Joined")+COUNTIFS('[1]Candidate Pipeline'!$S:$S,B21,'[1]Candidate Pipeline'!$AJ:$AJ,"Backed out")</f>
        <v>2</v>
      </c>
      <c r="Y21" s="198">
        <f>COUNTIFS('[1]Candidate Pipeline'!$S:$S,B21,'[1]Candidate Pipeline'!$AK:$AK,"Joined")</f>
        <v>0</v>
      </c>
      <c r="Z21" s="200">
        <f t="shared" si="0"/>
        <v>0</v>
      </c>
      <c r="AA21" s="195">
        <f t="shared" ca="1" si="2"/>
        <v>32</v>
      </c>
      <c r="AB21" s="201" t="s">
        <v>1669</v>
      </c>
    </row>
    <row r="22" spans="2:28" ht="20.100000000000001" customHeight="1" x14ac:dyDescent="0.45">
      <c r="B22" s="202" t="s">
        <v>168</v>
      </c>
      <c r="C22" s="203" t="s">
        <v>1670</v>
      </c>
      <c r="D22" s="203" t="s">
        <v>1649</v>
      </c>
      <c r="E22" s="203">
        <v>1</v>
      </c>
      <c r="F22" s="203" t="s">
        <v>42</v>
      </c>
      <c r="G22" s="203" t="s">
        <v>1631</v>
      </c>
      <c r="H22" s="203">
        <v>6</v>
      </c>
      <c r="I22" s="203">
        <v>22</v>
      </c>
      <c r="J22" s="204">
        <v>46160</v>
      </c>
      <c r="K22" s="204">
        <v>46202</v>
      </c>
      <c r="L22" s="203" t="s">
        <v>1623</v>
      </c>
      <c r="M22" s="203" t="s">
        <v>1624</v>
      </c>
      <c r="N22" s="209"/>
      <c r="O22" s="203" t="s">
        <v>29</v>
      </c>
      <c r="P22" s="198">
        <f>COUNTIF('[1]Candidate Pipeline'!$E:$E,B22)</f>
        <v>0</v>
      </c>
      <c r="Q22" s="206">
        <f t="shared" si="1"/>
        <v>2</v>
      </c>
      <c r="R22" s="206">
        <f t="array" ref="R22">SUMPRODUCT(('[1]Candidate Pipeline'!$S$5:$S$5004=$B22)*(('[1]Candidate Pipeline'!$W$5:$W$5004="")+('[1]Candidate Pipeline'!$W$5:$W$5004="Yet to begin"))*('[1]Candidate Pipeline'!$AK$5:$AK$5004&lt;&gt;"Rejected")*('[1]Candidate Pipeline'!$AK$5:$AK$5004&lt;&gt;"On Hold"))</f>
        <v>1</v>
      </c>
      <c r="S22" s="206">
        <f t="array" ref="S22">SUMPRODUCT(('[1]Candidate Pipeline'!$S$5:$S$5004=$B22)*('[1]Candidate Pipeline'!$W$5:$W$5004="Select")*(('[1]Candidate Pipeline'!$Y$5:$Y$5004="")+('[1]Candidate Pipeline'!$Y$5:$Y$5004="Yet to begin")))</f>
        <v>0</v>
      </c>
      <c r="T22" s="206">
        <f t="array" ref="T22">SUMPRODUCT(('[1]Candidate Pipeline'!$S$5:$S$5004=$B22)*('[1]Candidate Pipeline'!$Y$5:$Y$5004="Select")*(('[1]Candidate Pipeline'!$AA$5:$AA$5004="")+('[1]Candidate Pipeline'!$AA$5:$AA$5004="Yet to begin")))</f>
        <v>1</v>
      </c>
      <c r="U22" s="206">
        <f t="array" ref="U22">SUMPRODUCT(('[1]Candidate Pipeline'!$S$5:$S$5004=$B22)*('[1]Candidate Pipeline'!$AA$5:$AA$5004="Select")*(('[1]Candidate Pipeline'!$AC$5:$AC$5004="")+('[1]Candidate Pipeline'!$AC$5:$AC$5004="Yet to begin")))</f>
        <v>0</v>
      </c>
      <c r="V22" s="206">
        <f t="array" ref="V22">SUMPRODUCT(('[1]Candidate Pipeline'!$S$5:$S$5004=$B22)*('[1]Candidate Pipeline'!$AC$5:$AC$5004="Select")*(('[1]Candidate Pipeline'!$AE$5:$AE$5004="")+('[1]Candidate Pipeline'!$AE$5:$AE$5004="Yet to begin")))</f>
        <v>0</v>
      </c>
      <c r="W22" s="206">
        <f t="array" ref="W22">SUMPRODUCT(('[1]Candidate Pipeline'!$S$5:$S$5004=$B22)*('[1]Candidate Pipeline'!$AE$5:$AE$5004="Select")*(('[1]Candidate Pipeline'!$AG$5:$AG$5004="")+('[1]Candidate Pipeline'!$AG$5:$AG$5004="Yet to begin")))</f>
        <v>0</v>
      </c>
      <c r="X22" s="198">
        <f>COUNTIFS('[1]Candidate Pipeline'!$S:$S,B22,'[1]Candidate Pipeline'!$AI:$AI,"Offered")+COUNTIFS('[1]Candidate Pipeline'!$S:$S,B22,'[1]Candidate Pipeline'!$AI:$AI,"Offer Drop")+COUNTIFS('[1]Candidate Pipeline'!$S:$S,B22,'[1]Candidate Pipeline'!$AJ:$AJ,"Joined")+COUNTIFS('[1]Candidate Pipeline'!$S:$S,B22,'[1]Candidate Pipeline'!$AJ:$AJ,"Backed out")</f>
        <v>1</v>
      </c>
      <c r="Y22" s="198">
        <f>COUNTIFS('[1]Candidate Pipeline'!$S:$S,B22,'[1]Candidate Pipeline'!$AK:$AK,"Joined")</f>
        <v>0</v>
      </c>
      <c r="Z22" s="207">
        <f t="shared" si="0"/>
        <v>0</v>
      </c>
      <c r="AA22" s="195" t="str">
        <f t="shared" ca="1" si="2"/>
        <v>Closed</v>
      </c>
      <c r="AB22" s="201" t="s">
        <v>1671</v>
      </c>
    </row>
    <row r="23" spans="2:28" ht="20.100000000000001" customHeight="1" x14ac:dyDescent="0.45">
      <c r="B23" s="194" t="s">
        <v>169</v>
      </c>
      <c r="C23" s="195" t="s">
        <v>1672</v>
      </c>
      <c r="D23" s="195" t="s">
        <v>1673</v>
      </c>
      <c r="E23" s="195">
        <v>2</v>
      </c>
      <c r="F23" s="195" t="s">
        <v>44</v>
      </c>
      <c r="G23" s="195" t="s">
        <v>1657</v>
      </c>
      <c r="H23" s="195">
        <v>3</v>
      </c>
      <c r="I23" s="195">
        <v>12</v>
      </c>
      <c r="J23" s="196">
        <v>46164</v>
      </c>
      <c r="K23" s="196">
        <v>46213</v>
      </c>
      <c r="L23" s="195" t="s">
        <v>1618</v>
      </c>
      <c r="M23" s="195" t="s">
        <v>1627</v>
      </c>
      <c r="N23" s="208"/>
      <c r="O23" s="195" t="s">
        <v>24</v>
      </c>
      <c r="P23" s="198">
        <f>COUNTIF('[1]Candidate Pipeline'!$E:$E,B23)</f>
        <v>0</v>
      </c>
      <c r="Q23" s="199">
        <f t="shared" si="1"/>
        <v>1</v>
      </c>
      <c r="R23" s="199">
        <f t="array" ref="R23">SUMPRODUCT(('[1]Candidate Pipeline'!$S$5:$S$5004=$B23)*(('[1]Candidate Pipeline'!$W$5:$W$5004="")+('[1]Candidate Pipeline'!$W$5:$W$5004="Yet to begin"))*('[1]Candidate Pipeline'!$AK$5:$AK$5004&lt;&gt;"Rejected")*('[1]Candidate Pipeline'!$AK$5:$AK$5004&lt;&gt;"On Hold"))</f>
        <v>0</v>
      </c>
      <c r="S23" s="199">
        <f t="array" ref="S23">SUMPRODUCT(('[1]Candidate Pipeline'!$S$5:$S$5004=$B23)*('[1]Candidate Pipeline'!$W$5:$W$5004="Select")*(('[1]Candidate Pipeline'!$Y$5:$Y$5004="")+('[1]Candidate Pipeline'!$Y$5:$Y$5004="Yet to begin")))</f>
        <v>0</v>
      </c>
      <c r="T23" s="199">
        <f t="array" ref="T23">SUMPRODUCT(('[1]Candidate Pipeline'!$S$5:$S$5004=$B23)*('[1]Candidate Pipeline'!$Y$5:$Y$5004="Select")*(('[1]Candidate Pipeline'!$AA$5:$AA$5004="")+('[1]Candidate Pipeline'!$AA$5:$AA$5004="Yet to begin")))</f>
        <v>1</v>
      </c>
      <c r="U23" s="199">
        <f t="array" ref="U23">SUMPRODUCT(('[1]Candidate Pipeline'!$S$5:$S$5004=$B23)*('[1]Candidate Pipeline'!$AA$5:$AA$5004="Select")*(('[1]Candidate Pipeline'!$AC$5:$AC$5004="")+('[1]Candidate Pipeline'!$AC$5:$AC$5004="Yet to begin")))</f>
        <v>0</v>
      </c>
      <c r="V23" s="199">
        <f t="array" ref="V23">SUMPRODUCT(('[1]Candidate Pipeline'!$S$5:$S$5004=$B23)*('[1]Candidate Pipeline'!$AC$5:$AC$5004="Select")*(('[1]Candidate Pipeline'!$AE$5:$AE$5004="")+('[1]Candidate Pipeline'!$AE$5:$AE$5004="Yet to begin")))</f>
        <v>0</v>
      </c>
      <c r="W23" s="199">
        <f t="array" ref="W23">SUMPRODUCT(('[1]Candidate Pipeline'!$S$5:$S$5004=$B23)*('[1]Candidate Pipeline'!$AE$5:$AE$5004="Select")*(('[1]Candidate Pipeline'!$AG$5:$AG$5004="")+('[1]Candidate Pipeline'!$AG$5:$AG$5004="Yet to begin")))</f>
        <v>0</v>
      </c>
      <c r="X23" s="198">
        <f>COUNTIFS('[1]Candidate Pipeline'!$S:$S,B23,'[1]Candidate Pipeline'!$AI:$AI,"Offered")+COUNTIFS('[1]Candidate Pipeline'!$S:$S,B23,'[1]Candidate Pipeline'!$AI:$AI,"Offer Drop")+COUNTIFS('[1]Candidate Pipeline'!$S:$S,B23,'[1]Candidate Pipeline'!$AJ:$AJ,"Joined")+COUNTIFS('[1]Candidate Pipeline'!$S:$S,B23,'[1]Candidate Pipeline'!$AJ:$AJ,"Backed out")</f>
        <v>2</v>
      </c>
      <c r="Y23" s="198">
        <f>COUNTIFS('[1]Candidate Pipeline'!$S:$S,B23,'[1]Candidate Pipeline'!$AK:$AK,"Joined")</f>
        <v>1</v>
      </c>
      <c r="Z23" s="200">
        <f t="shared" si="0"/>
        <v>0.5</v>
      </c>
      <c r="AA23" s="195">
        <f t="shared" ca="1" si="2"/>
        <v>24</v>
      </c>
      <c r="AB23" s="201" t="s">
        <v>1674</v>
      </c>
    </row>
    <row r="24" spans="2:28" ht="20.100000000000001" customHeight="1" x14ac:dyDescent="0.45">
      <c r="B24" s="202" t="s">
        <v>170</v>
      </c>
      <c r="C24" s="203" t="s">
        <v>1675</v>
      </c>
      <c r="D24" s="203" t="s">
        <v>1646</v>
      </c>
      <c r="E24" s="203">
        <v>1</v>
      </c>
      <c r="F24" s="203" t="s">
        <v>42</v>
      </c>
      <c r="G24" s="203" t="s">
        <v>1638</v>
      </c>
      <c r="H24" s="203">
        <v>6</v>
      </c>
      <c r="I24" s="203">
        <v>30</v>
      </c>
      <c r="J24" s="204">
        <v>46168</v>
      </c>
      <c r="K24" s="204">
        <v>46224</v>
      </c>
      <c r="L24" s="203" t="s">
        <v>1623</v>
      </c>
      <c r="M24" s="203" t="s">
        <v>1632</v>
      </c>
      <c r="N24" s="209"/>
      <c r="O24" s="203" t="s">
        <v>24</v>
      </c>
      <c r="P24" s="198">
        <f>COUNTIF('[1]Candidate Pipeline'!$E:$E,B24)</f>
        <v>0</v>
      </c>
      <c r="Q24" s="206">
        <f t="shared" si="1"/>
        <v>2</v>
      </c>
      <c r="R24" s="206">
        <f t="array" ref="R24">SUMPRODUCT(('[1]Candidate Pipeline'!$S$5:$S$5004=$B24)*(('[1]Candidate Pipeline'!$W$5:$W$5004="")+('[1]Candidate Pipeline'!$W$5:$W$5004="Yet to begin"))*('[1]Candidate Pipeline'!$AK$5:$AK$5004&lt;&gt;"Rejected")*('[1]Candidate Pipeline'!$AK$5:$AK$5004&lt;&gt;"On Hold"))</f>
        <v>0</v>
      </c>
      <c r="S24" s="206">
        <f t="array" ref="S24">SUMPRODUCT(('[1]Candidate Pipeline'!$S$5:$S$5004=$B24)*('[1]Candidate Pipeline'!$W$5:$W$5004="Select")*(('[1]Candidate Pipeline'!$Y$5:$Y$5004="")+('[1]Candidate Pipeline'!$Y$5:$Y$5004="Yet to begin")))</f>
        <v>0</v>
      </c>
      <c r="T24" s="206">
        <f t="array" ref="T24">SUMPRODUCT(('[1]Candidate Pipeline'!$S$5:$S$5004=$B24)*('[1]Candidate Pipeline'!$Y$5:$Y$5004="Select")*(('[1]Candidate Pipeline'!$AA$5:$AA$5004="")+('[1]Candidate Pipeline'!$AA$5:$AA$5004="Yet to begin")))</f>
        <v>0</v>
      </c>
      <c r="U24" s="206">
        <f t="array" ref="U24">SUMPRODUCT(('[1]Candidate Pipeline'!$S$5:$S$5004=$B24)*('[1]Candidate Pipeline'!$AA$5:$AA$5004="Select")*(('[1]Candidate Pipeline'!$AC$5:$AC$5004="")+('[1]Candidate Pipeline'!$AC$5:$AC$5004="Yet to begin")))</f>
        <v>0</v>
      </c>
      <c r="V24" s="206">
        <f t="array" ref="V24">SUMPRODUCT(('[1]Candidate Pipeline'!$S$5:$S$5004=$B24)*('[1]Candidate Pipeline'!$AC$5:$AC$5004="Select")*(('[1]Candidate Pipeline'!$AE$5:$AE$5004="")+('[1]Candidate Pipeline'!$AE$5:$AE$5004="Yet to begin")))</f>
        <v>2</v>
      </c>
      <c r="W24" s="206">
        <f t="array" ref="W24">SUMPRODUCT(('[1]Candidate Pipeline'!$S$5:$S$5004=$B24)*('[1]Candidate Pipeline'!$AE$5:$AE$5004="Select")*(('[1]Candidate Pipeline'!$AG$5:$AG$5004="")+('[1]Candidate Pipeline'!$AG$5:$AG$5004="Yet to begin")))</f>
        <v>0</v>
      </c>
      <c r="X24" s="198">
        <f>COUNTIFS('[1]Candidate Pipeline'!$S:$S,B24,'[1]Candidate Pipeline'!$AI:$AI,"Offered")+COUNTIFS('[1]Candidate Pipeline'!$S:$S,B24,'[1]Candidate Pipeline'!$AI:$AI,"Offer Drop")+COUNTIFS('[1]Candidate Pipeline'!$S:$S,B24,'[1]Candidate Pipeline'!$AJ:$AJ,"Joined")+COUNTIFS('[1]Candidate Pipeline'!$S:$S,B24,'[1]Candidate Pipeline'!$AJ:$AJ,"Backed out")</f>
        <v>1</v>
      </c>
      <c r="Y24" s="198">
        <f>COUNTIFS('[1]Candidate Pipeline'!$S:$S,B24,'[1]Candidate Pipeline'!$AK:$AK,"Joined")</f>
        <v>0</v>
      </c>
      <c r="Z24" s="207">
        <f t="shared" si="0"/>
        <v>0</v>
      </c>
      <c r="AA24" s="195">
        <f t="shared" ca="1" si="2"/>
        <v>20</v>
      </c>
      <c r="AB24" s="201" t="s">
        <v>1676</v>
      </c>
    </row>
    <row r="25" spans="2:28" ht="20.100000000000001" customHeight="1" x14ac:dyDescent="0.45">
      <c r="B25" s="194" t="s">
        <v>171</v>
      </c>
      <c r="C25" s="195" t="s">
        <v>1677</v>
      </c>
      <c r="D25" s="195" t="s">
        <v>1678</v>
      </c>
      <c r="E25" s="195">
        <v>1</v>
      </c>
      <c r="F25" s="195" t="s">
        <v>46</v>
      </c>
      <c r="G25" s="195" t="s">
        <v>1617</v>
      </c>
      <c r="H25" s="195">
        <v>4</v>
      </c>
      <c r="I25" s="195">
        <v>18</v>
      </c>
      <c r="J25" s="196">
        <v>46172</v>
      </c>
      <c r="K25" s="196">
        <v>46207</v>
      </c>
      <c r="L25" s="195" t="s">
        <v>1618</v>
      </c>
      <c r="M25" s="195" t="s">
        <v>1619</v>
      </c>
      <c r="N25" s="208"/>
      <c r="O25" s="195" t="s">
        <v>24</v>
      </c>
      <c r="P25" s="198">
        <f>COUNTIF('[1]Candidate Pipeline'!$E:$E,B25)</f>
        <v>0</v>
      </c>
      <c r="Q25" s="199">
        <f t="shared" si="1"/>
        <v>2</v>
      </c>
      <c r="R25" s="199">
        <f t="array" ref="R25">SUMPRODUCT(('[1]Candidate Pipeline'!$S$5:$S$5004=$B25)*(('[1]Candidate Pipeline'!$W$5:$W$5004="")+('[1]Candidate Pipeline'!$W$5:$W$5004="Yet to begin"))*('[1]Candidate Pipeline'!$AK$5:$AK$5004&lt;&gt;"Rejected")*('[1]Candidate Pipeline'!$AK$5:$AK$5004&lt;&gt;"On Hold"))</f>
        <v>1</v>
      </c>
      <c r="S25" s="199">
        <f t="array" ref="S25">SUMPRODUCT(('[1]Candidate Pipeline'!$S$5:$S$5004=$B25)*('[1]Candidate Pipeline'!$W$5:$W$5004="Select")*(('[1]Candidate Pipeline'!$Y$5:$Y$5004="")+('[1]Candidate Pipeline'!$Y$5:$Y$5004="Yet to begin")))</f>
        <v>1</v>
      </c>
      <c r="T25" s="199">
        <f t="array" ref="T25">SUMPRODUCT(('[1]Candidate Pipeline'!$S$5:$S$5004=$B25)*('[1]Candidate Pipeline'!$Y$5:$Y$5004="Select")*(('[1]Candidate Pipeline'!$AA$5:$AA$5004="")+('[1]Candidate Pipeline'!$AA$5:$AA$5004="Yet to begin")))</f>
        <v>0</v>
      </c>
      <c r="U25" s="199">
        <f t="array" ref="U25">SUMPRODUCT(('[1]Candidate Pipeline'!$S$5:$S$5004=$B25)*('[1]Candidate Pipeline'!$AA$5:$AA$5004="Select")*(('[1]Candidate Pipeline'!$AC$5:$AC$5004="")+('[1]Candidate Pipeline'!$AC$5:$AC$5004="Yet to begin")))</f>
        <v>0</v>
      </c>
      <c r="V25" s="199">
        <f t="array" ref="V25">SUMPRODUCT(('[1]Candidate Pipeline'!$S$5:$S$5004=$B25)*('[1]Candidate Pipeline'!$AC$5:$AC$5004="Select")*(('[1]Candidate Pipeline'!$AE$5:$AE$5004="")+('[1]Candidate Pipeline'!$AE$5:$AE$5004="Yet to begin")))</f>
        <v>0</v>
      </c>
      <c r="W25" s="199">
        <f t="array" ref="W25">SUMPRODUCT(('[1]Candidate Pipeline'!$S$5:$S$5004=$B25)*('[1]Candidate Pipeline'!$AE$5:$AE$5004="Select")*(('[1]Candidate Pipeline'!$AG$5:$AG$5004="")+('[1]Candidate Pipeline'!$AG$5:$AG$5004="Yet to begin")))</f>
        <v>0</v>
      </c>
      <c r="X25" s="198">
        <f>COUNTIFS('[1]Candidate Pipeline'!$S:$S,B25,'[1]Candidate Pipeline'!$AI:$AI,"Offered")+COUNTIFS('[1]Candidate Pipeline'!$S:$S,B25,'[1]Candidate Pipeline'!$AI:$AI,"Offer Drop")+COUNTIFS('[1]Candidate Pipeline'!$S:$S,B25,'[1]Candidate Pipeline'!$AJ:$AJ,"Joined")+COUNTIFS('[1]Candidate Pipeline'!$S:$S,B25,'[1]Candidate Pipeline'!$AJ:$AJ,"Backed out")</f>
        <v>1</v>
      </c>
      <c r="Y25" s="198">
        <f>COUNTIFS('[1]Candidate Pipeline'!$S:$S,B25,'[1]Candidate Pipeline'!$AK:$AK,"Joined")</f>
        <v>0</v>
      </c>
      <c r="Z25" s="200">
        <f t="shared" si="0"/>
        <v>0</v>
      </c>
      <c r="AA25" s="195">
        <f t="shared" ca="1" si="2"/>
        <v>16</v>
      </c>
      <c r="AB25" s="210" t="s">
        <v>1679</v>
      </c>
    </row>
    <row r="26" spans="2:28" ht="20.100000000000001" customHeight="1" x14ac:dyDescent="0.45">
      <c r="B26" s="202" t="s">
        <v>173</v>
      </c>
      <c r="C26" s="203" t="s">
        <v>1680</v>
      </c>
      <c r="D26" s="203" t="s">
        <v>1616</v>
      </c>
      <c r="E26" s="203">
        <v>2</v>
      </c>
      <c r="F26" s="203" t="s">
        <v>44</v>
      </c>
      <c r="G26" s="203" t="s">
        <v>1638</v>
      </c>
      <c r="H26" s="203">
        <v>5</v>
      </c>
      <c r="I26" s="203">
        <v>26</v>
      </c>
      <c r="J26" s="204">
        <v>46176</v>
      </c>
      <c r="K26" s="204">
        <v>46218</v>
      </c>
      <c r="L26" s="203" t="s">
        <v>1623</v>
      </c>
      <c r="M26" s="203" t="s">
        <v>1624</v>
      </c>
      <c r="N26" s="209"/>
      <c r="O26" s="203" t="s">
        <v>24</v>
      </c>
      <c r="P26" s="198">
        <f>COUNTIF('[1]Candidate Pipeline'!$E:$E,B26)</f>
        <v>0</v>
      </c>
      <c r="Q26" s="206">
        <f t="shared" si="1"/>
        <v>2</v>
      </c>
      <c r="R26" s="206">
        <f t="array" ref="R26">SUMPRODUCT(('[1]Candidate Pipeline'!$S$5:$S$5004=$B26)*(('[1]Candidate Pipeline'!$W$5:$W$5004="")+('[1]Candidate Pipeline'!$W$5:$W$5004="Yet to begin"))*('[1]Candidate Pipeline'!$AK$5:$AK$5004&lt;&gt;"Rejected")*('[1]Candidate Pipeline'!$AK$5:$AK$5004&lt;&gt;"On Hold"))</f>
        <v>1</v>
      </c>
      <c r="S26" s="206">
        <f t="array" ref="S26">SUMPRODUCT(('[1]Candidate Pipeline'!$S$5:$S$5004=$B26)*('[1]Candidate Pipeline'!$W$5:$W$5004="Select")*(('[1]Candidate Pipeline'!$Y$5:$Y$5004="")+('[1]Candidate Pipeline'!$Y$5:$Y$5004="Yet to begin")))</f>
        <v>0</v>
      </c>
      <c r="T26" s="206">
        <f t="array" ref="T26">SUMPRODUCT(('[1]Candidate Pipeline'!$S$5:$S$5004=$B26)*('[1]Candidate Pipeline'!$Y$5:$Y$5004="Select")*(('[1]Candidate Pipeline'!$AA$5:$AA$5004="")+('[1]Candidate Pipeline'!$AA$5:$AA$5004="Yet to begin")))</f>
        <v>1</v>
      </c>
      <c r="U26" s="206">
        <f t="array" ref="U26">SUMPRODUCT(('[1]Candidate Pipeline'!$S$5:$S$5004=$B26)*('[1]Candidate Pipeline'!$AA$5:$AA$5004="Select")*(('[1]Candidate Pipeline'!$AC$5:$AC$5004="")+('[1]Candidate Pipeline'!$AC$5:$AC$5004="Yet to begin")))</f>
        <v>0</v>
      </c>
      <c r="V26" s="206">
        <f t="array" ref="V26">SUMPRODUCT(('[1]Candidate Pipeline'!$S$5:$S$5004=$B26)*('[1]Candidate Pipeline'!$AC$5:$AC$5004="Select")*(('[1]Candidate Pipeline'!$AE$5:$AE$5004="")+('[1]Candidate Pipeline'!$AE$5:$AE$5004="Yet to begin")))</f>
        <v>0</v>
      </c>
      <c r="W26" s="206">
        <f t="array" ref="W26">SUMPRODUCT(('[1]Candidate Pipeline'!$S$5:$S$5004=$B26)*('[1]Candidate Pipeline'!$AE$5:$AE$5004="Select")*(('[1]Candidate Pipeline'!$AG$5:$AG$5004="")+('[1]Candidate Pipeline'!$AG$5:$AG$5004="Yet to begin")))</f>
        <v>0</v>
      </c>
      <c r="X26" s="198">
        <f>COUNTIFS('[1]Candidate Pipeline'!$S:$S,B26,'[1]Candidate Pipeline'!$AI:$AI,"Offered")+COUNTIFS('[1]Candidate Pipeline'!$S:$S,B26,'[1]Candidate Pipeline'!$AI:$AI,"Offer Drop")+COUNTIFS('[1]Candidate Pipeline'!$S:$S,B26,'[1]Candidate Pipeline'!$AJ:$AJ,"Joined")+COUNTIFS('[1]Candidate Pipeline'!$S:$S,B26,'[1]Candidate Pipeline'!$AJ:$AJ,"Backed out")</f>
        <v>0</v>
      </c>
      <c r="Y26" s="198">
        <f>COUNTIFS('[1]Candidate Pipeline'!$S:$S,B26,'[1]Candidate Pipeline'!$AK:$AK,"Joined")</f>
        <v>0</v>
      </c>
      <c r="Z26" s="207">
        <f t="shared" si="0"/>
        <v>0</v>
      </c>
      <c r="AA26" s="195">
        <f t="shared" ca="1" si="2"/>
        <v>12</v>
      </c>
      <c r="AB26" s="201" t="s">
        <v>1681</v>
      </c>
    </row>
    <row r="27" spans="2:28" ht="20.100000000000001" customHeight="1" x14ac:dyDescent="0.45">
      <c r="B27" s="194" t="s">
        <v>175</v>
      </c>
      <c r="C27" s="195" t="s">
        <v>1682</v>
      </c>
      <c r="D27" s="195" t="s">
        <v>1649</v>
      </c>
      <c r="E27" s="195">
        <v>1</v>
      </c>
      <c r="F27" s="195" t="s">
        <v>46</v>
      </c>
      <c r="G27" s="195" t="s">
        <v>1631</v>
      </c>
      <c r="H27" s="195">
        <v>4</v>
      </c>
      <c r="I27" s="195">
        <v>11</v>
      </c>
      <c r="J27" s="196">
        <v>46180</v>
      </c>
      <c r="K27" s="196">
        <v>46229</v>
      </c>
      <c r="L27" s="195" t="s">
        <v>1618</v>
      </c>
      <c r="M27" s="195" t="s">
        <v>1627</v>
      </c>
      <c r="N27" s="208"/>
      <c r="O27" s="195" t="s">
        <v>98</v>
      </c>
      <c r="P27" s="198">
        <f>COUNTIF('[1]Candidate Pipeline'!$E:$E,B27)</f>
        <v>0</v>
      </c>
      <c r="Q27" s="199">
        <f t="shared" si="1"/>
        <v>0</v>
      </c>
      <c r="R27" s="199">
        <f t="array" ref="R27">SUMPRODUCT(('[1]Candidate Pipeline'!$S$5:$S$5004=$B27)*(('[1]Candidate Pipeline'!$W$5:$W$5004="")+('[1]Candidate Pipeline'!$W$5:$W$5004="Yet to begin"))*('[1]Candidate Pipeline'!$AK$5:$AK$5004&lt;&gt;"Rejected")*('[1]Candidate Pipeline'!$AK$5:$AK$5004&lt;&gt;"On Hold"))</f>
        <v>0</v>
      </c>
      <c r="S27" s="199">
        <f t="array" ref="S27">SUMPRODUCT(('[1]Candidate Pipeline'!$S$5:$S$5004=$B27)*('[1]Candidate Pipeline'!$W$5:$W$5004="Select")*(('[1]Candidate Pipeline'!$Y$5:$Y$5004="")+('[1]Candidate Pipeline'!$Y$5:$Y$5004="Yet to begin")))</f>
        <v>0</v>
      </c>
      <c r="T27" s="199">
        <f t="array" ref="T27">SUMPRODUCT(('[1]Candidate Pipeline'!$S$5:$S$5004=$B27)*('[1]Candidate Pipeline'!$Y$5:$Y$5004="Select")*(('[1]Candidate Pipeline'!$AA$5:$AA$5004="")+('[1]Candidate Pipeline'!$AA$5:$AA$5004="Yet to begin")))</f>
        <v>0</v>
      </c>
      <c r="U27" s="199">
        <f t="array" ref="U27">SUMPRODUCT(('[1]Candidate Pipeline'!$S$5:$S$5004=$B27)*('[1]Candidate Pipeline'!$AA$5:$AA$5004="Select")*(('[1]Candidate Pipeline'!$AC$5:$AC$5004="")+('[1]Candidate Pipeline'!$AC$5:$AC$5004="Yet to begin")))</f>
        <v>0</v>
      </c>
      <c r="V27" s="199">
        <f t="array" ref="V27">SUMPRODUCT(('[1]Candidate Pipeline'!$S$5:$S$5004=$B27)*('[1]Candidate Pipeline'!$AC$5:$AC$5004="Select")*(('[1]Candidate Pipeline'!$AE$5:$AE$5004="")+('[1]Candidate Pipeline'!$AE$5:$AE$5004="Yet to begin")))</f>
        <v>0</v>
      </c>
      <c r="W27" s="199">
        <f t="array" ref="W27">SUMPRODUCT(('[1]Candidate Pipeline'!$S$5:$S$5004=$B27)*('[1]Candidate Pipeline'!$AE$5:$AE$5004="Select")*(('[1]Candidate Pipeline'!$AG$5:$AG$5004="")+('[1]Candidate Pipeline'!$AG$5:$AG$5004="Yet to begin")))</f>
        <v>0</v>
      </c>
      <c r="X27" s="198">
        <f>COUNTIFS('[1]Candidate Pipeline'!$S:$S,B27,'[1]Candidate Pipeline'!$AI:$AI,"Offered")+COUNTIFS('[1]Candidate Pipeline'!$S:$S,B27,'[1]Candidate Pipeline'!$AI:$AI,"Offer Drop")+COUNTIFS('[1]Candidate Pipeline'!$S:$S,B27,'[1]Candidate Pipeline'!$AJ:$AJ,"Joined")+COUNTIFS('[1]Candidate Pipeline'!$S:$S,B27,'[1]Candidate Pipeline'!$AJ:$AJ,"Backed out")</f>
        <v>0</v>
      </c>
      <c r="Y27" s="198">
        <f>COUNTIFS('[1]Candidate Pipeline'!$S:$S,B27,'[1]Candidate Pipeline'!$AK:$AK,"Joined")</f>
        <v>0</v>
      </c>
      <c r="Z27" s="200">
        <f t="shared" si="0"/>
        <v>0</v>
      </c>
      <c r="AA27" s="195" t="str">
        <f t="shared" ca="1" si="2"/>
        <v>Hold</v>
      </c>
      <c r="AB27" s="201" t="s">
        <v>1683</v>
      </c>
    </row>
    <row r="28" spans="2:28" ht="20.100000000000001" customHeight="1" x14ac:dyDescent="0.45">
      <c r="B28" s="202" t="s">
        <v>176</v>
      </c>
      <c r="C28" s="203" t="s">
        <v>1684</v>
      </c>
      <c r="D28" s="203" t="s">
        <v>1652</v>
      </c>
      <c r="E28" s="203">
        <v>1</v>
      </c>
      <c r="F28" s="203" t="s">
        <v>48</v>
      </c>
      <c r="G28" s="203" t="s">
        <v>1657</v>
      </c>
      <c r="H28" s="203">
        <v>3</v>
      </c>
      <c r="I28" s="203">
        <v>9</v>
      </c>
      <c r="J28" s="204">
        <v>46184</v>
      </c>
      <c r="K28" s="204">
        <v>46240</v>
      </c>
      <c r="L28" s="203" t="s">
        <v>1623</v>
      </c>
      <c r="M28" s="203" t="s">
        <v>1632</v>
      </c>
      <c r="N28" s="209"/>
      <c r="O28" s="203" t="s">
        <v>27</v>
      </c>
      <c r="P28" s="198">
        <f>COUNTIF('[1]Candidate Pipeline'!$E:$E,B28)</f>
        <v>0</v>
      </c>
      <c r="Q28" s="206">
        <f t="shared" si="1"/>
        <v>0</v>
      </c>
      <c r="R28" s="206">
        <f t="array" ref="R28">SUMPRODUCT(('[1]Candidate Pipeline'!$S$5:$S$5004=$B28)*(('[1]Candidate Pipeline'!$W$5:$W$5004="")+('[1]Candidate Pipeline'!$W$5:$W$5004="Yet to begin"))*('[1]Candidate Pipeline'!$AK$5:$AK$5004&lt;&gt;"Rejected")*('[1]Candidate Pipeline'!$AK$5:$AK$5004&lt;&gt;"On Hold"))</f>
        <v>0</v>
      </c>
      <c r="S28" s="206">
        <f t="array" ref="S28">SUMPRODUCT(('[1]Candidate Pipeline'!$S$5:$S$5004=$B28)*('[1]Candidate Pipeline'!$W$5:$W$5004="Select")*(('[1]Candidate Pipeline'!$Y$5:$Y$5004="")+('[1]Candidate Pipeline'!$Y$5:$Y$5004="Yet to begin")))</f>
        <v>0</v>
      </c>
      <c r="T28" s="206">
        <f t="array" ref="T28">SUMPRODUCT(('[1]Candidate Pipeline'!$S$5:$S$5004=$B28)*('[1]Candidate Pipeline'!$Y$5:$Y$5004="Select")*(('[1]Candidate Pipeline'!$AA$5:$AA$5004="")+('[1]Candidate Pipeline'!$AA$5:$AA$5004="Yet to begin")))</f>
        <v>0</v>
      </c>
      <c r="U28" s="206">
        <f t="array" ref="U28">SUMPRODUCT(('[1]Candidate Pipeline'!$S$5:$S$5004=$B28)*('[1]Candidate Pipeline'!$AA$5:$AA$5004="Select")*(('[1]Candidate Pipeline'!$AC$5:$AC$5004="")+('[1]Candidate Pipeline'!$AC$5:$AC$5004="Yet to begin")))</f>
        <v>0</v>
      </c>
      <c r="V28" s="206">
        <f t="array" ref="V28">SUMPRODUCT(('[1]Candidate Pipeline'!$S$5:$S$5004=$B28)*('[1]Candidate Pipeline'!$AC$5:$AC$5004="Select")*(('[1]Candidate Pipeline'!$AE$5:$AE$5004="")+('[1]Candidate Pipeline'!$AE$5:$AE$5004="Yet to begin")))</f>
        <v>0</v>
      </c>
      <c r="W28" s="206">
        <f t="array" ref="W28">SUMPRODUCT(('[1]Candidate Pipeline'!$S$5:$S$5004=$B28)*('[1]Candidate Pipeline'!$AE$5:$AE$5004="Select")*(('[1]Candidate Pipeline'!$AG$5:$AG$5004="")+('[1]Candidate Pipeline'!$AG$5:$AG$5004="Yet to begin")))</f>
        <v>0</v>
      </c>
      <c r="X28" s="198">
        <f>COUNTIFS('[1]Candidate Pipeline'!$S:$S,B28,'[1]Candidate Pipeline'!$AI:$AI,"Offered")+COUNTIFS('[1]Candidate Pipeline'!$S:$S,B28,'[1]Candidate Pipeline'!$AI:$AI,"Offer Drop")+COUNTIFS('[1]Candidate Pipeline'!$S:$S,B28,'[1]Candidate Pipeline'!$AJ:$AJ,"Joined")+COUNTIFS('[1]Candidate Pipeline'!$S:$S,B28,'[1]Candidate Pipeline'!$AJ:$AJ,"Backed out")</f>
        <v>6</v>
      </c>
      <c r="Y28" s="198">
        <f>COUNTIFS('[1]Candidate Pipeline'!$S:$S,B28,'[1]Candidate Pipeline'!$AK:$AK,"Joined")</f>
        <v>3</v>
      </c>
      <c r="Z28" s="207">
        <f t="shared" si="0"/>
        <v>3</v>
      </c>
      <c r="AA28" s="195" t="str">
        <f t="shared" ca="1" si="2"/>
        <v>Closed</v>
      </c>
      <c r="AB28" s="201" t="s">
        <v>1685</v>
      </c>
    </row>
    <row r="29" spans="2:28" ht="20.100000000000001" customHeight="1" x14ac:dyDescent="0.45">
      <c r="B29" s="211" t="s">
        <v>177</v>
      </c>
      <c r="C29" s="212" t="s">
        <v>1686</v>
      </c>
      <c r="D29" s="212" t="s">
        <v>1668</v>
      </c>
      <c r="E29" s="212">
        <v>2</v>
      </c>
      <c r="F29" s="212" t="s">
        <v>44</v>
      </c>
      <c r="G29" s="212" t="s">
        <v>1638</v>
      </c>
      <c r="H29" s="212">
        <v>5</v>
      </c>
      <c r="I29" s="212">
        <v>20</v>
      </c>
      <c r="J29" s="213">
        <v>46188</v>
      </c>
      <c r="K29" s="213">
        <v>46223</v>
      </c>
      <c r="L29" s="212" t="s">
        <v>1618</v>
      </c>
      <c r="M29" s="212" t="s">
        <v>1619</v>
      </c>
      <c r="N29" s="214"/>
      <c r="O29" s="212" t="s">
        <v>24</v>
      </c>
      <c r="P29" s="215">
        <f>COUNTIF('[1]Candidate Pipeline'!$E:$E,B29)</f>
        <v>0</v>
      </c>
      <c r="Q29" s="199">
        <f t="shared" si="1"/>
        <v>3</v>
      </c>
      <c r="R29" s="199">
        <f t="array" ref="R29">SUMPRODUCT(('[1]Candidate Pipeline'!$S$5:$S$5004=$B29)*(('[1]Candidate Pipeline'!$W$5:$W$5004="")+('[1]Candidate Pipeline'!$W$5:$W$5004="Yet to begin"))*('[1]Candidate Pipeline'!$AK$5:$AK$5004&lt;&gt;"Rejected")*('[1]Candidate Pipeline'!$AK$5:$AK$5004&lt;&gt;"On Hold"))</f>
        <v>0</v>
      </c>
      <c r="S29" s="199">
        <f t="array" ref="S29">SUMPRODUCT(('[1]Candidate Pipeline'!$S$5:$S$5004=$B29)*('[1]Candidate Pipeline'!$W$5:$W$5004="Select")*(('[1]Candidate Pipeline'!$Y$5:$Y$5004="")+('[1]Candidate Pipeline'!$Y$5:$Y$5004="Yet to begin")))</f>
        <v>0</v>
      </c>
      <c r="T29" s="199">
        <f t="array" ref="T29">SUMPRODUCT(('[1]Candidate Pipeline'!$S$5:$S$5004=$B29)*('[1]Candidate Pipeline'!$Y$5:$Y$5004="Select")*(('[1]Candidate Pipeline'!$AA$5:$AA$5004="")+('[1]Candidate Pipeline'!$AA$5:$AA$5004="Yet to begin")))</f>
        <v>0</v>
      </c>
      <c r="U29" s="199">
        <f t="array" ref="U29">SUMPRODUCT(('[1]Candidate Pipeline'!$S$5:$S$5004=$B29)*('[1]Candidate Pipeline'!$AA$5:$AA$5004="Select")*(('[1]Candidate Pipeline'!$AC$5:$AC$5004="")+('[1]Candidate Pipeline'!$AC$5:$AC$5004="Yet to begin")))</f>
        <v>0</v>
      </c>
      <c r="V29" s="199">
        <f t="array" ref="V29">SUMPRODUCT(('[1]Candidate Pipeline'!$S$5:$S$5004=$B29)*('[1]Candidate Pipeline'!$AC$5:$AC$5004="Select")*(('[1]Candidate Pipeline'!$AE$5:$AE$5004="")+('[1]Candidate Pipeline'!$AE$5:$AE$5004="Yet to begin")))</f>
        <v>3</v>
      </c>
      <c r="W29" s="199">
        <f t="array" ref="W29">SUMPRODUCT(('[1]Candidate Pipeline'!$S$5:$S$5004=$B29)*('[1]Candidate Pipeline'!$AE$5:$AE$5004="Select")*(('[1]Candidate Pipeline'!$AG$5:$AG$5004="")+('[1]Candidate Pipeline'!$AG$5:$AG$5004="Yet to begin")))</f>
        <v>0</v>
      </c>
      <c r="X29" s="198">
        <f>COUNTIFS('[1]Candidate Pipeline'!$S:$S,B29,'[1]Candidate Pipeline'!$AI:$AI,"Offered")+COUNTIFS('[1]Candidate Pipeline'!$S:$S,B29,'[1]Candidate Pipeline'!$AI:$AI,"Offer Drop")+COUNTIFS('[1]Candidate Pipeline'!$S:$S,B29,'[1]Candidate Pipeline'!$AJ:$AJ,"Joined")+COUNTIFS('[1]Candidate Pipeline'!$S:$S,B29,'[1]Candidate Pipeline'!$AJ:$AJ,"Backed out")</f>
        <v>0</v>
      </c>
      <c r="Y29" s="198">
        <f>COUNTIFS('[1]Candidate Pipeline'!$S:$S,B29,'[1]Candidate Pipeline'!$AK:$AK,"Joined")</f>
        <v>0</v>
      </c>
      <c r="Z29" s="216">
        <f t="shared" si="0"/>
        <v>0</v>
      </c>
      <c r="AA29" s="195">
        <f t="shared" ca="1" si="2"/>
        <v>0</v>
      </c>
      <c r="AB29" s="201" t="s">
        <v>1687</v>
      </c>
    </row>
    <row r="30" spans="2:28" ht="15" customHeight="1" x14ac:dyDescent="0.45"/>
  </sheetData>
  <mergeCells count="2">
    <mergeCell ref="B2:C2"/>
    <mergeCell ref="D2:G2"/>
  </mergeCells>
  <phoneticPr fontId="74" type="noConversion"/>
  <conditionalFormatting sqref="F5:F29">
    <cfRule type="cellIs" dxfId="54" priority="1" operator="equal">
      <formula>"P0"</formula>
    </cfRule>
    <cfRule type="containsText" dxfId="53" priority="8" operator="containsText" text="P0">
      <formula>NOT(ISERROR(SEARCH("P0",F5)))</formula>
    </cfRule>
  </conditionalFormatting>
  <conditionalFormatting sqref="F30:F503">
    <cfRule type="cellIs" dxfId="52" priority="17" operator="equal">
      <formula>"P0"</formula>
    </cfRule>
    <cfRule type="containsText" dxfId="51" priority="26" operator="containsText" text="P0">
      <formula>NOT(ISERROR(SEARCH("P0",F30)))</formula>
    </cfRule>
  </conditionalFormatting>
  <conditionalFormatting sqref="O5:O29">
    <cfRule type="cellIs" dxfId="50" priority="2" operator="equal">
      <formula>"Open"</formula>
    </cfRule>
    <cfRule type="cellIs" dxfId="49" priority="3" operator="equal">
      <formula>"Closed - Filled"</formula>
    </cfRule>
    <cfRule type="cellIs" dxfId="48" priority="4" operator="equal">
      <formula>"On Hold"</formula>
    </cfRule>
    <cfRule type="containsText" dxfId="47" priority="5" operator="containsText" text="Closed - Filled">
      <formula>NOT(ISERROR(SEARCH("Closed - Filled",O5)))</formula>
    </cfRule>
    <cfRule type="containsText" dxfId="46" priority="6" operator="containsText" text="Open">
      <formula>NOT(ISERROR(SEARCH("Open",O5)))</formula>
    </cfRule>
    <cfRule type="containsText" dxfId="45" priority="7" operator="containsText" text="On Hold">
      <formula>NOT(ISERROR(SEARCH("On Hold",O5)))</formula>
    </cfRule>
  </conditionalFormatting>
  <conditionalFormatting sqref="O30:O503">
    <cfRule type="cellIs" dxfId="44" priority="18" operator="equal">
      <formula>"Open"</formula>
    </cfRule>
    <cfRule type="cellIs" dxfId="43" priority="19" operator="equal">
      <formula>"Closed - Filled"</formula>
    </cfRule>
    <cfRule type="cellIs" dxfId="42" priority="20" operator="equal">
      <formula>"On Hold"</formula>
    </cfRule>
    <cfRule type="containsText" dxfId="41" priority="23" operator="containsText" text="Closed - Filled">
      <formula>NOT(ISERROR(SEARCH("Closed - Filled",O30)))</formula>
    </cfRule>
    <cfRule type="containsText" dxfId="40" priority="24" operator="containsText" text="Open">
      <formula>NOT(ISERROR(SEARCH("Open",O30)))</formula>
    </cfRule>
    <cfRule type="containsText" dxfId="39" priority="25" operator="containsText" text="On Hold">
      <formula>NOT(ISERROR(SEARCH("On Hold",O30)))</formula>
    </cfRule>
  </conditionalFormatting>
  <conditionalFormatting sqref="Z5:Z29">
    <cfRule type="cellIs" dxfId="38" priority="9" operator="equal">
      <formula>1</formula>
    </cfRule>
  </conditionalFormatting>
  <conditionalFormatting sqref="Z30:Z503">
    <cfRule type="cellIs" dxfId="37" priority="27" operator="equal">
      <formula>1</formula>
    </cfRule>
  </conditionalFormatting>
  <conditionalFormatting sqref="AA5:AA29">
    <cfRule type="cellIs" dxfId="36" priority="10" operator="equal">
      <formula>"Closed"</formula>
    </cfRule>
    <cfRule type="cellIs" dxfId="35" priority="11" operator="equal">
      <formula>"Hold"</formula>
    </cfRule>
    <cfRule type="expression" dxfId="34" priority="12">
      <formula>AND(ISNUMBER(AA5),$K5&lt;&gt;"",$J5&lt;&gt;"",AA5&gt;($K5-$J5))</formula>
    </cfRule>
    <cfRule type="expression" dxfId="33" priority="13">
      <formula>AND(ISNUMBER(AA5),$K5&lt;&gt;"",$J5&lt;&gt;"",AA5&gt;0.75*($K5-$J5))</formula>
    </cfRule>
    <cfRule type="expression" dxfId="32" priority="14">
      <formula>AND(ISNUMBER(AA5),$K5&lt;&gt;"",$J5&lt;&gt;"",AA5&lt;=0.75*($K5-$J5))</formula>
    </cfRule>
  </conditionalFormatting>
  <dataValidations count="7">
    <dataValidation type="list" allowBlank="1" errorTitle="Invalid Status" error="Please select a valid status" sqref="O5:O503" xr:uid="{00000000-0002-0000-0200-000000000000}">
      <formula1>"Open,On Hold,Closed - Filled,Closed - Cancelled"</formula1>
    </dataValidation>
    <dataValidation type="list" allowBlank="1" sqref="F5:F503" xr:uid="{00000000-0002-0000-0200-000001000000}">
      <formula1>"P0,P1,P2,P3"</formula1>
    </dataValidation>
    <dataValidation type="list" allowBlank="1" sqref="G30:G503" xr:uid="{00000000-0002-0000-0200-000002000000}">
      <formula1>"Noida,Lucknow,Bangalore,Remote"</formula1>
    </dataValidation>
    <dataValidation type="list" allowBlank="1" showInputMessage="1" showErrorMessage="1" sqref="L30:L503" xr:uid="{2E588650-7A09-3C40-9445-23C414754384}">
      <formula1>"Madhu,Arpita"</formula1>
    </dataValidation>
    <dataValidation type="custom" allowBlank="1" showInputMessage="1" showErrorMessage="1" errorTitle="URL too long" error="Feedback sheet URL must be 255 characters or fewer. In OneDrive, use &quot;Share → Copy link&quot; to get a short URL instead of pasting the browser address bar." promptTitle="Short URL only" prompt="Paste a OneDrive &quot;Copy link&quot; short URL (≤255 chars). Don't paste the browser address bar URL." sqref="N5:N29" xr:uid="{572AE0AE-AB47-47EC-A231-FC5F918AFC08}">
      <formula1>OR(N5="",LEN(N5)&lt;=255)</formula1>
    </dataValidation>
    <dataValidation type="list" allowBlank="1" showInputMessage="1" showErrorMessage="1" sqref="L5:L29" xr:uid="{9FDF684C-A493-45B4-ABFA-0C21038DC481}">
      <formula1>"Recruiter_A_sample,Recruiter_B_sample"</formula1>
    </dataValidation>
    <dataValidation type="list" allowBlank="1" sqref="G5:G29" xr:uid="{492B5DBD-17B2-4C48-BF4C-B191A9FD77B7}">
      <formula1>"Noida_sample,Lucknow_sample,Bengaluru_sample,Remote_sample"</formula1>
    </dataValidation>
  </dataValidations>
  <pageMargins left="0.75" right="0.75" top="1" bottom="1" header="0.511811023622047" footer="0.511811023622047"/>
  <pageSetup paperSize="9" orientation="portrait" horizontalDpi="300" verticalDpi="300"/>
  <legacyDrawing r:id="rId1"/>
  <tableParts count="1">
    <tablePart r:id="rId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27AE60"/>
  </sheetPr>
  <dimension ref="B2:AN5004"/>
  <sheetViews>
    <sheetView showGridLines="0" zoomScaleNormal="100" workbookViewId="0">
      <pane xSplit="4" ySplit="4" topLeftCell="AD5" activePane="bottomRight" state="frozen"/>
      <selection pane="topRight" activeCell="D1" sqref="D1"/>
      <selection pane="bottomLeft" activeCell="A5" sqref="A5"/>
      <selection pane="bottomRight" activeCell="AJ18" sqref="AJ18"/>
    </sheetView>
  </sheetViews>
  <sheetFormatPr defaultColWidth="8.73046875" defaultRowHeight="14.25" x14ac:dyDescent="0.45"/>
  <cols>
    <col min="2" max="2" width="8.265625" customWidth="1"/>
    <col min="3" max="4" width="21.73046875" customWidth="1"/>
    <col min="5" max="5" width="25" customWidth="1"/>
    <col min="6" max="6" width="26.86328125" bestFit="1" customWidth="1"/>
    <col min="7" max="7" width="28.265625" customWidth="1"/>
    <col min="8" max="8" width="18.265625" customWidth="1"/>
    <col min="9" max="9" width="26.73046875" customWidth="1"/>
    <col min="10" max="11" width="13.265625" customWidth="1"/>
    <col min="12" max="12" width="23.265625" customWidth="1"/>
    <col min="13" max="14" width="15" customWidth="1"/>
    <col min="15" max="15" width="20" customWidth="1"/>
    <col min="16" max="16" width="26.73046875" customWidth="1"/>
    <col min="17" max="19" width="15" customWidth="1"/>
    <col min="20" max="20" width="15.86328125" customWidth="1"/>
    <col min="21" max="21" width="15" customWidth="1"/>
    <col min="22" max="22" width="15.86328125" customWidth="1"/>
    <col min="23" max="23" width="14.1328125" customWidth="1"/>
    <col min="24" max="24" width="17.3984375" customWidth="1"/>
    <col min="25" max="25" width="12.3984375" customWidth="1"/>
    <col min="26" max="26" width="17.3984375" customWidth="1"/>
    <col min="27" max="27" width="12.3984375" customWidth="1"/>
    <col min="28" max="28" width="17.3984375" customWidth="1"/>
    <col min="29" max="29" width="12.3984375" customWidth="1"/>
    <col min="30" max="30" width="17.3984375" customWidth="1"/>
    <col min="31" max="31" width="14.1328125" customWidth="1"/>
    <col min="32" max="32" width="17.3984375" customWidth="1"/>
    <col min="33" max="33" width="21.73046875" customWidth="1"/>
    <col min="34" max="34" width="17.3984375" customWidth="1"/>
    <col min="35" max="36" width="18.265625" customWidth="1"/>
    <col min="37" max="37" width="16.73046875" customWidth="1"/>
    <col min="38" max="38" width="21.73046875" customWidth="1"/>
    <col min="39" max="39" width="33.265625" customWidth="1"/>
    <col min="40" max="40" width="8.73046875" collapsed="1"/>
  </cols>
  <sheetData>
    <row r="2" spans="2:39" ht="21.95" customHeight="1" x14ac:dyDescent="0.45">
      <c r="B2" s="282" t="s">
        <v>178</v>
      </c>
      <c r="C2" s="282"/>
      <c r="D2" s="282"/>
      <c r="E2" s="282"/>
      <c r="F2" s="282"/>
      <c r="G2" s="282"/>
      <c r="H2" s="282"/>
      <c r="I2" s="282"/>
      <c r="J2" s="282"/>
      <c r="K2" s="282"/>
      <c r="L2" s="282"/>
      <c r="M2" s="282"/>
      <c r="N2" s="282"/>
      <c r="O2" s="282"/>
      <c r="P2" s="282"/>
      <c r="Q2" s="282"/>
      <c r="R2" s="282"/>
      <c r="S2" s="282"/>
      <c r="T2" s="282"/>
      <c r="U2" s="282"/>
      <c r="V2" s="124"/>
      <c r="W2" s="283" t="s">
        <v>179</v>
      </c>
      <c r="X2" s="283"/>
      <c r="Y2" s="283"/>
      <c r="Z2" s="283"/>
      <c r="AA2" s="283"/>
      <c r="AB2" s="283"/>
      <c r="AC2" s="283"/>
      <c r="AD2" s="283"/>
      <c r="AE2" s="283"/>
      <c r="AF2" s="283"/>
      <c r="AG2" s="283"/>
      <c r="AH2" s="109"/>
      <c r="AI2" s="281" t="s">
        <v>180</v>
      </c>
      <c r="AJ2" s="281"/>
      <c r="AK2" s="281"/>
      <c r="AL2" s="281"/>
      <c r="AM2" s="281"/>
    </row>
    <row r="4" spans="2:39" s="110" customFormat="1" ht="31.9" thickBot="1" x14ac:dyDescent="0.5">
      <c r="B4" s="111" t="s">
        <v>108</v>
      </c>
      <c r="C4" s="111" t="s">
        <v>181</v>
      </c>
      <c r="D4" s="111" t="s">
        <v>182</v>
      </c>
      <c r="E4" s="111" t="s">
        <v>183</v>
      </c>
      <c r="F4" s="111" t="s">
        <v>184</v>
      </c>
      <c r="G4" s="111" t="s">
        <v>185</v>
      </c>
      <c r="H4" s="111" t="s">
        <v>186</v>
      </c>
      <c r="I4" s="111" t="s">
        <v>187</v>
      </c>
      <c r="J4" s="111" t="s">
        <v>188</v>
      </c>
      <c r="K4" s="111" t="s">
        <v>189</v>
      </c>
      <c r="L4" s="111" t="s">
        <v>190</v>
      </c>
      <c r="M4" s="112" t="s">
        <v>191</v>
      </c>
      <c r="N4" s="113" t="s">
        <v>55</v>
      </c>
      <c r="O4" s="114" t="s">
        <v>192</v>
      </c>
      <c r="P4" s="115" t="s">
        <v>193</v>
      </c>
      <c r="Q4" s="115" t="s">
        <v>194</v>
      </c>
      <c r="R4" s="115" t="s">
        <v>118</v>
      </c>
      <c r="S4" s="115" t="s">
        <v>116</v>
      </c>
      <c r="T4" s="116" t="s">
        <v>195</v>
      </c>
      <c r="U4" s="117" t="s">
        <v>52</v>
      </c>
      <c r="V4" s="118" t="s">
        <v>196</v>
      </c>
      <c r="W4" s="118" t="s">
        <v>197</v>
      </c>
      <c r="X4" s="118" t="s">
        <v>198</v>
      </c>
      <c r="Y4" s="119" t="s">
        <v>199</v>
      </c>
      <c r="Z4" s="118" t="s">
        <v>200</v>
      </c>
      <c r="AA4" s="119" t="s">
        <v>201</v>
      </c>
      <c r="AB4" s="118" t="s">
        <v>202</v>
      </c>
      <c r="AC4" s="119" t="s">
        <v>203</v>
      </c>
      <c r="AD4" s="118" t="s">
        <v>204</v>
      </c>
      <c r="AE4" s="120" t="s">
        <v>205</v>
      </c>
      <c r="AF4" s="127" t="s">
        <v>206</v>
      </c>
      <c r="AG4" s="120" t="s">
        <v>207</v>
      </c>
      <c r="AH4" s="130" t="s">
        <v>208</v>
      </c>
      <c r="AI4" s="121" t="s">
        <v>209</v>
      </c>
      <c r="AJ4" s="122" t="s">
        <v>210</v>
      </c>
      <c r="AK4" s="123" t="s">
        <v>92</v>
      </c>
      <c r="AL4" s="121" t="s">
        <v>132</v>
      </c>
      <c r="AM4" s="122" t="s">
        <v>211</v>
      </c>
    </row>
    <row r="5" spans="2:39" ht="15" customHeight="1" x14ac:dyDescent="0.45">
      <c r="B5" s="100">
        <v>1</v>
      </c>
      <c r="C5" s="100" t="s">
        <v>1688</v>
      </c>
      <c r="D5" s="100" t="s">
        <v>1615</v>
      </c>
      <c r="E5" s="100" t="s">
        <v>1689</v>
      </c>
      <c r="F5" s="100" t="s">
        <v>283</v>
      </c>
      <c r="G5" s="100" t="s">
        <v>1690</v>
      </c>
      <c r="H5" s="100" t="s">
        <v>1617</v>
      </c>
      <c r="I5" s="100" t="s">
        <v>1691</v>
      </c>
      <c r="J5" s="100" t="s">
        <v>250</v>
      </c>
      <c r="K5" s="100" t="s">
        <v>265</v>
      </c>
      <c r="L5" s="100" t="s">
        <v>1692</v>
      </c>
      <c r="M5" s="94" t="s">
        <v>1693</v>
      </c>
      <c r="N5" s="102" t="s">
        <v>58</v>
      </c>
      <c r="O5" s="95" t="s">
        <v>1694</v>
      </c>
      <c r="P5" s="100" t="s">
        <v>1695</v>
      </c>
      <c r="Q5" s="125" t="s">
        <v>1696</v>
      </c>
      <c r="R5" s="107"/>
      <c r="S5" s="100" t="s">
        <v>146</v>
      </c>
      <c r="T5" s="104">
        <v>46117</v>
      </c>
      <c r="U5" s="102" t="s">
        <v>1618</v>
      </c>
      <c r="V5" s="171">
        <f t="array" aca="1" ref="V5" ca="1">IF(B5="","",IF(OR(AK5="Joined",AK5="Rejected",AK5="Offer Drop",AK5="Backed out"),"",_xlfn.LET(_xlpm.dates,CHOOSE({1,2,3,4,5,6},X5,Z5,AB5,AD5,AF5,AH5),_xlpm.pastDates,IF(_xlpm.dates&lt;=TODAY(),_xlpm.dates,0),_xlpm.maxPast,MAX(_xlpm.pastDates),IF(_xlpm.maxPast&gt;0,TODAY()-_xlpm.maxPast,IF(T5="","",TODAY()-T5)))))</f>
        <v>1</v>
      </c>
      <c r="W5" s="95" t="s">
        <v>1452</v>
      </c>
      <c r="X5" s="128">
        <v>46187</v>
      </c>
      <c r="Y5" s="100" t="s">
        <v>221</v>
      </c>
      <c r="Z5" s="101"/>
      <c r="AA5" s="100" t="s">
        <v>221</v>
      </c>
      <c r="AB5" s="101"/>
      <c r="AC5" s="100"/>
      <c r="AD5" s="104"/>
      <c r="AE5" s="94"/>
      <c r="AF5" s="104"/>
      <c r="AG5" s="94"/>
      <c r="AH5" s="131"/>
      <c r="AI5" s="95"/>
      <c r="AJ5" s="94"/>
      <c r="AK5" s="192" t="s">
        <v>96</v>
      </c>
      <c r="AL5" s="169" t="str">
        <f>IFERROR(IF(S5="","",IF(VLOOKUP(S5,[1]Requisitions!$B:$N,13,FALSE)="","",HYPERLINK(VLOOKUP(S5,[1]Requisitions!$B:$N,13,FALSE),"Feedback Sheet"))),"")</f>
        <v/>
      </c>
      <c r="AM5" s="94" t="s">
        <v>1697</v>
      </c>
    </row>
    <row r="6" spans="2:39" ht="15" customHeight="1" x14ac:dyDescent="0.45">
      <c r="B6" s="98">
        <v>2</v>
      </c>
      <c r="C6" s="98" t="s">
        <v>1698</v>
      </c>
      <c r="D6" s="98" t="s">
        <v>1621</v>
      </c>
      <c r="E6" s="98" t="s">
        <v>1699</v>
      </c>
      <c r="F6" s="98" t="s">
        <v>236</v>
      </c>
      <c r="G6" s="98" t="s">
        <v>1700</v>
      </c>
      <c r="H6" s="98" t="s">
        <v>1631</v>
      </c>
      <c r="I6" s="98" t="s">
        <v>1701</v>
      </c>
      <c r="J6" s="98" t="s">
        <v>331</v>
      </c>
      <c r="K6" s="98" t="s">
        <v>284</v>
      </c>
      <c r="L6" s="98" t="s">
        <v>1702</v>
      </c>
      <c r="M6" s="96" t="s">
        <v>219</v>
      </c>
      <c r="N6" s="103" t="s">
        <v>60</v>
      </c>
      <c r="O6" s="97" t="s">
        <v>1703</v>
      </c>
      <c r="P6" s="98" t="s">
        <v>1704</v>
      </c>
      <c r="Q6" s="126" t="str">
        <f t="shared" ref="Q6:Q69" si="0">IF(B6="","","C-"&amp;TEXT(ROW()-4,"000"))</f>
        <v>C-002</v>
      </c>
      <c r="R6" s="108"/>
      <c r="S6" s="98" t="s">
        <v>147</v>
      </c>
      <c r="T6" s="105">
        <v>46118</v>
      </c>
      <c r="U6" s="103" t="s">
        <v>1623</v>
      </c>
      <c r="V6" s="171">
        <f t="array" aca="1" ref="V6" ca="1">IF(B6="","",IF(OR(AK6="Joined",AK6="Rejected",AK6="Offer Drop",AK6="Backed out"),"",_xlfn.LET(_xlpm.dates,CHOOSE({1,2,3,4,5,6},X6,Z6,AB6,AD6,AF6,AH6),_xlpm.pastDates,IF(_xlpm.dates&lt;=TODAY(),_xlpm.dates,0),_xlpm.maxPast,MAX(_xlpm.pastDates),IF(_xlpm.maxPast&gt;0,TODAY()-_xlpm.maxPast,IF(T6="","",TODAY()-T6)))))</f>
        <v>0</v>
      </c>
      <c r="W6" s="95" t="s">
        <v>221</v>
      </c>
      <c r="X6" s="129">
        <v>46188</v>
      </c>
      <c r="Y6" s="100"/>
      <c r="Z6" s="99"/>
      <c r="AA6" s="100"/>
      <c r="AB6" s="99"/>
      <c r="AC6" s="100"/>
      <c r="AD6" s="105"/>
      <c r="AE6" s="94"/>
      <c r="AF6" s="105"/>
      <c r="AG6" s="94"/>
      <c r="AH6" s="132"/>
      <c r="AI6" s="97"/>
      <c r="AJ6" s="96"/>
      <c r="AK6" s="192" t="str">
        <f t="shared" ref="AK6:AK69" si="1">IF(B6="","",IF(AJ6="Joined","Joined",IF(AJ6="Backed out","Backed out",IF(AI6="Offer Drop","Offer Drop",IF((COUNTIF(W6,"Reject")+COUNTIF(Y6,"Reject")+COUNTIF(AA6,"Reject")+COUNTIF(AC6,"Reject")+COUNTIF(AE6,"Reject")+COUNTIF(AG6,"Reject"))&gt;0,"Rejected",IF((COUNTIF(W6,"Hold")+COUNTIF(Y6,"Hold")+COUNTIF(AA6,"Hold")+COUNTIF(AC6,"Hold")+COUNTIF(AE6,"Hold")+COUNTIF(AG6,"Hold")+COUNTIF(AI6,"Hold"))&gt;0,"On Hold",IF(AI6="Offered","Offer Extended",IF(AG6="Select","Offer Pending",IF(OR(W6="",W6="Yet to begin"),"Not Started","Active")))))))))</f>
        <v>Active</v>
      </c>
      <c r="AL6" s="169" t="str">
        <f>IFERROR(IF(S6="","",IF(VLOOKUP(S6,[1]Requisitions!$B:$N,13,FALSE)="","",HYPERLINK(VLOOKUP(S6,[1]Requisitions!$B:$N,13,FALSE),"Feedback Sheet"))),"")</f>
        <v/>
      </c>
      <c r="AM6" s="96" t="s">
        <v>1705</v>
      </c>
    </row>
    <row r="7" spans="2:39" ht="15" customHeight="1" x14ac:dyDescent="0.45">
      <c r="B7" s="98">
        <v>3</v>
      </c>
      <c r="C7" s="98" t="s">
        <v>1706</v>
      </c>
      <c r="D7" s="98" t="s">
        <v>1707</v>
      </c>
      <c r="E7" s="98" t="s">
        <v>1708</v>
      </c>
      <c r="F7" s="98" t="s">
        <v>243</v>
      </c>
      <c r="G7" s="98" t="s">
        <v>1709</v>
      </c>
      <c r="H7" s="98" t="s">
        <v>1657</v>
      </c>
      <c r="I7" s="98" t="s">
        <v>1710</v>
      </c>
      <c r="J7" s="98" t="s">
        <v>265</v>
      </c>
      <c r="K7" s="98" t="s">
        <v>273</v>
      </c>
      <c r="L7" s="98" t="s">
        <v>1711</v>
      </c>
      <c r="M7" s="96" t="s">
        <v>219</v>
      </c>
      <c r="N7" s="103" t="s">
        <v>61</v>
      </c>
      <c r="O7" s="97" t="s">
        <v>1712</v>
      </c>
      <c r="P7" s="98" t="s">
        <v>1713</v>
      </c>
      <c r="Q7" s="126" t="str">
        <f t="shared" si="0"/>
        <v>C-003</v>
      </c>
      <c r="R7" s="108"/>
      <c r="S7" s="98" t="s">
        <v>148</v>
      </c>
      <c r="T7" s="105">
        <v>46119</v>
      </c>
      <c r="U7" s="103" t="s">
        <v>1618</v>
      </c>
      <c r="V7" s="171" t="str">
        <f t="array" aca="1" ref="V7" ca="1">IF(B7="","",IF(OR(AK7="Joined",AK7="Rejected",AK7="Offer Drop",AK7="Backed out"),"",_xlfn.LET(_xlpm.dates,CHOOSE({1,2,3,4,5,6},X7,Z7,AB7,AD7,AF7,AH7),_xlpm.pastDates,IF(_xlpm.dates&lt;=TODAY(),_xlpm.dates,0),_xlpm.maxPast,MAX(_xlpm.pastDates),IF(_xlpm.maxPast&gt;0,TODAY()-_xlpm.maxPast,IF(T7="","",TODAY()-T7)))))</f>
        <v/>
      </c>
      <c r="W7" s="95" t="s">
        <v>221</v>
      </c>
      <c r="X7" s="129">
        <v>46189</v>
      </c>
      <c r="Y7" s="100" t="s">
        <v>221</v>
      </c>
      <c r="Z7" s="99">
        <v>46128</v>
      </c>
      <c r="AA7" s="100" t="s">
        <v>221</v>
      </c>
      <c r="AB7" s="99">
        <v>46134</v>
      </c>
      <c r="AC7" s="100" t="s">
        <v>221</v>
      </c>
      <c r="AD7" s="105">
        <v>46139</v>
      </c>
      <c r="AE7" s="94" t="s">
        <v>221</v>
      </c>
      <c r="AF7" s="105">
        <v>46144</v>
      </c>
      <c r="AG7" s="94" t="s">
        <v>221</v>
      </c>
      <c r="AH7" s="132">
        <v>46147</v>
      </c>
      <c r="AI7" s="97" t="s">
        <v>34</v>
      </c>
      <c r="AJ7" s="96" t="s">
        <v>94</v>
      </c>
      <c r="AK7" s="192" t="str">
        <f t="shared" si="1"/>
        <v>Joined</v>
      </c>
      <c r="AL7" s="169" t="str">
        <f>IFERROR(IF(#REF!="","",IF(VLOOKUP(#REF!,[1]Requisitions!$B:$N,13,FALSE)="","",HYPERLINK(VLOOKUP(#REF!,[1]Requisitions!$B:$N,13,FALSE),"Feedback Sheet"))),"")</f>
        <v/>
      </c>
      <c r="AM7" s="96" t="s">
        <v>1714</v>
      </c>
    </row>
    <row r="8" spans="2:39" ht="15" customHeight="1" x14ac:dyDescent="0.45">
      <c r="B8" s="98">
        <v>4</v>
      </c>
      <c r="C8" s="98" t="s">
        <v>1715</v>
      </c>
      <c r="D8" s="98" t="s">
        <v>1629</v>
      </c>
      <c r="E8" s="98" t="s">
        <v>1716</v>
      </c>
      <c r="F8" s="98" t="s">
        <v>214</v>
      </c>
      <c r="G8" s="98" t="s">
        <v>1717</v>
      </c>
      <c r="H8" s="98" t="s">
        <v>1638</v>
      </c>
      <c r="I8" s="98" t="s">
        <v>1718</v>
      </c>
      <c r="J8" s="98" t="s">
        <v>284</v>
      </c>
      <c r="K8" s="98" t="s">
        <v>280</v>
      </c>
      <c r="L8" s="98" t="s">
        <v>1719</v>
      </c>
      <c r="M8" s="96" t="s">
        <v>219</v>
      </c>
      <c r="N8" s="103" t="s">
        <v>62</v>
      </c>
      <c r="O8" s="97" t="s">
        <v>1720</v>
      </c>
      <c r="P8" s="98" t="s">
        <v>1721</v>
      </c>
      <c r="Q8" s="126" t="str">
        <f t="shared" si="0"/>
        <v>C-004</v>
      </c>
      <c r="R8" s="108"/>
      <c r="S8" t="s">
        <v>149</v>
      </c>
      <c r="T8" s="105">
        <v>46120</v>
      </c>
      <c r="U8" s="103" t="s">
        <v>1623</v>
      </c>
      <c r="V8" s="171">
        <f t="array" aca="1" ref="V8" ca="1">IF(B8="","",IF(OR(AK8="Joined",AK8="Rejected",AK8="Offer Drop",AK8="Backed out"),"",_xlfn.LET(_xlpm.dates,CHOOSE({1,2,3,4,5,6},X8,Z8,AB8,AD8,AF8,AH8),_xlpm.pastDates,IF(_xlpm.dates&lt;=TODAY(),_xlpm.dates,0),_xlpm.maxPast,MAX(_xlpm.pastDates),IF(_xlpm.maxPast&gt;0,TODAY()-_xlpm.maxPast,IF(T8="","",TODAY()-T8)))))</f>
        <v>1</v>
      </c>
      <c r="W8" s="95" t="s">
        <v>320</v>
      </c>
      <c r="X8" s="129">
        <v>46187</v>
      </c>
      <c r="Y8" s="100"/>
      <c r="Z8" s="99"/>
      <c r="AA8" s="100"/>
      <c r="AB8" s="99"/>
      <c r="AC8" s="100"/>
      <c r="AD8" s="105"/>
      <c r="AE8" s="94"/>
      <c r="AF8" s="105"/>
      <c r="AG8" s="94"/>
      <c r="AH8" s="132"/>
      <c r="AI8" s="97"/>
      <c r="AJ8" s="96"/>
      <c r="AK8" s="192" t="str">
        <f t="shared" si="1"/>
        <v>On Hold</v>
      </c>
      <c r="AL8" s="169" t="str">
        <f>IFERROR(IF(S7="","",IF(VLOOKUP(S7,[1]Requisitions!$B:$N,13,FALSE)="","",HYPERLINK(VLOOKUP(S7,[1]Requisitions!$B:$N,13,FALSE),"Feedback Sheet"))),"")</f>
        <v/>
      </c>
      <c r="AM8" s="96" t="s">
        <v>1722</v>
      </c>
    </row>
    <row r="9" spans="2:39" ht="15" customHeight="1" x14ac:dyDescent="0.45">
      <c r="B9" s="98">
        <v>5</v>
      </c>
      <c r="C9" s="98" t="s">
        <v>1723</v>
      </c>
      <c r="D9" s="98" t="s">
        <v>1634</v>
      </c>
      <c r="E9" s="98" t="s">
        <v>1724</v>
      </c>
      <c r="F9" s="98" t="s">
        <v>290</v>
      </c>
      <c r="G9" s="98" t="s">
        <v>1725</v>
      </c>
      <c r="H9" s="98" t="s">
        <v>1617</v>
      </c>
      <c r="I9" s="98" t="s">
        <v>1691</v>
      </c>
      <c r="J9" s="98" t="s">
        <v>273</v>
      </c>
      <c r="K9" s="98" t="s">
        <v>257</v>
      </c>
      <c r="L9" s="98" t="s">
        <v>1692</v>
      </c>
      <c r="M9" s="96" t="s">
        <v>219</v>
      </c>
      <c r="N9" s="103" t="s">
        <v>63</v>
      </c>
      <c r="O9" s="97" t="s">
        <v>1726</v>
      </c>
      <c r="P9" s="98" t="s">
        <v>1727</v>
      </c>
      <c r="Q9" s="126" t="str">
        <f t="shared" si="0"/>
        <v>C-005</v>
      </c>
      <c r="R9" s="108"/>
      <c r="S9" s="98" t="s">
        <v>150</v>
      </c>
      <c r="T9" s="105">
        <v>46121</v>
      </c>
      <c r="U9" s="103" t="s">
        <v>1618</v>
      </c>
      <c r="V9" s="171">
        <f t="array" aca="1" ref="V9" ca="1">IF(B9="","",IF(OR(AK9="Joined",AK9="Rejected",AK9="Offer Drop",AK9="Backed out"),"",_xlfn.LET(_xlpm.dates,CHOOSE({1,2,3,4,5,6},X9,Z9,AB9,AD9,AF9,AH9),_xlpm.pastDates,IF(_xlpm.dates&lt;=TODAY(),_xlpm.dates,0),_xlpm.maxPast,MAX(_xlpm.pastDates),IF(_xlpm.maxPast&gt;0,TODAY()-_xlpm.maxPast,IF(T9="","",TODAY()-T9)))))</f>
        <v>49</v>
      </c>
      <c r="W9" s="95" t="s">
        <v>221</v>
      </c>
      <c r="X9" s="129">
        <v>46123</v>
      </c>
      <c r="Y9" s="100" t="s">
        <v>221</v>
      </c>
      <c r="Z9" s="99">
        <v>46128</v>
      </c>
      <c r="AA9" s="100" t="s">
        <v>221</v>
      </c>
      <c r="AB9" s="99">
        <v>46134</v>
      </c>
      <c r="AC9" s="100" t="s">
        <v>221</v>
      </c>
      <c r="AD9" s="105">
        <v>46139</v>
      </c>
      <c r="AE9" s="94"/>
      <c r="AF9" s="105"/>
      <c r="AG9" s="94"/>
      <c r="AH9" s="132"/>
      <c r="AI9" s="97"/>
      <c r="AJ9" s="96"/>
      <c r="AK9" s="192" t="str">
        <f t="shared" si="1"/>
        <v>Active</v>
      </c>
      <c r="AL9" s="169" t="str">
        <f>IFERROR(IF(S9="","",IF(VLOOKUP(S9,[1]Requisitions!$B:$N,13,FALSE)="","",HYPERLINK(VLOOKUP(S9,[1]Requisitions!$B:$N,13,FALSE),"Feedback Sheet"))),"")</f>
        <v/>
      </c>
      <c r="AM9" s="96" t="s">
        <v>1728</v>
      </c>
    </row>
    <row r="10" spans="2:39" ht="15" customHeight="1" x14ac:dyDescent="0.45">
      <c r="B10" s="98">
        <v>6</v>
      </c>
      <c r="C10" s="98" t="s">
        <v>1729</v>
      </c>
      <c r="D10" s="98" t="s">
        <v>1651</v>
      </c>
      <c r="E10" s="98" t="s">
        <v>1730</v>
      </c>
      <c r="F10" s="98" t="s">
        <v>236</v>
      </c>
      <c r="G10" s="98" t="s">
        <v>1690</v>
      </c>
      <c r="H10" s="98" t="s">
        <v>1631</v>
      </c>
      <c r="I10" s="98" t="s">
        <v>1701</v>
      </c>
      <c r="J10" s="98" t="s">
        <v>280</v>
      </c>
      <c r="K10" s="98" t="s">
        <v>281</v>
      </c>
      <c r="L10" s="98" t="s">
        <v>1702</v>
      </c>
      <c r="M10" s="96" t="s">
        <v>219</v>
      </c>
      <c r="N10" s="103" t="s">
        <v>64</v>
      </c>
      <c r="O10" s="97" t="s">
        <v>1731</v>
      </c>
      <c r="P10" s="98" t="s">
        <v>1732</v>
      </c>
      <c r="Q10" s="126" t="str">
        <f t="shared" si="0"/>
        <v>C-006</v>
      </c>
      <c r="R10" s="108"/>
      <c r="S10" s="98" t="s">
        <v>151</v>
      </c>
      <c r="T10" s="105">
        <v>46122</v>
      </c>
      <c r="U10" s="103" t="s">
        <v>1623</v>
      </c>
      <c r="V10" s="171">
        <f t="array" aca="1" ref="V10" ca="1">IF(B10="","",IF(OR(AK10="Joined",AK10="Rejected",AK10="Offer Drop",AK10="Backed out"),"",_xlfn.LET(_xlpm.dates,CHOOSE({1,2,3,4,5,6},X10,Z10,AB10,AD10,AF10,AH10),_xlpm.pastDates,IF(_xlpm.dates&lt;=TODAY(),_xlpm.dates,0),_xlpm.maxPast,MAX(_xlpm.pastDates),IF(_xlpm.maxPast&gt;0,TODAY()-_xlpm.maxPast,IF(T10="","",TODAY()-T10)))))</f>
        <v>63</v>
      </c>
      <c r="W10" s="95" t="s">
        <v>320</v>
      </c>
      <c r="X10" s="129">
        <v>46125</v>
      </c>
      <c r="Y10" s="100"/>
      <c r="Z10" s="99"/>
      <c r="AA10" s="100"/>
      <c r="AB10" s="99"/>
      <c r="AC10" s="100"/>
      <c r="AD10" s="105"/>
      <c r="AE10" s="94"/>
      <c r="AF10" s="105"/>
      <c r="AG10" s="94"/>
      <c r="AH10" s="132"/>
      <c r="AI10" s="97"/>
      <c r="AJ10" s="96"/>
      <c r="AK10" s="192" t="str">
        <f t="shared" si="1"/>
        <v>On Hold</v>
      </c>
      <c r="AL10" s="169" t="str">
        <f>IFERROR(IF(S10="","",IF(VLOOKUP(S10,[1]Requisitions!$B:$N,13,FALSE)="","",HYPERLINK(VLOOKUP(S10,[1]Requisitions!$B:$N,13,FALSE),"Feedback Sheet"))),"")</f>
        <v/>
      </c>
      <c r="AM10" s="96" t="s">
        <v>1733</v>
      </c>
    </row>
    <row r="11" spans="2:39" ht="15" customHeight="1" x14ac:dyDescent="0.45">
      <c r="B11" s="98">
        <v>7</v>
      </c>
      <c r="C11" s="98" t="s">
        <v>1734</v>
      </c>
      <c r="D11" s="98" t="s">
        <v>1735</v>
      </c>
      <c r="E11" s="98" t="s">
        <v>1736</v>
      </c>
      <c r="F11" s="98" t="s">
        <v>243</v>
      </c>
      <c r="G11" s="98" t="s">
        <v>1700</v>
      </c>
      <c r="H11" s="98" t="s">
        <v>1657</v>
      </c>
      <c r="I11" s="98" t="s">
        <v>1710</v>
      </c>
      <c r="J11" s="98" t="s">
        <v>257</v>
      </c>
      <c r="K11" s="98" t="s">
        <v>246</v>
      </c>
      <c r="L11" s="98" t="s">
        <v>1711</v>
      </c>
      <c r="M11" s="96" t="s">
        <v>219</v>
      </c>
      <c r="N11" s="103" t="s">
        <v>65</v>
      </c>
      <c r="O11" s="97" t="s">
        <v>1737</v>
      </c>
      <c r="P11" s="98" t="s">
        <v>1738</v>
      </c>
      <c r="Q11" s="126" t="str">
        <f t="shared" si="0"/>
        <v>C-007</v>
      </c>
      <c r="R11" s="108"/>
      <c r="S11" s="98" t="s">
        <v>152</v>
      </c>
      <c r="T11" s="105">
        <v>46123</v>
      </c>
      <c r="U11" s="103" t="s">
        <v>1618</v>
      </c>
      <c r="V11" s="171" t="str">
        <f t="array" aca="1" ref="V11" ca="1">IF(B11="","",IF(OR(AK11="Joined",AK11="Rejected",AK11="Offer Drop",AK11="Backed out"),"",_xlfn.LET(_xlpm.dates,CHOOSE({1,2,3,4,5,6},X11,Z11,AB11,AD11,AF11,AH11),_xlpm.pastDates,IF(_xlpm.dates&lt;=TODAY(),_xlpm.dates,0),_xlpm.maxPast,MAX(_xlpm.pastDates),IF(_xlpm.maxPast&gt;0,TODAY()-_xlpm.maxPast,IF(T11="","",TODAY()-T11)))))</f>
        <v/>
      </c>
      <c r="W11" s="95" t="s">
        <v>221</v>
      </c>
      <c r="X11" s="129">
        <v>46127</v>
      </c>
      <c r="Y11" s="100" t="s">
        <v>221</v>
      </c>
      <c r="Z11" s="99">
        <v>46132</v>
      </c>
      <c r="AA11" s="100" t="s">
        <v>221</v>
      </c>
      <c r="AB11" s="99">
        <v>46138</v>
      </c>
      <c r="AC11" s="100" t="s">
        <v>221</v>
      </c>
      <c r="AD11" s="105">
        <v>46143</v>
      </c>
      <c r="AE11" s="94" t="s">
        <v>221</v>
      </c>
      <c r="AF11" s="105">
        <v>46148</v>
      </c>
      <c r="AG11" s="94" t="s">
        <v>221</v>
      </c>
      <c r="AH11" s="132">
        <v>46151</v>
      </c>
      <c r="AI11" s="97" t="s">
        <v>34</v>
      </c>
      <c r="AJ11" s="96" t="s">
        <v>94</v>
      </c>
      <c r="AK11" s="192" t="str">
        <f t="shared" si="1"/>
        <v>Joined</v>
      </c>
      <c r="AL11" s="169" t="str">
        <f>IFERROR(IF(S11="","",IF(VLOOKUP(S11,[1]Requisitions!$B:$N,13,FALSE)="","",HYPERLINK(VLOOKUP(S11,[1]Requisitions!$B:$N,13,FALSE),"Feedback Sheet"))),"")</f>
        <v/>
      </c>
      <c r="AM11" s="96" t="s">
        <v>1739</v>
      </c>
    </row>
    <row r="12" spans="2:39" ht="15" customHeight="1" x14ac:dyDescent="0.45">
      <c r="B12" s="98">
        <v>8</v>
      </c>
      <c r="C12" s="98" t="s">
        <v>1740</v>
      </c>
      <c r="D12" s="98" t="s">
        <v>1661</v>
      </c>
      <c r="E12" s="98" t="s">
        <v>1741</v>
      </c>
      <c r="F12" s="98" t="s">
        <v>243</v>
      </c>
      <c r="G12" s="98" t="s">
        <v>1709</v>
      </c>
      <c r="H12" s="98" t="s">
        <v>1638</v>
      </c>
      <c r="I12" s="98" t="s">
        <v>1718</v>
      </c>
      <c r="J12" s="98" t="s">
        <v>281</v>
      </c>
      <c r="K12" s="98" t="s">
        <v>288</v>
      </c>
      <c r="L12" s="98" t="s">
        <v>1719</v>
      </c>
      <c r="M12" s="96" t="s">
        <v>219</v>
      </c>
      <c r="N12" s="103" t="s">
        <v>58</v>
      </c>
      <c r="O12" s="97" t="s">
        <v>1742</v>
      </c>
      <c r="P12" s="98" t="s">
        <v>1743</v>
      </c>
      <c r="Q12" s="126" t="str">
        <f t="shared" si="0"/>
        <v>C-008</v>
      </c>
      <c r="R12" s="108"/>
      <c r="S12" s="98" t="s">
        <v>154</v>
      </c>
      <c r="T12" s="105">
        <v>46124</v>
      </c>
      <c r="U12" s="103" t="s">
        <v>1623</v>
      </c>
      <c r="V12" s="171">
        <f t="array" aca="1" ref="V12" ca="1">IF(B12="","",IF(OR(AK12="Joined",AK12="Rejected",AK12="Offer Drop",AK12="Backed out"),"",_xlfn.LET(_xlpm.dates,CHOOSE({1,2,3,4,5,6},X12,Z12,AB12,AD12,AF12,AH12),_xlpm.pastDates,IF(_xlpm.dates&lt;=TODAY(),_xlpm.dates,0),_xlpm.maxPast,MAX(_xlpm.pastDates),IF(_xlpm.maxPast&gt;0,TODAY()-_xlpm.maxPast,IF(T12="","",TODAY()-T12)))))</f>
        <v>59</v>
      </c>
      <c r="W12" s="95" t="s">
        <v>221</v>
      </c>
      <c r="X12" s="129">
        <v>46129</v>
      </c>
      <c r="Y12" s="100"/>
      <c r="Z12" s="99"/>
      <c r="AA12" s="100"/>
      <c r="AB12" s="99"/>
      <c r="AC12" s="100"/>
      <c r="AD12" s="105"/>
      <c r="AE12" s="94"/>
      <c r="AF12" s="105"/>
      <c r="AG12" s="94"/>
      <c r="AH12" s="132"/>
      <c r="AI12" s="97"/>
      <c r="AJ12" s="96"/>
      <c r="AK12" s="192" t="str">
        <f t="shared" si="1"/>
        <v>Active</v>
      </c>
      <c r="AL12" s="169" t="str">
        <f>IFERROR(IF(S12="","",IF(VLOOKUP(S12,[1]Requisitions!$B:$N,13,FALSE)="","",HYPERLINK(VLOOKUP(S12,[1]Requisitions!$B:$N,13,FALSE),"Feedback Sheet"))),"")</f>
        <v/>
      </c>
      <c r="AM12" s="96" t="s">
        <v>1744</v>
      </c>
    </row>
    <row r="13" spans="2:39" ht="15" customHeight="1" x14ac:dyDescent="0.45">
      <c r="B13" s="98">
        <v>9</v>
      </c>
      <c r="C13" s="98" t="s">
        <v>1745</v>
      </c>
      <c r="D13" s="98" t="s">
        <v>1664</v>
      </c>
      <c r="E13" s="98" t="s">
        <v>1746</v>
      </c>
      <c r="F13" s="98" t="s">
        <v>252</v>
      </c>
      <c r="G13" s="98" t="s">
        <v>1717</v>
      </c>
      <c r="H13" s="98" t="s">
        <v>1617</v>
      </c>
      <c r="I13" s="98" t="s">
        <v>1691</v>
      </c>
      <c r="J13" s="98" t="s">
        <v>246</v>
      </c>
      <c r="K13" s="98" t="s">
        <v>258</v>
      </c>
      <c r="L13" s="98" t="s">
        <v>1692</v>
      </c>
      <c r="M13" s="96" t="s">
        <v>219</v>
      </c>
      <c r="N13" s="103" t="s">
        <v>60</v>
      </c>
      <c r="O13" s="97" t="s">
        <v>1747</v>
      </c>
      <c r="P13" s="98" t="s">
        <v>1748</v>
      </c>
      <c r="Q13" s="126" t="str">
        <f t="shared" si="0"/>
        <v>C-009</v>
      </c>
      <c r="R13" s="108"/>
      <c r="S13" s="98" t="s">
        <v>156</v>
      </c>
      <c r="T13" s="105">
        <v>46125</v>
      </c>
      <c r="U13" s="103" t="s">
        <v>1618</v>
      </c>
      <c r="V13" s="171" t="str">
        <f t="array" aca="1" ref="V13" ca="1">IF(B13="","",IF(OR(AK13="Joined",AK13="Rejected",AK13="Offer Drop",AK13="Backed out"),"",_xlfn.LET(_xlpm.dates,CHOOSE({1,2,3,4,5,6},X13,Z13,AB13,AD13,AF13,AH13),_xlpm.pastDates,IF(_xlpm.dates&lt;=TODAY(),_xlpm.dates,0),_xlpm.maxPast,MAX(_xlpm.pastDates),IF(_xlpm.maxPast&gt;0,TODAY()-_xlpm.maxPast,IF(T13="","",TODAY()-T13)))))</f>
        <v/>
      </c>
      <c r="W13" s="95" t="s">
        <v>221</v>
      </c>
      <c r="X13" s="129">
        <v>46127</v>
      </c>
      <c r="Y13" s="100" t="s">
        <v>221</v>
      </c>
      <c r="Z13" s="99">
        <v>46132</v>
      </c>
      <c r="AA13" s="100" t="s">
        <v>221</v>
      </c>
      <c r="AB13" s="99">
        <v>46138</v>
      </c>
      <c r="AC13" s="100" t="s">
        <v>221</v>
      </c>
      <c r="AD13" s="105">
        <v>46143</v>
      </c>
      <c r="AE13" s="94" t="s">
        <v>221</v>
      </c>
      <c r="AF13" s="105">
        <v>46148</v>
      </c>
      <c r="AG13" s="94" t="s">
        <v>221</v>
      </c>
      <c r="AH13" s="132">
        <v>46151</v>
      </c>
      <c r="AI13" s="97" t="s">
        <v>34</v>
      </c>
      <c r="AJ13" s="96" t="s">
        <v>94</v>
      </c>
      <c r="AK13" s="192" t="str">
        <f t="shared" si="1"/>
        <v>Joined</v>
      </c>
      <c r="AL13" s="169" t="str">
        <f>IFERROR(IF(S13="","",IF(VLOOKUP(S13,[1]Requisitions!$B:$N,13,FALSE)="","",HYPERLINK(VLOOKUP(S13,[1]Requisitions!$B:$N,13,FALSE),"Feedback Sheet"))),"")</f>
        <v/>
      </c>
      <c r="AM13" s="96" t="s">
        <v>1749</v>
      </c>
    </row>
    <row r="14" spans="2:39" ht="15" customHeight="1" x14ac:dyDescent="0.45">
      <c r="B14" s="98">
        <v>10</v>
      </c>
      <c r="C14" s="98" t="s">
        <v>1750</v>
      </c>
      <c r="D14" s="98" t="s">
        <v>1667</v>
      </c>
      <c r="E14" s="98" t="s">
        <v>1751</v>
      </c>
      <c r="F14" s="98" t="s">
        <v>243</v>
      </c>
      <c r="G14" s="98" t="s">
        <v>1725</v>
      </c>
      <c r="H14" s="98" t="s">
        <v>1631</v>
      </c>
      <c r="I14" s="98" t="s">
        <v>1701</v>
      </c>
      <c r="J14" s="98" t="s">
        <v>288</v>
      </c>
      <c r="K14" s="98" t="s">
        <v>286</v>
      </c>
      <c r="L14" s="98" t="s">
        <v>1702</v>
      </c>
      <c r="M14" s="96" t="s">
        <v>1693</v>
      </c>
      <c r="N14" s="103" t="s">
        <v>61</v>
      </c>
      <c r="O14" s="97" t="s">
        <v>1752</v>
      </c>
      <c r="P14" s="98" t="s">
        <v>1753</v>
      </c>
      <c r="Q14" s="126" t="str">
        <f t="shared" si="0"/>
        <v>C-010</v>
      </c>
      <c r="R14" s="108"/>
      <c r="S14" s="98" t="s">
        <v>157</v>
      </c>
      <c r="T14" s="105">
        <v>46126</v>
      </c>
      <c r="U14" s="103" t="s">
        <v>1623</v>
      </c>
      <c r="V14" s="171" t="str">
        <f t="array" aca="1" ref="V14" ca="1">IF(B14="","",IF(OR(AK14="Joined",AK14="Rejected",AK14="Offer Drop",AK14="Backed out"),"",_xlfn.LET(_xlpm.dates,CHOOSE({1,2,3,4,5,6},X14,Z14,AB14,AD14,AF14,AH14),_xlpm.pastDates,IF(_xlpm.dates&lt;=TODAY(),_xlpm.dates,0),_xlpm.maxPast,MAX(_xlpm.pastDates),IF(_xlpm.maxPast&gt;0,TODAY()-_xlpm.maxPast,IF(T14="","",TODAY()-T14)))))</f>
        <v/>
      </c>
      <c r="W14" s="95" t="s">
        <v>221</v>
      </c>
      <c r="X14" s="129">
        <v>46129</v>
      </c>
      <c r="Y14" s="100" t="s">
        <v>221</v>
      </c>
      <c r="Z14" s="99">
        <v>46134</v>
      </c>
      <c r="AA14" s="100" t="s">
        <v>221</v>
      </c>
      <c r="AB14" s="99">
        <v>46140</v>
      </c>
      <c r="AC14" s="100" t="s">
        <v>221</v>
      </c>
      <c r="AD14" s="105">
        <v>46145</v>
      </c>
      <c r="AE14" s="94" t="s">
        <v>221</v>
      </c>
      <c r="AF14" s="105">
        <v>46150</v>
      </c>
      <c r="AG14" s="94" t="s">
        <v>221</v>
      </c>
      <c r="AH14" s="132">
        <v>46153</v>
      </c>
      <c r="AI14" s="97" t="s">
        <v>34</v>
      </c>
      <c r="AJ14" s="96" t="s">
        <v>94</v>
      </c>
      <c r="AK14" s="192" t="str">
        <f t="shared" si="1"/>
        <v>Joined</v>
      </c>
      <c r="AL14" s="169" t="str">
        <f>IFERROR(IF(S14="","",IF(VLOOKUP(S14,[1]Requisitions!$B:$N,13,FALSE)="","",HYPERLINK(VLOOKUP(S14,[1]Requisitions!$B:$N,13,FALSE),"Feedback Sheet"))),"")</f>
        <v/>
      </c>
      <c r="AM14" s="96" t="s">
        <v>1754</v>
      </c>
    </row>
    <row r="15" spans="2:39" ht="15" customHeight="1" x14ac:dyDescent="0.45">
      <c r="B15" s="98">
        <v>11</v>
      </c>
      <c r="C15" s="98" t="s">
        <v>1755</v>
      </c>
      <c r="D15" s="98" t="s">
        <v>1615</v>
      </c>
      <c r="E15" s="98" t="s">
        <v>1689</v>
      </c>
      <c r="F15" s="98" t="s">
        <v>283</v>
      </c>
      <c r="G15" s="98" t="s">
        <v>1690</v>
      </c>
      <c r="H15" s="98" t="s">
        <v>1657</v>
      </c>
      <c r="I15" s="98" t="s">
        <v>1710</v>
      </c>
      <c r="J15" s="98" t="s">
        <v>258</v>
      </c>
      <c r="K15" s="98" t="s">
        <v>312</v>
      </c>
      <c r="L15" s="98" t="s">
        <v>1711</v>
      </c>
      <c r="M15" s="96" t="s">
        <v>219</v>
      </c>
      <c r="N15" s="103" t="s">
        <v>62</v>
      </c>
      <c r="O15" s="97" t="s">
        <v>1756</v>
      </c>
      <c r="P15" s="98" t="s">
        <v>1757</v>
      </c>
      <c r="Q15" s="126" t="str">
        <f t="shared" si="0"/>
        <v>C-011</v>
      </c>
      <c r="R15" s="108"/>
      <c r="S15" s="98" t="s">
        <v>158</v>
      </c>
      <c r="T15" s="105">
        <v>46127</v>
      </c>
      <c r="U15" s="103" t="s">
        <v>1618</v>
      </c>
      <c r="V15" s="171" t="str">
        <f t="array" aca="1" ref="V15" ca="1">IF(B15="","",IF(OR(AK15="Joined",AK15="Rejected",AK15="Offer Drop",AK15="Backed out"),"",_xlfn.LET(_xlpm.dates,CHOOSE({1,2,3,4,5,6},X15,Z15,AB15,AD15,AF15,AH15),_xlpm.pastDates,IF(_xlpm.dates&lt;=TODAY(),_xlpm.dates,0),_xlpm.maxPast,MAX(_xlpm.pastDates),IF(_xlpm.maxPast&gt;0,TODAY()-_xlpm.maxPast,IF(T15="","",TODAY()-T15)))))</f>
        <v/>
      </c>
      <c r="W15" s="95" t="s">
        <v>222</v>
      </c>
      <c r="X15" s="129">
        <v>46131</v>
      </c>
      <c r="Y15" s="100"/>
      <c r="Z15" s="99"/>
      <c r="AA15" s="100"/>
      <c r="AB15" s="99"/>
      <c r="AC15" s="100"/>
      <c r="AD15" s="105"/>
      <c r="AE15" s="94"/>
      <c r="AF15" s="105"/>
      <c r="AG15" s="94"/>
      <c r="AH15" s="132"/>
      <c r="AI15" s="97"/>
      <c r="AJ15" s="96"/>
      <c r="AK15" s="192" t="str">
        <f t="shared" si="1"/>
        <v>Rejected</v>
      </c>
      <c r="AL15" s="169" t="str">
        <f>IFERROR(IF(S15="","",IF(VLOOKUP(S15,[1]Requisitions!$B:$N,13,FALSE)="","",HYPERLINK(VLOOKUP(S15,[1]Requisitions!$B:$N,13,FALSE),"Feedback Sheet"))),"")</f>
        <v/>
      </c>
      <c r="AM15" s="96" t="s">
        <v>1758</v>
      </c>
    </row>
    <row r="16" spans="2:39" ht="15" customHeight="1" x14ac:dyDescent="0.45">
      <c r="B16" s="98">
        <v>12</v>
      </c>
      <c r="C16" s="98" t="s">
        <v>1759</v>
      </c>
      <c r="D16" s="98" t="s">
        <v>1621</v>
      </c>
      <c r="E16" s="98" t="s">
        <v>1699</v>
      </c>
      <c r="F16" s="98" t="s">
        <v>236</v>
      </c>
      <c r="G16" s="98" t="s">
        <v>1700</v>
      </c>
      <c r="H16" s="98" t="s">
        <v>1638</v>
      </c>
      <c r="I16" s="98" t="s">
        <v>1718</v>
      </c>
      <c r="J16" s="98" t="s">
        <v>286</v>
      </c>
      <c r="K16" s="98" t="s">
        <v>269</v>
      </c>
      <c r="L16" s="98" t="s">
        <v>1719</v>
      </c>
      <c r="M16" s="96" t="s">
        <v>219</v>
      </c>
      <c r="N16" s="103" t="s">
        <v>63</v>
      </c>
      <c r="O16" s="97" t="s">
        <v>1760</v>
      </c>
      <c r="P16" s="98" t="s">
        <v>1761</v>
      </c>
      <c r="Q16" s="126" t="str">
        <f t="shared" si="0"/>
        <v>C-012</v>
      </c>
      <c r="R16" s="108"/>
      <c r="S16" s="98" t="s">
        <v>159</v>
      </c>
      <c r="T16" s="105">
        <v>46128</v>
      </c>
      <c r="U16" s="103" t="s">
        <v>1623</v>
      </c>
      <c r="V16" s="171">
        <f t="array" aca="1" ref="V16" ca="1">IF(B16="","",IF(OR(AK16="Joined",AK16="Rejected",AK16="Offer Drop",AK16="Backed out"),"",_xlfn.LET(_xlpm.dates,CHOOSE({1,2,3,4,5,6},X16,Z16,AB16,AD16,AF16,AH16),_xlpm.pastDates,IF(_xlpm.dates&lt;=TODAY(),_xlpm.dates,0),_xlpm.maxPast,MAX(_xlpm.pastDates),IF(_xlpm.maxPast&gt;0,TODAY()-_xlpm.maxPast,IF(T16="","",TODAY()-T16)))))</f>
        <v>50</v>
      </c>
      <c r="W16" s="95" t="s">
        <v>221</v>
      </c>
      <c r="X16" s="129">
        <v>46133</v>
      </c>
      <c r="Y16" s="100" t="s">
        <v>221</v>
      </c>
      <c r="Z16" s="99">
        <v>46138</v>
      </c>
      <c r="AA16" s="100"/>
      <c r="AB16" s="99"/>
      <c r="AC16" s="100"/>
      <c r="AD16" s="105"/>
      <c r="AE16" s="94"/>
      <c r="AF16" s="105"/>
      <c r="AG16" s="94"/>
      <c r="AH16" s="132"/>
      <c r="AI16" s="97"/>
      <c r="AJ16" s="96"/>
      <c r="AK16" s="192" t="str">
        <f t="shared" si="1"/>
        <v>Active</v>
      </c>
      <c r="AL16" s="169" t="str">
        <f>IFERROR(IF(S16="","",IF(VLOOKUP(S16,[1]Requisitions!$B:$N,13,FALSE)="","",HYPERLINK(VLOOKUP(S16,[1]Requisitions!$B:$N,13,FALSE),"Feedback Sheet"))),"")</f>
        <v/>
      </c>
      <c r="AM16" s="96" t="s">
        <v>1762</v>
      </c>
    </row>
    <row r="17" spans="2:39" ht="15" customHeight="1" x14ac:dyDescent="0.45">
      <c r="B17" s="98">
        <v>13</v>
      </c>
      <c r="C17" s="98" t="s">
        <v>1763</v>
      </c>
      <c r="D17" s="98" t="s">
        <v>1707</v>
      </c>
      <c r="E17" s="98" t="s">
        <v>1708</v>
      </c>
      <c r="F17" s="98" t="s">
        <v>243</v>
      </c>
      <c r="G17" s="98" t="s">
        <v>1709</v>
      </c>
      <c r="H17" s="98" t="s">
        <v>1617</v>
      </c>
      <c r="I17" s="98" t="s">
        <v>1691</v>
      </c>
      <c r="J17" s="98" t="s">
        <v>312</v>
      </c>
      <c r="K17" s="98" t="s">
        <v>318</v>
      </c>
      <c r="L17" s="98" t="s">
        <v>1692</v>
      </c>
      <c r="M17" s="96" t="s">
        <v>219</v>
      </c>
      <c r="N17" s="103" t="s">
        <v>64</v>
      </c>
      <c r="O17" s="97" t="s">
        <v>1764</v>
      </c>
      <c r="P17" s="98" t="s">
        <v>1765</v>
      </c>
      <c r="Q17" s="126" t="str">
        <f t="shared" si="0"/>
        <v>C-013</v>
      </c>
      <c r="R17" s="108"/>
      <c r="S17" s="98" t="s">
        <v>160</v>
      </c>
      <c r="T17" s="105">
        <v>46129</v>
      </c>
      <c r="U17" s="103" t="s">
        <v>1618</v>
      </c>
      <c r="V17" s="171" t="str">
        <f t="array" aca="1" ref="V17" ca="1">IF(B17="","",IF(OR(AK17="Joined",AK17="Rejected",AK17="Offer Drop",AK17="Backed out"),"",_xlfn.LET(_xlpm.dates,CHOOSE({1,2,3,4,5,6},X17,Z17,AB17,AD17,AF17,AH17),_xlpm.pastDates,IF(_xlpm.dates&lt;=TODAY(),_xlpm.dates,0),_xlpm.maxPast,MAX(_xlpm.pastDates),IF(_xlpm.maxPast&gt;0,TODAY()-_xlpm.maxPast,IF(T17="","",TODAY()-T17)))))</f>
        <v/>
      </c>
      <c r="W17" s="95" t="s">
        <v>221</v>
      </c>
      <c r="X17" s="129">
        <v>46131</v>
      </c>
      <c r="Y17" s="100" t="s">
        <v>222</v>
      </c>
      <c r="Z17" s="99">
        <v>46136</v>
      </c>
      <c r="AA17" s="100"/>
      <c r="AB17" s="99"/>
      <c r="AC17" s="100"/>
      <c r="AD17" s="105"/>
      <c r="AE17" s="94"/>
      <c r="AF17" s="105"/>
      <c r="AG17" s="94"/>
      <c r="AH17" s="132"/>
      <c r="AI17" s="97"/>
      <c r="AJ17" s="96"/>
      <c r="AK17" s="192" t="str">
        <f t="shared" si="1"/>
        <v>Rejected</v>
      </c>
      <c r="AL17" s="169" t="str">
        <f>IFERROR(IF(S17="","",IF(VLOOKUP(S17,[1]Requisitions!$B:$N,13,FALSE)="","",HYPERLINK(VLOOKUP(S17,[1]Requisitions!$B:$N,13,FALSE),"Feedback Sheet"))),"")</f>
        <v/>
      </c>
      <c r="AM17" s="96" t="s">
        <v>1766</v>
      </c>
    </row>
    <row r="18" spans="2:39" ht="15" customHeight="1" x14ac:dyDescent="0.45">
      <c r="B18" s="98">
        <v>14</v>
      </c>
      <c r="C18" s="98" t="s">
        <v>1767</v>
      </c>
      <c r="D18" s="98" t="s">
        <v>1629</v>
      </c>
      <c r="E18" s="98" t="s">
        <v>1716</v>
      </c>
      <c r="F18" s="98" t="s">
        <v>214</v>
      </c>
      <c r="G18" s="98" t="s">
        <v>1717</v>
      </c>
      <c r="H18" s="98" t="s">
        <v>1631</v>
      </c>
      <c r="I18" s="98" t="s">
        <v>1701</v>
      </c>
      <c r="J18" s="98" t="s">
        <v>269</v>
      </c>
      <c r="K18" s="98" t="s">
        <v>309</v>
      </c>
      <c r="L18" s="98" t="s">
        <v>1702</v>
      </c>
      <c r="M18" s="96" t="s">
        <v>219</v>
      </c>
      <c r="N18" s="103" t="s">
        <v>65</v>
      </c>
      <c r="O18" s="97" t="s">
        <v>1768</v>
      </c>
      <c r="P18" s="98" t="s">
        <v>1769</v>
      </c>
      <c r="Q18" s="126" t="str">
        <f t="shared" si="0"/>
        <v>C-014</v>
      </c>
      <c r="R18" s="108"/>
      <c r="S18" s="98" t="s">
        <v>162</v>
      </c>
      <c r="T18" s="105">
        <v>46130</v>
      </c>
      <c r="U18" s="103" t="s">
        <v>1623</v>
      </c>
      <c r="V18" s="171">
        <f t="array" aca="1" ref="V18" ca="1">IF(B18="","",IF(OR(AK18="Joined",AK18="Rejected",AK18="Offer Drop",AK18="Backed out"),"",_xlfn.LET(_xlpm.dates,CHOOSE({1,2,3,4,5,6},X18,Z18,AB18,AD18,AF18,AH18),_xlpm.pastDates,IF(_xlpm.dates&lt;=TODAY(),_xlpm.dates,0),_xlpm.maxPast,MAX(_xlpm.pastDates),IF(_xlpm.maxPast&gt;0,TODAY()-_xlpm.maxPast,IF(T18="","",TODAY()-T18)))))</f>
        <v>31</v>
      </c>
      <c r="W18" s="95" t="s">
        <v>221</v>
      </c>
      <c r="X18" s="129">
        <v>46133</v>
      </c>
      <c r="Y18" s="100" t="s">
        <v>221</v>
      </c>
      <c r="Z18" s="99">
        <v>46138</v>
      </c>
      <c r="AA18" s="100" t="s">
        <v>221</v>
      </c>
      <c r="AB18" s="99">
        <v>46144</v>
      </c>
      <c r="AC18" s="100" t="s">
        <v>221</v>
      </c>
      <c r="AD18" s="105">
        <v>46149</v>
      </c>
      <c r="AE18" s="94" t="s">
        <v>221</v>
      </c>
      <c r="AF18" s="105">
        <v>46154</v>
      </c>
      <c r="AG18" s="94" t="s">
        <v>221</v>
      </c>
      <c r="AH18" s="132">
        <v>46157</v>
      </c>
      <c r="AI18" s="97" t="s">
        <v>34</v>
      </c>
      <c r="AJ18" s="96"/>
      <c r="AK18" s="192" t="str">
        <f t="shared" si="1"/>
        <v>Offer Extended</v>
      </c>
      <c r="AL18" s="169" t="str">
        <f>IFERROR(IF(S18="","",IF(VLOOKUP(S18,[1]Requisitions!$B:$N,13,FALSE)="","",HYPERLINK(VLOOKUP(S18,[1]Requisitions!$B:$N,13,FALSE),"Feedback Sheet"))),"")</f>
        <v/>
      </c>
      <c r="AM18" s="96" t="s">
        <v>1770</v>
      </c>
    </row>
    <row r="19" spans="2:39" ht="15" customHeight="1" x14ac:dyDescent="0.45">
      <c r="B19" s="98">
        <v>15</v>
      </c>
      <c r="C19" s="98" t="s">
        <v>1771</v>
      </c>
      <c r="D19" s="98" t="s">
        <v>1634</v>
      </c>
      <c r="E19" s="98" t="s">
        <v>1724</v>
      </c>
      <c r="F19" s="98" t="s">
        <v>290</v>
      </c>
      <c r="G19" s="98" t="s">
        <v>1725</v>
      </c>
      <c r="H19" s="98" t="s">
        <v>1657</v>
      </c>
      <c r="I19" s="98" t="s">
        <v>1710</v>
      </c>
      <c r="J19" s="98" t="s">
        <v>318</v>
      </c>
      <c r="K19" s="98" t="s">
        <v>234</v>
      </c>
      <c r="L19" s="98" t="s">
        <v>1711</v>
      </c>
      <c r="M19" s="96" t="s">
        <v>219</v>
      </c>
      <c r="N19" s="103" t="s">
        <v>58</v>
      </c>
      <c r="O19" s="97" t="s">
        <v>1772</v>
      </c>
      <c r="P19" s="98" t="s">
        <v>1773</v>
      </c>
      <c r="Q19" s="126" t="str">
        <f t="shared" si="0"/>
        <v>C-015</v>
      </c>
      <c r="R19" s="108"/>
      <c r="S19" s="98" t="s">
        <v>163</v>
      </c>
      <c r="T19" s="105">
        <v>46131</v>
      </c>
      <c r="U19" s="103" t="s">
        <v>1618</v>
      </c>
      <c r="V19" s="171">
        <f t="array" aca="1" ref="V19" ca="1">IF(B19="","",IF(OR(AK19="Joined",AK19="Rejected",AK19="Offer Drop",AK19="Backed out"),"",_xlfn.LET(_xlpm.dates,CHOOSE({1,2,3,4,5,6},X19,Z19,AB19,AD19,AF19,AH19),_xlpm.pastDates,IF(_xlpm.dates&lt;=TODAY(),_xlpm.dates,0),_xlpm.maxPast,MAX(_xlpm.pastDates),IF(_xlpm.maxPast&gt;0,TODAY()-_xlpm.maxPast,IF(T19="","",TODAY()-T19)))))</f>
        <v>37</v>
      </c>
      <c r="W19" s="95" t="s">
        <v>221</v>
      </c>
      <c r="X19" s="129">
        <v>46135</v>
      </c>
      <c r="Y19" s="100" t="s">
        <v>221</v>
      </c>
      <c r="Z19" s="99">
        <v>46140</v>
      </c>
      <c r="AA19" s="100" t="s">
        <v>221</v>
      </c>
      <c r="AB19" s="99">
        <v>46146</v>
      </c>
      <c r="AC19" s="100" t="s">
        <v>221</v>
      </c>
      <c r="AD19" s="105">
        <v>46151</v>
      </c>
      <c r="AE19" s="94"/>
      <c r="AF19" s="105"/>
      <c r="AG19" s="94"/>
      <c r="AH19" s="132"/>
      <c r="AI19" s="97"/>
      <c r="AJ19" s="96"/>
      <c r="AK19" s="192" t="str">
        <f t="shared" si="1"/>
        <v>Active</v>
      </c>
      <c r="AL19" s="169" t="str">
        <f>IFERROR(IF(S19="","",IF(VLOOKUP(S19,[1]Requisitions!$B:$N,13,FALSE)="","",HYPERLINK(VLOOKUP(S19,[1]Requisitions!$B:$N,13,FALSE),"Feedback Sheet"))),"")</f>
        <v/>
      </c>
      <c r="AM19" s="96" t="s">
        <v>1774</v>
      </c>
    </row>
    <row r="20" spans="2:39" ht="15" customHeight="1" x14ac:dyDescent="0.45">
      <c r="B20" s="98">
        <v>16</v>
      </c>
      <c r="C20" s="98" t="s">
        <v>1775</v>
      </c>
      <c r="D20" s="98" t="s">
        <v>1651</v>
      </c>
      <c r="E20" s="98" t="s">
        <v>1730</v>
      </c>
      <c r="F20" s="98" t="s">
        <v>236</v>
      </c>
      <c r="G20" s="98" t="s">
        <v>1690</v>
      </c>
      <c r="H20" s="98" t="s">
        <v>1638</v>
      </c>
      <c r="I20" s="98" t="s">
        <v>1718</v>
      </c>
      <c r="J20" s="98" t="s">
        <v>309</v>
      </c>
      <c r="K20" s="98" t="s">
        <v>216</v>
      </c>
      <c r="L20" s="98" t="s">
        <v>1719</v>
      </c>
      <c r="M20" s="96" t="s">
        <v>219</v>
      </c>
      <c r="N20" s="103" t="s">
        <v>60</v>
      </c>
      <c r="O20" s="97" t="s">
        <v>1776</v>
      </c>
      <c r="P20" s="98" t="s">
        <v>1777</v>
      </c>
      <c r="Q20" s="126" t="str">
        <f t="shared" si="0"/>
        <v>C-016</v>
      </c>
      <c r="R20" s="108"/>
      <c r="S20" s="98" t="s">
        <v>164</v>
      </c>
      <c r="T20" s="105">
        <v>46132</v>
      </c>
      <c r="U20" s="103" t="s">
        <v>1623</v>
      </c>
      <c r="V20" s="171">
        <f t="array" aca="1" ref="V20" ca="1">IF(B20="","",IF(OR(AK20="Joined",AK20="Rejected",AK20="Offer Drop",AK20="Backed out"),"",_xlfn.LET(_xlpm.dates,CHOOSE({1,2,3,4,5,6},X20,Z20,AB20,AD20,AF20,AH20),_xlpm.pastDates,IF(_xlpm.dates&lt;=TODAY(),_xlpm.dates,0),_xlpm.maxPast,MAX(_xlpm.pastDates),IF(_xlpm.maxPast&gt;0,TODAY()-_xlpm.maxPast,IF(T20="","",TODAY()-T20)))))</f>
        <v>51</v>
      </c>
      <c r="W20" s="95" t="s">
        <v>221</v>
      </c>
      <c r="X20" s="129">
        <v>46137</v>
      </c>
      <c r="Y20" s="100"/>
      <c r="Z20" s="99"/>
      <c r="AA20" s="100"/>
      <c r="AB20" s="99"/>
      <c r="AC20" s="100"/>
      <c r="AD20" s="105"/>
      <c r="AE20" s="94"/>
      <c r="AF20" s="105"/>
      <c r="AG20" s="94"/>
      <c r="AH20" s="132"/>
      <c r="AI20" s="97"/>
      <c r="AJ20" s="96"/>
      <c r="AK20" s="192" t="str">
        <f t="shared" si="1"/>
        <v>Active</v>
      </c>
      <c r="AL20" s="169" t="str">
        <f>IFERROR(IF(S20="","",IF(VLOOKUP(S20,[1]Requisitions!$B:$N,13,FALSE)="","",HYPERLINK(VLOOKUP(S20,[1]Requisitions!$B:$N,13,FALSE),"Feedback Sheet"))),"")</f>
        <v/>
      </c>
      <c r="AM20" s="96" t="s">
        <v>1778</v>
      </c>
    </row>
    <row r="21" spans="2:39" ht="15" customHeight="1" x14ac:dyDescent="0.45">
      <c r="B21" s="98">
        <v>17</v>
      </c>
      <c r="C21" s="98" t="s">
        <v>1779</v>
      </c>
      <c r="D21" s="98" t="s">
        <v>1735</v>
      </c>
      <c r="E21" s="98" t="s">
        <v>1736</v>
      </c>
      <c r="F21" s="98" t="s">
        <v>243</v>
      </c>
      <c r="G21" s="98" t="s">
        <v>1700</v>
      </c>
      <c r="H21" s="98" t="s">
        <v>1617</v>
      </c>
      <c r="I21" s="98" t="s">
        <v>1691</v>
      </c>
      <c r="J21" s="98" t="s">
        <v>234</v>
      </c>
      <c r="K21" s="98" t="s">
        <v>239</v>
      </c>
      <c r="L21" s="98" t="s">
        <v>1692</v>
      </c>
      <c r="M21" s="96" t="s">
        <v>219</v>
      </c>
      <c r="N21" s="103" t="s">
        <v>61</v>
      </c>
      <c r="O21" s="97" t="s">
        <v>1780</v>
      </c>
      <c r="P21" s="98" t="s">
        <v>1781</v>
      </c>
      <c r="Q21" s="126" t="str">
        <f t="shared" si="0"/>
        <v>C-017</v>
      </c>
      <c r="R21" s="108"/>
      <c r="S21" s="98" t="s">
        <v>167</v>
      </c>
      <c r="T21" s="105">
        <v>46133</v>
      </c>
      <c r="U21" s="103" t="s">
        <v>1618</v>
      </c>
      <c r="V21" s="171" t="str">
        <f t="array" aca="1" ref="V21" ca="1">IF(B21="","",IF(OR(AK21="Joined",AK21="Rejected",AK21="Offer Drop",AK21="Backed out"),"",_xlfn.LET(_xlpm.dates,CHOOSE({1,2,3,4,5,6},X21,Z21,AB21,AD21,AF21,AH21),_xlpm.pastDates,IF(_xlpm.dates&lt;=TODAY(),_xlpm.dates,0),_xlpm.maxPast,MAX(_xlpm.pastDates),IF(_xlpm.maxPast&gt;0,TODAY()-_xlpm.maxPast,IF(T21="","",TODAY()-T21)))))</f>
        <v/>
      </c>
      <c r="W21" s="95" t="s">
        <v>221</v>
      </c>
      <c r="X21" s="129">
        <v>46135</v>
      </c>
      <c r="Y21" s="100" t="s">
        <v>221</v>
      </c>
      <c r="Z21" s="99">
        <v>46140</v>
      </c>
      <c r="AA21" s="100" t="s">
        <v>221</v>
      </c>
      <c r="AB21" s="99">
        <v>46146</v>
      </c>
      <c r="AC21" s="100" t="s">
        <v>221</v>
      </c>
      <c r="AD21" s="105">
        <v>46151</v>
      </c>
      <c r="AE21" s="94" t="s">
        <v>221</v>
      </c>
      <c r="AF21" s="105">
        <v>46156</v>
      </c>
      <c r="AG21" s="94" t="s">
        <v>221</v>
      </c>
      <c r="AH21" s="132">
        <v>46159</v>
      </c>
      <c r="AI21" s="97" t="s">
        <v>104</v>
      </c>
      <c r="AJ21" s="96"/>
      <c r="AK21" s="192" t="str">
        <f t="shared" si="1"/>
        <v>Offer Drop</v>
      </c>
      <c r="AL21" s="169" t="str">
        <f>IFERROR(IF(S21="","",IF(VLOOKUP(S21,[1]Requisitions!$B:$N,13,FALSE)="","",HYPERLINK(VLOOKUP(S21,[1]Requisitions!$B:$N,13,FALSE),"Feedback Sheet"))),"")</f>
        <v/>
      </c>
      <c r="AM21" s="96" t="s">
        <v>1782</v>
      </c>
    </row>
    <row r="22" spans="2:39" ht="15" customHeight="1" x14ac:dyDescent="0.45">
      <c r="B22" s="98">
        <v>18</v>
      </c>
      <c r="C22" s="98" t="s">
        <v>1783</v>
      </c>
      <c r="D22" s="98" t="s">
        <v>1661</v>
      </c>
      <c r="E22" s="98" t="s">
        <v>1741</v>
      </c>
      <c r="F22" s="98" t="s">
        <v>243</v>
      </c>
      <c r="G22" s="98" t="s">
        <v>1709</v>
      </c>
      <c r="H22" s="98" t="s">
        <v>1631</v>
      </c>
      <c r="I22" s="98" t="s">
        <v>1701</v>
      </c>
      <c r="J22" s="98" t="s">
        <v>216</v>
      </c>
      <c r="K22" s="98" t="s">
        <v>1784</v>
      </c>
      <c r="L22" s="98" t="s">
        <v>1702</v>
      </c>
      <c r="M22" s="96" t="s">
        <v>219</v>
      </c>
      <c r="N22" s="103" t="s">
        <v>62</v>
      </c>
      <c r="O22" s="97" t="s">
        <v>1785</v>
      </c>
      <c r="P22" s="98" t="s">
        <v>1786</v>
      </c>
      <c r="Q22" s="126" t="str">
        <f t="shared" si="0"/>
        <v>C-018</v>
      </c>
      <c r="R22" s="108"/>
      <c r="S22" s="98" t="s">
        <v>168</v>
      </c>
      <c r="T22" s="105">
        <v>46134</v>
      </c>
      <c r="U22" s="103" t="s">
        <v>1623</v>
      </c>
      <c r="V22" s="171">
        <f t="array" aca="1" ref="V22" ca="1">IF(B22="","",IF(OR(AK22="Joined",AK22="Rejected",AK22="Offer Drop",AK22="Backed out"),"",_xlfn.LET(_xlpm.dates,CHOOSE({1,2,3,4,5,6},X22,Z22,AB22,AD22,AF22,AH22),_xlpm.pastDates,IF(_xlpm.dates&lt;=TODAY(),_xlpm.dates,0),_xlpm.maxPast,MAX(_xlpm.pastDates),IF(_xlpm.maxPast&gt;0,TODAY()-_xlpm.maxPast,IF(T22="","",TODAY()-T22)))))</f>
        <v>46</v>
      </c>
      <c r="W22" s="95" t="s">
        <v>221</v>
      </c>
      <c r="X22" s="129">
        <v>46137</v>
      </c>
      <c r="Y22" s="100" t="s">
        <v>221</v>
      </c>
      <c r="Z22" s="99">
        <v>46142</v>
      </c>
      <c r="AA22" s="100"/>
      <c r="AB22" s="99"/>
      <c r="AC22" s="100"/>
      <c r="AD22" s="105"/>
      <c r="AE22" s="94"/>
      <c r="AF22" s="105"/>
      <c r="AG22" s="94"/>
      <c r="AH22" s="132"/>
      <c r="AI22" s="97"/>
      <c r="AJ22" s="96"/>
      <c r="AK22" s="192" t="str">
        <f t="shared" si="1"/>
        <v>Active</v>
      </c>
      <c r="AL22" s="169" t="str">
        <f>IFERROR(IF(S22="","",IF(VLOOKUP(S22,[1]Requisitions!$B:$N,13,FALSE)="","",HYPERLINK(VLOOKUP(S22,[1]Requisitions!$B:$N,13,FALSE),"Feedback Sheet"))),"")</f>
        <v/>
      </c>
      <c r="AM22" s="96" t="s">
        <v>1787</v>
      </c>
    </row>
    <row r="23" spans="2:39" ht="15" customHeight="1" x14ac:dyDescent="0.45">
      <c r="B23" s="98">
        <v>19</v>
      </c>
      <c r="C23" s="98" t="s">
        <v>1788</v>
      </c>
      <c r="D23" s="98" t="s">
        <v>1664</v>
      </c>
      <c r="E23" s="98" t="s">
        <v>1746</v>
      </c>
      <c r="F23" s="98" t="s">
        <v>252</v>
      </c>
      <c r="G23" s="98" t="s">
        <v>1717</v>
      </c>
      <c r="H23" s="98" t="s">
        <v>1657</v>
      </c>
      <c r="I23" s="98" t="s">
        <v>1710</v>
      </c>
      <c r="J23" s="98" t="s">
        <v>239</v>
      </c>
      <c r="K23" s="98" t="s">
        <v>217</v>
      </c>
      <c r="L23" s="98" t="s">
        <v>1711</v>
      </c>
      <c r="M23" s="96" t="s">
        <v>1693</v>
      </c>
      <c r="N23" s="103" t="s">
        <v>63</v>
      </c>
      <c r="O23" s="97" t="s">
        <v>1789</v>
      </c>
      <c r="P23" s="98" t="s">
        <v>1790</v>
      </c>
      <c r="Q23" s="126" t="str">
        <f t="shared" si="0"/>
        <v>C-019</v>
      </c>
      <c r="R23" s="108"/>
      <c r="S23" s="98" t="s">
        <v>169</v>
      </c>
      <c r="T23" s="105">
        <v>46135</v>
      </c>
      <c r="U23" s="103" t="s">
        <v>1618</v>
      </c>
      <c r="V23" s="171" t="str">
        <f t="array" aca="1" ref="V23" ca="1">IF(B23="","",IF(OR(AK23="Joined",AK23="Rejected",AK23="Offer Drop",AK23="Backed out"),"",_xlfn.LET(_xlpm.dates,CHOOSE({1,2,3,4,5,6},X23,Z23,AB23,AD23,AF23,AH23),_xlpm.pastDates,IF(_xlpm.dates&lt;=TODAY(),_xlpm.dates,0),_xlpm.maxPast,MAX(_xlpm.pastDates),IF(_xlpm.maxPast&gt;0,TODAY()-_xlpm.maxPast,IF(T23="","",TODAY()-T23)))))</f>
        <v/>
      </c>
      <c r="W23" s="95" t="s">
        <v>221</v>
      </c>
      <c r="X23" s="129">
        <v>46139</v>
      </c>
      <c r="Y23" s="100" t="s">
        <v>221</v>
      </c>
      <c r="Z23" s="99">
        <v>46144</v>
      </c>
      <c r="AA23" s="100" t="s">
        <v>221</v>
      </c>
      <c r="AB23" s="99">
        <v>46150</v>
      </c>
      <c r="AC23" s="100" t="s">
        <v>221</v>
      </c>
      <c r="AD23" s="105">
        <v>46155</v>
      </c>
      <c r="AE23" s="94" t="s">
        <v>221</v>
      </c>
      <c r="AF23" s="105">
        <v>46160</v>
      </c>
      <c r="AG23" s="94" t="s">
        <v>221</v>
      </c>
      <c r="AH23" s="132">
        <v>46163</v>
      </c>
      <c r="AI23" s="97" t="s">
        <v>34</v>
      </c>
      <c r="AJ23" s="96" t="s">
        <v>94</v>
      </c>
      <c r="AK23" s="192" t="str">
        <f t="shared" si="1"/>
        <v>Joined</v>
      </c>
      <c r="AL23" s="169" t="str">
        <f>IFERROR(IF(S23="","",IF(VLOOKUP(S23,[1]Requisitions!$B:$N,13,FALSE)="","",HYPERLINK(VLOOKUP(S23,[1]Requisitions!$B:$N,13,FALSE),"Feedback Sheet"))),"")</f>
        <v/>
      </c>
      <c r="AM23" s="96" t="s">
        <v>1791</v>
      </c>
    </row>
    <row r="24" spans="2:39" ht="15" customHeight="1" x14ac:dyDescent="0.45">
      <c r="B24" s="98">
        <v>20</v>
      </c>
      <c r="C24" s="98" t="s">
        <v>1792</v>
      </c>
      <c r="D24" s="98" t="s">
        <v>1667</v>
      </c>
      <c r="E24" s="98" t="s">
        <v>1751</v>
      </c>
      <c r="F24" s="98" t="s">
        <v>243</v>
      </c>
      <c r="G24" s="98" t="s">
        <v>1725</v>
      </c>
      <c r="H24" s="98" t="s">
        <v>1638</v>
      </c>
      <c r="I24" s="98" t="s">
        <v>1718</v>
      </c>
      <c r="J24" s="98" t="s">
        <v>1784</v>
      </c>
      <c r="K24" s="98" t="s">
        <v>311</v>
      </c>
      <c r="L24" s="98" t="s">
        <v>1719</v>
      </c>
      <c r="M24" s="96" t="s">
        <v>219</v>
      </c>
      <c r="N24" s="103" t="s">
        <v>64</v>
      </c>
      <c r="O24" s="97" t="s">
        <v>1793</v>
      </c>
      <c r="P24" s="98" t="s">
        <v>1794</v>
      </c>
      <c r="Q24" s="126" t="str">
        <f t="shared" si="0"/>
        <v>C-020</v>
      </c>
      <c r="R24" s="108"/>
      <c r="S24" s="98" t="s">
        <v>170</v>
      </c>
      <c r="T24" s="105">
        <v>46136</v>
      </c>
      <c r="U24" s="103" t="s">
        <v>1623</v>
      </c>
      <c r="V24" s="171">
        <f t="array" aca="1" ref="V24" ca="1">IF(B24="","",IF(OR(AK24="Joined",AK24="Rejected",AK24="Offer Drop",AK24="Backed out"),"",_xlfn.LET(_xlpm.dates,CHOOSE({1,2,3,4,5,6},X24,Z24,AB24,AD24,AF24,AH24),_xlpm.pastDates,IF(_xlpm.dates&lt;=TODAY(),_xlpm.dates,0),_xlpm.maxPast,MAX(_xlpm.pastDates),IF(_xlpm.maxPast&gt;0,TODAY()-_xlpm.maxPast,IF(T24="","",TODAY()-T24)))))</f>
        <v>31</v>
      </c>
      <c r="W24" s="95" t="s">
        <v>221</v>
      </c>
      <c r="X24" s="129">
        <v>46141</v>
      </c>
      <c r="Y24" s="100" t="s">
        <v>221</v>
      </c>
      <c r="Z24" s="99">
        <v>46146</v>
      </c>
      <c r="AA24" s="100" t="s">
        <v>221</v>
      </c>
      <c r="AB24" s="99">
        <v>46152</v>
      </c>
      <c r="AC24" s="100" t="s">
        <v>221</v>
      </c>
      <c r="AD24" s="105">
        <v>46157</v>
      </c>
      <c r="AE24" s="94"/>
      <c r="AF24" s="105"/>
      <c r="AG24" s="94"/>
      <c r="AH24" s="132"/>
      <c r="AI24" s="97"/>
      <c r="AJ24" s="96"/>
      <c r="AK24" s="192" t="str">
        <f t="shared" si="1"/>
        <v>Active</v>
      </c>
      <c r="AL24" s="169" t="str">
        <f>IFERROR(IF(S24="","",IF(VLOOKUP(S24,[1]Requisitions!$B:$N,13,FALSE)="","",HYPERLINK(VLOOKUP(S24,[1]Requisitions!$B:$N,13,FALSE),"Feedback Sheet"))),"")</f>
        <v/>
      </c>
      <c r="AM24" s="96" t="s">
        <v>1795</v>
      </c>
    </row>
    <row r="25" spans="2:39" ht="15" customHeight="1" x14ac:dyDescent="0.45">
      <c r="B25" s="98">
        <v>21</v>
      </c>
      <c r="C25" s="98" t="s">
        <v>1796</v>
      </c>
      <c r="D25" s="98" t="s">
        <v>1615</v>
      </c>
      <c r="E25" s="98" t="s">
        <v>1689</v>
      </c>
      <c r="F25" s="98" t="s">
        <v>283</v>
      </c>
      <c r="G25" s="98" t="s">
        <v>1690</v>
      </c>
      <c r="H25" s="98" t="s">
        <v>1617</v>
      </c>
      <c r="I25" s="98" t="s">
        <v>1691</v>
      </c>
      <c r="J25" s="98" t="s">
        <v>250</v>
      </c>
      <c r="K25" s="98" t="s">
        <v>230</v>
      </c>
      <c r="L25" s="98" t="s">
        <v>1692</v>
      </c>
      <c r="M25" s="96" t="s">
        <v>219</v>
      </c>
      <c r="N25" s="103" t="s">
        <v>65</v>
      </c>
      <c r="O25" s="97" t="s">
        <v>1797</v>
      </c>
      <c r="P25" s="98" t="s">
        <v>1798</v>
      </c>
      <c r="Q25" s="126" t="str">
        <f t="shared" si="0"/>
        <v>C-021</v>
      </c>
      <c r="R25" s="108"/>
      <c r="S25" s="98" t="s">
        <v>171</v>
      </c>
      <c r="T25" s="105">
        <v>46137</v>
      </c>
      <c r="U25" s="103" t="s">
        <v>1618</v>
      </c>
      <c r="V25" s="171">
        <f t="array" aca="1" ref="V25" ca="1">IF(B25="","",IF(OR(AK25="Joined",AK25="Rejected",AK25="Offer Drop",AK25="Backed out"),"",_xlfn.LET(_xlpm.dates,CHOOSE({1,2,3,4,5,6},X25,Z25,AB25,AD25,AF25,AH25),_xlpm.pastDates,IF(_xlpm.dates&lt;=TODAY(),_xlpm.dates,0),_xlpm.maxPast,MAX(_xlpm.pastDates),IF(_xlpm.maxPast&gt;0,TODAY()-_xlpm.maxPast,IF(T25="","",TODAY()-T25)))))</f>
        <v>25</v>
      </c>
      <c r="W25" s="95" t="s">
        <v>221</v>
      </c>
      <c r="X25" s="129">
        <v>46139</v>
      </c>
      <c r="Y25" s="100" t="s">
        <v>221</v>
      </c>
      <c r="Z25" s="99">
        <v>46144</v>
      </c>
      <c r="AA25" s="100" t="s">
        <v>221</v>
      </c>
      <c r="AB25" s="99">
        <v>46150</v>
      </c>
      <c r="AC25" s="100" t="s">
        <v>221</v>
      </c>
      <c r="AD25" s="105">
        <v>46155</v>
      </c>
      <c r="AE25" s="94" t="s">
        <v>221</v>
      </c>
      <c r="AF25" s="105">
        <v>46160</v>
      </c>
      <c r="AG25" s="94" t="s">
        <v>221</v>
      </c>
      <c r="AH25" s="132">
        <v>46163</v>
      </c>
      <c r="AI25" s="97" t="s">
        <v>34</v>
      </c>
      <c r="AJ25" s="96"/>
      <c r="AK25" s="192" t="str">
        <f t="shared" si="1"/>
        <v>Offer Extended</v>
      </c>
      <c r="AL25" s="169" t="str">
        <f>IFERROR(IF(S25="","",IF(VLOOKUP(S25,[1]Requisitions!$B:$N,13,FALSE)="","",HYPERLINK(VLOOKUP(S25,[1]Requisitions!$B:$N,13,FALSE),"Feedback Sheet"))),"")</f>
        <v/>
      </c>
      <c r="AM25" s="96" t="s">
        <v>1799</v>
      </c>
    </row>
    <row r="26" spans="2:39" ht="15" customHeight="1" x14ac:dyDescent="0.45">
      <c r="B26" s="98">
        <v>22</v>
      </c>
      <c r="C26" s="98" t="s">
        <v>1800</v>
      </c>
      <c r="D26" s="98" t="s">
        <v>1621</v>
      </c>
      <c r="E26" s="98" t="s">
        <v>1699</v>
      </c>
      <c r="F26" s="98" t="s">
        <v>236</v>
      </c>
      <c r="G26" s="98" t="s">
        <v>1700</v>
      </c>
      <c r="H26" s="98" t="s">
        <v>1631</v>
      </c>
      <c r="I26" s="98" t="s">
        <v>1701</v>
      </c>
      <c r="J26" s="98" t="s">
        <v>331</v>
      </c>
      <c r="K26" s="98" t="s">
        <v>392</v>
      </c>
      <c r="L26" s="98" t="s">
        <v>1702</v>
      </c>
      <c r="M26" s="96" t="s">
        <v>219</v>
      </c>
      <c r="N26" s="103" t="s">
        <v>58</v>
      </c>
      <c r="O26" s="97" t="s">
        <v>1801</v>
      </c>
      <c r="P26" s="98" t="s">
        <v>1802</v>
      </c>
      <c r="Q26" s="126" t="str">
        <f t="shared" si="0"/>
        <v>C-022</v>
      </c>
      <c r="R26" s="108"/>
      <c r="S26" s="98" t="s">
        <v>173</v>
      </c>
      <c r="T26" s="105">
        <v>46138</v>
      </c>
      <c r="U26" s="103" t="s">
        <v>1623</v>
      </c>
      <c r="V26" s="171" t="str">
        <f t="array" aca="1" ref="V26" ca="1">IF(B26="","",IF(OR(AK26="Joined",AK26="Rejected",AK26="Offer Drop",AK26="Backed out"),"",_xlfn.LET(_xlpm.dates,CHOOSE({1,2,3,4,5,6},X26,Z26,AB26,AD26,AF26,AH26),_xlpm.pastDates,IF(_xlpm.dates&lt;=TODAY(),_xlpm.dates,0),_xlpm.maxPast,MAX(_xlpm.pastDates),IF(_xlpm.maxPast&gt;0,TODAY()-_xlpm.maxPast,IF(T26="","",TODAY()-T26)))))</f>
        <v/>
      </c>
      <c r="W26" s="95" t="s">
        <v>222</v>
      </c>
      <c r="X26" s="129">
        <v>46141</v>
      </c>
      <c r="Y26" s="100"/>
      <c r="Z26" s="99"/>
      <c r="AA26" s="100"/>
      <c r="AB26" s="99"/>
      <c r="AC26" s="100"/>
      <c r="AD26" s="105"/>
      <c r="AE26" s="94"/>
      <c r="AF26" s="105"/>
      <c r="AG26" s="94"/>
      <c r="AH26" s="132"/>
      <c r="AI26" s="97"/>
      <c r="AJ26" s="96"/>
      <c r="AK26" s="192" t="str">
        <f t="shared" si="1"/>
        <v>Rejected</v>
      </c>
      <c r="AL26" s="169" t="str">
        <f>IFERROR(IF(S26="","",IF(VLOOKUP(S26,[1]Requisitions!$B:$N,13,FALSE)="","",HYPERLINK(VLOOKUP(S26,[1]Requisitions!$B:$N,13,FALSE),"Feedback Sheet"))),"")</f>
        <v/>
      </c>
      <c r="AM26" s="96" t="s">
        <v>1803</v>
      </c>
    </row>
    <row r="27" spans="2:39" ht="15" customHeight="1" x14ac:dyDescent="0.45">
      <c r="B27" s="98">
        <v>23</v>
      </c>
      <c r="C27" s="98" t="s">
        <v>1804</v>
      </c>
      <c r="D27" s="98" t="s">
        <v>1707</v>
      </c>
      <c r="E27" s="98" t="s">
        <v>1708</v>
      </c>
      <c r="F27" s="98" t="s">
        <v>243</v>
      </c>
      <c r="G27" s="98" t="s">
        <v>1709</v>
      </c>
      <c r="H27" s="98" t="s">
        <v>1657</v>
      </c>
      <c r="I27" s="98" t="s">
        <v>1710</v>
      </c>
      <c r="J27" s="98" t="s">
        <v>265</v>
      </c>
      <c r="K27" s="98" t="s">
        <v>265</v>
      </c>
      <c r="L27" s="98" t="s">
        <v>1711</v>
      </c>
      <c r="M27" s="96" t="s">
        <v>219</v>
      </c>
      <c r="N27" s="103" t="s">
        <v>60</v>
      </c>
      <c r="O27" s="97" t="s">
        <v>1805</v>
      </c>
      <c r="P27" s="98" t="s">
        <v>1806</v>
      </c>
      <c r="Q27" s="126" t="str">
        <f t="shared" si="0"/>
        <v>C-023</v>
      </c>
      <c r="R27" s="108"/>
      <c r="S27" s="98" t="s">
        <v>175</v>
      </c>
      <c r="T27" s="105">
        <v>46139</v>
      </c>
      <c r="U27" s="103" t="s">
        <v>1618</v>
      </c>
      <c r="V27" s="171">
        <f t="array" aca="1" ref="V27" ca="1">IF(B27="","",IF(OR(AK27="Joined",AK27="Rejected",AK27="Offer Drop",AK27="Backed out"),"",_xlfn.LET(_xlpm.dates,CHOOSE({1,2,3,4,5,6},X27,Z27,AB27,AD27,AF27,AH27),_xlpm.pastDates,IF(_xlpm.dates&lt;=TODAY(),_xlpm.dates,0),_xlpm.maxPast,MAX(_xlpm.pastDates),IF(_xlpm.maxPast&gt;0,TODAY()-_xlpm.maxPast,IF(T27="","",TODAY()-T27)))))</f>
        <v>45</v>
      </c>
      <c r="W27" s="95" t="s">
        <v>320</v>
      </c>
      <c r="X27" s="129">
        <v>46143</v>
      </c>
      <c r="Y27" s="100"/>
      <c r="Z27" s="99"/>
      <c r="AA27" s="100"/>
      <c r="AB27" s="99"/>
      <c r="AC27" s="100"/>
      <c r="AD27" s="105"/>
      <c r="AE27" s="94"/>
      <c r="AF27" s="105"/>
      <c r="AG27" s="94"/>
      <c r="AH27" s="132"/>
      <c r="AI27" s="97"/>
      <c r="AJ27" s="96"/>
      <c r="AK27" s="192" t="str">
        <f t="shared" si="1"/>
        <v>On Hold</v>
      </c>
      <c r="AL27" s="169" t="str">
        <f>IFERROR(IF(S27="","",IF(VLOOKUP(S27,[1]Requisitions!$B:$N,13,FALSE)="","",HYPERLINK(VLOOKUP(S27,[1]Requisitions!$B:$N,13,FALSE),"Feedback Sheet"))),"")</f>
        <v/>
      </c>
      <c r="AM27" s="96" t="s">
        <v>1807</v>
      </c>
    </row>
    <row r="28" spans="2:39" ht="15" customHeight="1" x14ac:dyDescent="0.45">
      <c r="B28" s="98">
        <v>24</v>
      </c>
      <c r="C28" s="98" t="s">
        <v>1808</v>
      </c>
      <c r="D28" s="98" t="s">
        <v>1629</v>
      </c>
      <c r="E28" s="98" t="s">
        <v>1716</v>
      </c>
      <c r="F28" s="98" t="s">
        <v>214</v>
      </c>
      <c r="G28" s="98" t="s">
        <v>1717</v>
      </c>
      <c r="H28" s="98" t="s">
        <v>1638</v>
      </c>
      <c r="I28" s="98" t="s">
        <v>1718</v>
      </c>
      <c r="J28" s="98" t="s">
        <v>284</v>
      </c>
      <c r="K28" s="98" t="s">
        <v>284</v>
      </c>
      <c r="L28" s="98" t="s">
        <v>1719</v>
      </c>
      <c r="M28" s="96" t="s">
        <v>219</v>
      </c>
      <c r="N28" s="103" t="s">
        <v>61</v>
      </c>
      <c r="O28" s="97" t="s">
        <v>1809</v>
      </c>
      <c r="P28" s="98" t="s">
        <v>1810</v>
      </c>
      <c r="Q28" s="126" t="str">
        <f t="shared" si="0"/>
        <v>C-024</v>
      </c>
      <c r="R28" s="108"/>
      <c r="S28" s="98" t="s">
        <v>176</v>
      </c>
      <c r="T28" s="105">
        <v>46140</v>
      </c>
      <c r="U28" s="103" t="s">
        <v>1623</v>
      </c>
      <c r="V28" s="171" t="str">
        <f t="array" aca="1" ref="V28" ca="1">IF(B28="","",IF(OR(AK28="Joined",AK28="Rejected",AK28="Offer Drop",AK28="Backed out"),"",_xlfn.LET(_xlpm.dates,CHOOSE({1,2,3,4,5,6},X28,Z28,AB28,AD28,AF28,AH28),_xlpm.pastDates,IF(_xlpm.dates&lt;=TODAY(),_xlpm.dates,0),_xlpm.maxPast,MAX(_xlpm.pastDates),IF(_xlpm.maxPast&gt;0,TODAY()-_xlpm.maxPast,IF(T28="","",TODAY()-T28)))))</f>
        <v/>
      </c>
      <c r="W28" s="95" t="s">
        <v>221</v>
      </c>
      <c r="X28" s="129">
        <v>46145</v>
      </c>
      <c r="Y28" s="100" t="s">
        <v>221</v>
      </c>
      <c r="Z28" s="99">
        <v>46150</v>
      </c>
      <c r="AA28" s="100" t="s">
        <v>221</v>
      </c>
      <c r="AB28" s="99">
        <v>46156</v>
      </c>
      <c r="AC28" s="100" t="s">
        <v>221</v>
      </c>
      <c r="AD28" s="105">
        <v>46161</v>
      </c>
      <c r="AE28" s="94" t="s">
        <v>221</v>
      </c>
      <c r="AF28" s="105">
        <v>46166</v>
      </c>
      <c r="AG28" s="94" t="s">
        <v>221</v>
      </c>
      <c r="AH28" s="132">
        <v>46169</v>
      </c>
      <c r="AI28" s="97" t="s">
        <v>34</v>
      </c>
      <c r="AJ28" s="96" t="s">
        <v>94</v>
      </c>
      <c r="AK28" s="192" t="str">
        <f t="shared" si="1"/>
        <v>Joined</v>
      </c>
      <c r="AL28" s="169" t="str">
        <f>IFERROR(IF(S28="","",IF(VLOOKUP(S28,[1]Requisitions!$B:$N,13,FALSE)="","",HYPERLINK(VLOOKUP(S28,[1]Requisitions!$B:$N,13,FALSE),"Feedback Sheet"))),"")</f>
        <v/>
      </c>
      <c r="AM28" s="96" t="s">
        <v>1811</v>
      </c>
    </row>
    <row r="29" spans="2:39" ht="15" customHeight="1" x14ac:dyDescent="0.45">
      <c r="B29" s="98">
        <v>25</v>
      </c>
      <c r="C29" s="98" t="s">
        <v>1812</v>
      </c>
      <c r="D29" s="98" t="s">
        <v>1634</v>
      </c>
      <c r="E29" s="98" t="s">
        <v>1724</v>
      </c>
      <c r="F29" s="98" t="s">
        <v>290</v>
      </c>
      <c r="G29" s="98" t="s">
        <v>1725</v>
      </c>
      <c r="H29" s="98" t="s">
        <v>1617</v>
      </c>
      <c r="I29" s="98" t="s">
        <v>1691</v>
      </c>
      <c r="J29" s="98" t="s">
        <v>273</v>
      </c>
      <c r="K29" s="98" t="s">
        <v>273</v>
      </c>
      <c r="L29" s="98" t="s">
        <v>1692</v>
      </c>
      <c r="M29" s="96" t="s">
        <v>219</v>
      </c>
      <c r="N29" s="103" t="s">
        <v>62</v>
      </c>
      <c r="O29" s="97" t="s">
        <v>1813</v>
      </c>
      <c r="P29" s="98" t="s">
        <v>1814</v>
      </c>
      <c r="Q29" s="126" t="str">
        <f t="shared" si="0"/>
        <v>C-025</v>
      </c>
      <c r="R29" s="108"/>
      <c r="S29" s="98" t="s">
        <v>177</v>
      </c>
      <c r="T29" s="105">
        <v>46141</v>
      </c>
      <c r="U29" s="103" t="s">
        <v>1618</v>
      </c>
      <c r="V29" s="171">
        <f t="array" aca="1" ref="V29" ca="1">IF(B29="","",IF(OR(AK29="Joined",AK29="Rejected",AK29="Offer Drop",AK29="Backed out"),"",_xlfn.LET(_xlpm.dates,CHOOSE({1,2,3,4,5,6},X29,Z29,AB29,AD29,AF29,AH29),_xlpm.pastDates,IF(_xlpm.dates&lt;=TODAY(),_xlpm.dates,0),_xlpm.maxPast,MAX(_xlpm.pastDates),IF(_xlpm.maxPast&gt;0,TODAY()-_xlpm.maxPast,IF(T29="","",TODAY()-T29)))))</f>
        <v>29</v>
      </c>
      <c r="W29" s="95" t="s">
        <v>221</v>
      </c>
      <c r="X29" s="129">
        <v>46143</v>
      </c>
      <c r="Y29" s="100" t="s">
        <v>221</v>
      </c>
      <c r="Z29" s="99">
        <v>46148</v>
      </c>
      <c r="AA29" s="100" t="s">
        <v>221</v>
      </c>
      <c r="AB29" s="99">
        <v>46154</v>
      </c>
      <c r="AC29" s="100" t="s">
        <v>221</v>
      </c>
      <c r="AD29" s="105">
        <v>46159</v>
      </c>
      <c r="AE29" s="94"/>
      <c r="AF29" s="105"/>
      <c r="AG29" s="94"/>
      <c r="AH29" s="132"/>
      <c r="AI29" s="97"/>
      <c r="AJ29" s="96"/>
      <c r="AK29" s="192" t="str">
        <f t="shared" si="1"/>
        <v>Active</v>
      </c>
      <c r="AL29" s="169" t="str">
        <f>IFERROR(IF(S29="","",IF(VLOOKUP(S29,[1]Requisitions!$B:$N,13,FALSE)="","",HYPERLINK(VLOOKUP(S29,[1]Requisitions!$B:$N,13,FALSE),"Feedback Sheet"))),"")</f>
        <v/>
      </c>
      <c r="AM29" s="96" t="s">
        <v>1815</v>
      </c>
    </row>
    <row r="30" spans="2:39" ht="15" customHeight="1" x14ac:dyDescent="0.45">
      <c r="B30" s="98">
        <v>26</v>
      </c>
      <c r="C30" s="98" t="s">
        <v>1816</v>
      </c>
      <c r="D30" s="98" t="s">
        <v>1651</v>
      </c>
      <c r="E30" s="98" t="s">
        <v>1730</v>
      </c>
      <c r="F30" s="98" t="s">
        <v>236</v>
      </c>
      <c r="G30" s="98" t="s">
        <v>1690</v>
      </c>
      <c r="H30" s="98" t="s">
        <v>1631</v>
      </c>
      <c r="I30" s="98" t="s">
        <v>1701</v>
      </c>
      <c r="J30" s="98" t="s">
        <v>280</v>
      </c>
      <c r="K30" s="98" t="s">
        <v>280</v>
      </c>
      <c r="L30" s="98" t="s">
        <v>1702</v>
      </c>
      <c r="M30" s="96" t="s">
        <v>219</v>
      </c>
      <c r="N30" s="103" t="s">
        <v>63</v>
      </c>
      <c r="O30" s="97" t="s">
        <v>1817</v>
      </c>
      <c r="P30" s="98" t="s">
        <v>1818</v>
      </c>
      <c r="Q30" s="126" t="str">
        <f t="shared" si="0"/>
        <v>C-026</v>
      </c>
      <c r="R30" s="108"/>
      <c r="S30" s="98" t="s">
        <v>146</v>
      </c>
      <c r="T30" s="105">
        <v>46142</v>
      </c>
      <c r="U30" s="103" t="s">
        <v>1623</v>
      </c>
      <c r="V30" s="171" t="str">
        <f t="array" aca="1" ref="V30" ca="1">IF(B30="","",IF(OR(AK30="Joined",AK30="Rejected",AK30="Offer Drop",AK30="Backed out"),"",_xlfn.LET(_xlpm.dates,CHOOSE({1,2,3,4,5,6},X30,Z30,AB30,AD30,AF30,AH30),_xlpm.pastDates,IF(_xlpm.dates&lt;=TODAY(),_xlpm.dates,0),_xlpm.maxPast,MAX(_xlpm.pastDates),IF(_xlpm.maxPast&gt;0,TODAY()-_xlpm.maxPast,IF(T30="","",TODAY()-T30)))))</f>
        <v/>
      </c>
      <c r="W30" s="95" t="s">
        <v>221</v>
      </c>
      <c r="X30" s="129">
        <v>46145</v>
      </c>
      <c r="Y30" s="100" t="s">
        <v>222</v>
      </c>
      <c r="Z30" s="99">
        <v>46150</v>
      </c>
      <c r="AA30" s="100"/>
      <c r="AB30" s="99"/>
      <c r="AC30" s="100"/>
      <c r="AD30" s="105"/>
      <c r="AE30" s="94"/>
      <c r="AF30" s="105"/>
      <c r="AG30" s="94"/>
      <c r="AH30" s="132"/>
      <c r="AI30" s="97"/>
      <c r="AJ30" s="96"/>
      <c r="AK30" s="192" t="str">
        <f t="shared" si="1"/>
        <v>Rejected</v>
      </c>
      <c r="AL30" s="169" t="str">
        <f>IFERROR(IF(S30="","",IF(VLOOKUP(S30,[1]Requisitions!$B:$N,13,FALSE)="","",HYPERLINK(VLOOKUP(S30,[1]Requisitions!$B:$N,13,FALSE),"Feedback Sheet"))),"")</f>
        <v/>
      </c>
      <c r="AM30" s="96" t="s">
        <v>1819</v>
      </c>
    </row>
    <row r="31" spans="2:39" x14ac:dyDescent="0.45">
      <c r="B31" s="98">
        <v>27</v>
      </c>
      <c r="C31" s="98" t="s">
        <v>1820</v>
      </c>
      <c r="D31" s="98" t="s">
        <v>1735</v>
      </c>
      <c r="E31" s="98" t="s">
        <v>1736</v>
      </c>
      <c r="F31" s="98" t="s">
        <v>243</v>
      </c>
      <c r="G31" s="98" t="s">
        <v>1700</v>
      </c>
      <c r="H31" s="98" t="s">
        <v>1657</v>
      </c>
      <c r="I31" s="98" t="s">
        <v>1710</v>
      </c>
      <c r="J31" s="98" t="s">
        <v>257</v>
      </c>
      <c r="K31" s="98" t="s">
        <v>257</v>
      </c>
      <c r="L31" s="98" t="s">
        <v>1711</v>
      </c>
      <c r="M31" s="96" t="s">
        <v>219</v>
      </c>
      <c r="N31" s="103" t="s">
        <v>64</v>
      </c>
      <c r="O31" s="97" t="s">
        <v>1821</v>
      </c>
      <c r="P31" s="98" t="s">
        <v>1822</v>
      </c>
      <c r="Q31" s="126" t="str">
        <f t="shared" si="0"/>
        <v>C-027</v>
      </c>
      <c r="R31" s="108"/>
      <c r="S31" s="98" t="s">
        <v>147</v>
      </c>
      <c r="T31" s="105">
        <v>46143</v>
      </c>
      <c r="U31" s="103" t="s">
        <v>1618</v>
      </c>
      <c r="V31" s="171">
        <f t="array" aca="1" ref="V31" ca="1">IF(B31="","",IF(OR(AK31="Joined",AK31="Rejected",AK31="Offer Drop",AK31="Backed out"),"",_xlfn.LET(_xlpm.dates,CHOOSE({1,2,3,4,5,6},X31,Z31,AB31,AD31,AF31,AH31),_xlpm.pastDates,IF(_xlpm.dates&lt;=TODAY(),_xlpm.dates,0),_xlpm.maxPast,MAX(_xlpm.pastDates),IF(_xlpm.maxPast&gt;0,TODAY()-_xlpm.maxPast,IF(T31="","",TODAY()-T31)))))</f>
        <v>36</v>
      </c>
      <c r="W31" s="95" t="s">
        <v>221</v>
      </c>
      <c r="X31" s="129">
        <v>46147</v>
      </c>
      <c r="Y31" s="100" t="s">
        <v>221</v>
      </c>
      <c r="Z31" s="99">
        <v>46152</v>
      </c>
      <c r="AA31" s="100"/>
      <c r="AB31" s="99"/>
      <c r="AC31" s="100"/>
      <c r="AD31" s="105"/>
      <c r="AE31" s="94"/>
      <c r="AF31" s="105"/>
      <c r="AG31" s="94"/>
      <c r="AH31" s="132"/>
      <c r="AI31" s="97"/>
      <c r="AJ31" s="96"/>
      <c r="AK31" s="192" t="str">
        <f t="shared" si="1"/>
        <v>Active</v>
      </c>
      <c r="AL31" s="169" t="str">
        <f>IFERROR(IF(S31="","",IF(VLOOKUP(S31,[1]Requisitions!$B:$N,13,FALSE)="","",HYPERLINK(VLOOKUP(S31,[1]Requisitions!$B:$N,13,FALSE),"Feedback Sheet"))),"")</f>
        <v/>
      </c>
      <c r="AM31" s="96" t="s">
        <v>1823</v>
      </c>
    </row>
    <row r="32" spans="2:39" ht="15" customHeight="1" x14ac:dyDescent="0.45">
      <c r="B32" s="98">
        <v>28</v>
      </c>
      <c r="C32" s="98" t="s">
        <v>1824</v>
      </c>
      <c r="D32" s="98" t="s">
        <v>1661</v>
      </c>
      <c r="E32" s="98" t="s">
        <v>1741</v>
      </c>
      <c r="F32" s="98" t="s">
        <v>243</v>
      </c>
      <c r="G32" s="98" t="s">
        <v>1709</v>
      </c>
      <c r="H32" s="98" t="s">
        <v>1638</v>
      </c>
      <c r="I32" s="98" t="s">
        <v>1718</v>
      </c>
      <c r="J32" s="98" t="s">
        <v>281</v>
      </c>
      <c r="K32" s="98" t="s">
        <v>281</v>
      </c>
      <c r="L32" s="98" t="s">
        <v>1719</v>
      </c>
      <c r="M32" s="96" t="s">
        <v>1693</v>
      </c>
      <c r="N32" s="103" t="s">
        <v>65</v>
      </c>
      <c r="O32" s="97" t="s">
        <v>1825</v>
      </c>
      <c r="P32" s="98" t="s">
        <v>1826</v>
      </c>
      <c r="Q32" s="126" t="str">
        <f t="shared" si="0"/>
        <v>C-028</v>
      </c>
      <c r="R32" s="108"/>
      <c r="S32" s="98" t="s">
        <v>148</v>
      </c>
      <c r="T32" s="105">
        <v>46144</v>
      </c>
      <c r="U32" s="103" t="s">
        <v>1623</v>
      </c>
      <c r="V32" s="171" t="str">
        <f t="array" aca="1" ref="V32" ca="1">IF(B32="","",IF(OR(AK32="Joined",AK32="Rejected",AK32="Offer Drop",AK32="Backed out"),"",_xlfn.LET(_xlpm.dates,CHOOSE({1,2,3,4,5,6},X32,Z32,AB32,AD32,AF32,AH32),_xlpm.pastDates,IF(_xlpm.dates&lt;=TODAY(),_xlpm.dates,0),_xlpm.maxPast,MAX(_xlpm.pastDates),IF(_xlpm.maxPast&gt;0,TODAY()-_xlpm.maxPast,IF(T32="","",TODAY()-T32)))))</f>
        <v/>
      </c>
      <c r="W32" s="95" t="s">
        <v>221</v>
      </c>
      <c r="X32" s="129">
        <v>46149</v>
      </c>
      <c r="Y32" s="100" t="s">
        <v>221</v>
      </c>
      <c r="Z32" s="99">
        <v>46154</v>
      </c>
      <c r="AA32" s="100" t="s">
        <v>221</v>
      </c>
      <c r="AB32" s="99">
        <v>46160</v>
      </c>
      <c r="AC32" s="100" t="s">
        <v>221</v>
      </c>
      <c r="AD32" s="105">
        <v>46165</v>
      </c>
      <c r="AE32" s="94" t="s">
        <v>221</v>
      </c>
      <c r="AF32" s="105">
        <v>46170</v>
      </c>
      <c r="AG32" s="94" t="s">
        <v>221</v>
      </c>
      <c r="AH32" s="132">
        <v>46173</v>
      </c>
      <c r="AI32" s="97" t="s">
        <v>34</v>
      </c>
      <c r="AJ32" s="96" t="s">
        <v>94</v>
      </c>
      <c r="AK32" s="192" t="str">
        <f t="shared" si="1"/>
        <v>Joined</v>
      </c>
      <c r="AL32" s="169" t="str">
        <f>IFERROR(IF(S32="","",IF(VLOOKUP(S32,[1]Requisitions!$B:$N,13,FALSE)="","",HYPERLINK(VLOOKUP(S32,[1]Requisitions!$B:$N,13,FALSE),"Feedback Sheet"))),"")</f>
        <v/>
      </c>
      <c r="AM32" s="96" t="s">
        <v>1827</v>
      </c>
    </row>
    <row r="33" spans="2:39" ht="15" customHeight="1" x14ac:dyDescent="0.45">
      <c r="B33" s="98">
        <v>29</v>
      </c>
      <c r="C33" s="98" t="s">
        <v>1828</v>
      </c>
      <c r="D33" s="98" t="s">
        <v>1664</v>
      </c>
      <c r="E33" s="98" t="s">
        <v>1746</v>
      </c>
      <c r="F33" s="98" t="s">
        <v>252</v>
      </c>
      <c r="G33" s="98" t="s">
        <v>1717</v>
      </c>
      <c r="H33" s="98" t="s">
        <v>1617</v>
      </c>
      <c r="I33" s="98" t="s">
        <v>1691</v>
      </c>
      <c r="J33" s="98" t="s">
        <v>246</v>
      </c>
      <c r="K33" s="98" t="s">
        <v>246</v>
      </c>
      <c r="L33" s="98" t="s">
        <v>1692</v>
      </c>
      <c r="M33" s="96" t="s">
        <v>219</v>
      </c>
      <c r="N33" s="103" t="s">
        <v>58</v>
      </c>
      <c r="O33" s="97" t="s">
        <v>1829</v>
      </c>
      <c r="P33" s="98" t="s">
        <v>1830</v>
      </c>
      <c r="Q33" s="126" t="str">
        <f t="shared" si="0"/>
        <v>C-029</v>
      </c>
      <c r="R33" s="108"/>
      <c r="S33" s="98" t="s">
        <v>149</v>
      </c>
      <c r="T33" s="105">
        <v>46145</v>
      </c>
      <c r="U33" s="103" t="s">
        <v>1618</v>
      </c>
      <c r="V33" s="171">
        <f t="array" aca="1" ref="V33" ca="1">IF(B33="","",IF(OR(AK33="Joined",AK33="Rejected",AK33="Offer Drop",AK33="Backed out"),"",_xlfn.LET(_xlpm.dates,CHOOSE({1,2,3,4,5,6},X33,Z33,AB33,AD33,AF33,AH33),_xlpm.pastDates,IF(_xlpm.dates&lt;=TODAY(),_xlpm.dates,0),_xlpm.maxPast,MAX(_xlpm.pastDates),IF(_xlpm.maxPast&gt;0,TODAY()-_xlpm.maxPast,IF(T33="","",TODAY()-T33)))))</f>
        <v>41</v>
      </c>
      <c r="W33" s="95" t="s">
        <v>320</v>
      </c>
      <c r="X33" s="129">
        <v>46147</v>
      </c>
      <c r="Y33" s="100"/>
      <c r="Z33" s="99"/>
      <c r="AA33" s="100"/>
      <c r="AB33" s="99"/>
      <c r="AC33" s="100"/>
      <c r="AD33" s="105"/>
      <c r="AE33" s="94"/>
      <c r="AF33" s="105"/>
      <c r="AG33" s="94"/>
      <c r="AH33" s="132"/>
      <c r="AI33" s="97"/>
      <c r="AJ33" s="96"/>
      <c r="AK33" s="192" t="str">
        <f t="shared" si="1"/>
        <v>On Hold</v>
      </c>
      <c r="AL33" s="169" t="str">
        <f>IFERROR(IF(S33="","",IF(VLOOKUP(S33,[1]Requisitions!$B:$N,13,FALSE)="","",HYPERLINK(VLOOKUP(S33,[1]Requisitions!$B:$N,13,FALSE),"Feedback Sheet"))),"")</f>
        <v/>
      </c>
      <c r="AM33" s="96" t="s">
        <v>1831</v>
      </c>
    </row>
    <row r="34" spans="2:39" ht="15" customHeight="1" x14ac:dyDescent="0.45">
      <c r="B34" s="98">
        <v>30</v>
      </c>
      <c r="C34" s="98" t="s">
        <v>1832</v>
      </c>
      <c r="D34" s="98" t="s">
        <v>1667</v>
      </c>
      <c r="E34" s="98" t="s">
        <v>1751</v>
      </c>
      <c r="F34" s="98" t="s">
        <v>243</v>
      </c>
      <c r="G34" s="98" t="s">
        <v>1725</v>
      </c>
      <c r="H34" s="98" t="s">
        <v>1631</v>
      </c>
      <c r="I34" s="98" t="s">
        <v>1701</v>
      </c>
      <c r="J34" s="98" t="s">
        <v>288</v>
      </c>
      <c r="K34" s="98" t="s">
        <v>288</v>
      </c>
      <c r="L34" s="98" t="s">
        <v>1702</v>
      </c>
      <c r="M34" s="96" t="s">
        <v>219</v>
      </c>
      <c r="N34" s="103" t="s">
        <v>60</v>
      </c>
      <c r="O34" s="97" t="s">
        <v>1833</v>
      </c>
      <c r="P34" s="98" t="s">
        <v>1834</v>
      </c>
      <c r="Q34" s="126" t="str">
        <f t="shared" si="0"/>
        <v>C-030</v>
      </c>
      <c r="R34" s="108"/>
      <c r="S34" s="98" t="s">
        <v>150</v>
      </c>
      <c r="T34" s="105">
        <v>46146</v>
      </c>
      <c r="U34" s="103" t="s">
        <v>1623</v>
      </c>
      <c r="V34" s="171">
        <f t="array" aca="1" ref="V34" ca="1">IF(B34="","",IF(OR(AK34="Joined",AK34="Rejected",AK34="Offer Drop",AK34="Backed out"),"",_xlfn.LET(_xlpm.dates,CHOOSE({1,2,3,4,5,6},X34,Z34,AB34,AD34,AF34,AH34),_xlpm.pastDates,IF(_xlpm.dates&lt;=TODAY(),_xlpm.dates,0),_xlpm.maxPast,MAX(_xlpm.pastDates),IF(_xlpm.maxPast&gt;0,TODAY()-_xlpm.maxPast,IF(T34="","",TODAY()-T34)))))</f>
        <v>23</v>
      </c>
      <c r="W34" s="95" t="s">
        <v>221</v>
      </c>
      <c r="X34" s="129">
        <v>46149</v>
      </c>
      <c r="Y34" s="100" t="s">
        <v>221</v>
      </c>
      <c r="Z34" s="99">
        <v>46154</v>
      </c>
      <c r="AA34" s="100" t="s">
        <v>221</v>
      </c>
      <c r="AB34" s="99">
        <v>46160</v>
      </c>
      <c r="AC34" s="100" t="s">
        <v>221</v>
      </c>
      <c r="AD34" s="105">
        <v>46165</v>
      </c>
      <c r="AE34" s="94"/>
      <c r="AF34" s="105"/>
      <c r="AG34" s="94"/>
      <c r="AH34" s="132"/>
      <c r="AI34" s="97"/>
      <c r="AJ34" s="96"/>
      <c r="AK34" s="192" t="str">
        <f t="shared" si="1"/>
        <v>Active</v>
      </c>
      <c r="AL34" s="169" t="str">
        <f>IFERROR(IF(S34="","",IF(VLOOKUP(S34,[1]Requisitions!$B:$N,13,FALSE)="","",HYPERLINK(VLOOKUP(S34,[1]Requisitions!$B:$N,13,FALSE),"Feedback Sheet"))),"")</f>
        <v/>
      </c>
      <c r="AM34" s="96" t="s">
        <v>1835</v>
      </c>
    </row>
    <row r="35" spans="2:39" ht="15" customHeight="1" x14ac:dyDescent="0.45">
      <c r="B35" s="98">
        <v>31</v>
      </c>
      <c r="C35" s="98" t="s">
        <v>1836</v>
      </c>
      <c r="D35" s="98" t="s">
        <v>1615</v>
      </c>
      <c r="E35" s="98" t="s">
        <v>1689</v>
      </c>
      <c r="F35" s="98" t="s">
        <v>283</v>
      </c>
      <c r="G35" s="98" t="s">
        <v>1690</v>
      </c>
      <c r="H35" s="98" t="s">
        <v>1657</v>
      </c>
      <c r="I35" s="98" t="s">
        <v>1710</v>
      </c>
      <c r="J35" s="98" t="s">
        <v>258</v>
      </c>
      <c r="K35" s="98" t="s">
        <v>258</v>
      </c>
      <c r="L35" s="98" t="s">
        <v>1711</v>
      </c>
      <c r="M35" s="96" t="s">
        <v>219</v>
      </c>
      <c r="N35" s="103" t="s">
        <v>61</v>
      </c>
      <c r="O35" s="97" t="s">
        <v>1837</v>
      </c>
      <c r="P35" s="98" t="s">
        <v>1838</v>
      </c>
      <c r="Q35" s="126" t="str">
        <f t="shared" si="0"/>
        <v>C-031</v>
      </c>
      <c r="R35" s="108"/>
      <c r="S35" s="98" t="s">
        <v>151</v>
      </c>
      <c r="T35" s="105">
        <v>46147</v>
      </c>
      <c r="U35" s="103" t="s">
        <v>1618</v>
      </c>
      <c r="V35" s="171">
        <f t="array" aca="1" ref="V35" ca="1">IF(B35="","",IF(OR(AK35="Joined",AK35="Rejected",AK35="Offer Drop",AK35="Backed out"),"",_xlfn.LET(_xlpm.dates,CHOOSE({1,2,3,4,5,6},X35,Z35,AB35,AD35,AF35,AH35),_xlpm.pastDates,IF(_xlpm.dates&lt;=TODAY(),_xlpm.dates,0),_xlpm.maxPast,MAX(_xlpm.pastDates),IF(_xlpm.maxPast&gt;0,TODAY()-_xlpm.maxPast,IF(T35="","",TODAY()-T35)))))</f>
        <v>37</v>
      </c>
      <c r="W35" s="95" t="s">
        <v>320</v>
      </c>
      <c r="X35" s="129">
        <v>46151</v>
      </c>
      <c r="Y35" s="100"/>
      <c r="Z35" s="99"/>
      <c r="AA35" s="100"/>
      <c r="AB35" s="99"/>
      <c r="AC35" s="100"/>
      <c r="AD35" s="105"/>
      <c r="AE35" s="94"/>
      <c r="AF35" s="105"/>
      <c r="AG35" s="94"/>
      <c r="AH35" s="132"/>
      <c r="AI35" s="97"/>
      <c r="AJ35" s="96"/>
      <c r="AK35" s="192" t="str">
        <f t="shared" si="1"/>
        <v>On Hold</v>
      </c>
      <c r="AL35" s="169" t="str">
        <f>IFERROR(IF(S35="","",IF(VLOOKUP(S35,[1]Requisitions!$B:$N,13,FALSE)="","",HYPERLINK(VLOOKUP(S35,[1]Requisitions!$B:$N,13,FALSE),"Feedback Sheet"))),"")</f>
        <v/>
      </c>
      <c r="AM35" s="96" t="s">
        <v>1839</v>
      </c>
    </row>
    <row r="36" spans="2:39" ht="15" customHeight="1" x14ac:dyDescent="0.45">
      <c r="B36" s="98">
        <v>32</v>
      </c>
      <c r="C36" s="98" t="s">
        <v>1840</v>
      </c>
      <c r="D36" s="98" t="s">
        <v>1621</v>
      </c>
      <c r="E36" s="98" t="s">
        <v>1699</v>
      </c>
      <c r="F36" s="98" t="s">
        <v>236</v>
      </c>
      <c r="G36" s="98" t="s">
        <v>1700</v>
      </c>
      <c r="H36" s="98" t="s">
        <v>1638</v>
      </c>
      <c r="I36" s="98" t="s">
        <v>1718</v>
      </c>
      <c r="J36" s="98" t="s">
        <v>286</v>
      </c>
      <c r="K36" s="98" t="s">
        <v>286</v>
      </c>
      <c r="L36" s="98" t="s">
        <v>1719</v>
      </c>
      <c r="M36" s="96" t="s">
        <v>219</v>
      </c>
      <c r="N36" s="103" t="s">
        <v>62</v>
      </c>
      <c r="O36" s="97" t="s">
        <v>1841</v>
      </c>
      <c r="P36" s="98" t="s">
        <v>1842</v>
      </c>
      <c r="Q36" s="126" t="str">
        <f t="shared" si="0"/>
        <v>C-032</v>
      </c>
      <c r="R36" s="108"/>
      <c r="S36" s="98" t="s">
        <v>152</v>
      </c>
      <c r="T36" s="105">
        <v>46148</v>
      </c>
      <c r="U36" s="103" t="s">
        <v>1623</v>
      </c>
      <c r="V36" s="171" t="str">
        <f t="array" aca="1" ref="V36" ca="1">IF(B36="","",IF(OR(AK36="Joined",AK36="Rejected",AK36="Offer Drop",AK36="Backed out"),"",_xlfn.LET(_xlpm.dates,CHOOSE({1,2,3,4,5,6},X36,Z36,AB36,AD36,AF36,AH36),_xlpm.pastDates,IF(_xlpm.dates&lt;=TODAY(),_xlpm.dates,0),_xlpm.maxPast,MAX(_xlpm.pastDates),IF(_xlpm.maxPast&gt;0,TODAY()-_xlpm.maxPast,IF(T36="","",TODAY()-T36)))))</f>
        <v/>
      </c>
      <c r="W36" s="95" t="s">
        <v>221</v>
      </c>
      <c r="X36" s="129">
        <v>46153</v>
      </c>
      <c r="Y36" s="100" t="s">
        <v>221</v>
      </c>
      <c r="Z36" s="99">
        <v>46158</v>
      </c>
      <c r="AA36" s="100" t="s">
        <v>221</v>
      </c>
      <c r="AB36" s="99">
        <v>46164</v>
      </c>
      <c r="AC36" s="100" t="s">
        <v>221</v>
      </c>
      <c r="AD36" s="105">
        <v>46169</v>
      </c>
      <c r="AE36" s="94" t="s">
        <v>221</v>
      </c>
      <c r="AF36" s="105">
        <v>46174</v>
      </c>
      <c r="AG36" s="94" t="s">
        <v>221</v>
      </c>
      <c r="AH36" s="132">
        <v>46177</v>
      </c>
      <c r="AI36" s="97" t="s">
        <v>34</v>
      </c>
      <c r="AJ36" s="96" t="s">
        <v>94</v>
      </c>
      <c r="AK36" s="192" t="str">
        <f t="shared" si="1"/>
        <v>Joined</v>
      </c>
      <c r="AL36" s="169" t="str">
        <f>IFERROR(IF(S36="","",IF(VLOOKUP(S36,[1]Requisitions!$B:$N,13,FALSE)="","",HYPERLINK(VLOOKUP(S36,[1]Requisitions!$B:$N,13,FALSE),"Feedback Sheet"))),"")</f>
        <v/>
      </c>
      <c r="AM36" s="96" t="s">
        <v>1843</v>
      </c>
    </row>
    <row r="37" spans="2:39" ht="15" customHeight="1" x14ac:dyDescent="0.45">
      <c r="B37" s="98">
        <v>33</v>
      </c>
      <c r="C37" s="98" t="s">
        <v>1844</v>
      </c>
      <c r="D37" s="98" t="s">
        <v>1707</v>
      </c>
      <c r="E37" s="98" t="s">
        <v>1708</v>
      </c>
      <c r="F37" s="98" t="s">
        <v>243</v>
      </c>
      <c r="G37" s="98" t="s">
        <v>1709</v>
      </c>
      <c r="H37" s="98" t="s">
        <v>1617</v>
      </c>
      <c r="I37" s="98" t="s">
        <v>1691</v>
      </c>
      <c r="J37" s="98" t="s">
        <v>312</v>
      </c>
      <c r="K37" s="98" t="s">
        <v>312</v>
      </c>
      <c r="L37" s="98" t="s">
        <v>1692</v>
      </c>
      <c r="M37" s="96" t="s">
        <v>219</v>
      </c>
      <c r="N37" s="103" t="s">
        <v>63</v>
      </c>
      <c r="O37" s="97" t="s">
        <v>1845</v>
      </c>
      <c r="P37" s="98" t="s">
        <v>1846</v>
      </c>
      <c r="Q37" s="126" t="str">
        <f t="shared" si="0"/>
        <v>C-033</v>
      </c>
      <c r="R37" s="108"/>
      <c r="S37" s="98" t="s">
        <v>154</v>
      </c>
      <c r="T37" s="105">
        <v>46149</v>
      </c>
      <c r="U37" s="103" t="s">
        <v>1618</v>
      </c>
      <c r="V37" s="171" t="str">
        <f t="array" aca="1" ref="V37" ca="1">IF(B37="","",IF(OR(AK37="Joined",AK37="Rejected",AK37="Offer Drop",AK37="Backed out"),"",_xlfn.LET(_xlpm.dates,CHOOSE({1,2,3,4,5,6},X37,Z37,AB37,AD37,AF37,AH37),_xlpm.pastDates,IF(_xlpm.dates&lt;=TODAY(),_xlpm.dates,0),_xlpm.maxPast,MAX(_xlpm.pastDates),IF(_xlpm.maxPast&gt;0,TODAY()-_xlpm.maxPast,IF(T37="","",TODAY()-T37)))))</f>
        <v/>
      </c>
      <c r="W37" s="95" t="s">
        <v>222</v>
      </c>
      <c r="X37" s="129">
        <v>46151</v>
      </c>
      <c r="Y37" s="100"/>
      <c r="Z37" s="99"/>
      <c r="AA37" s="100"/>
      <c r="AB37" s="99"/>
      <c r="AC37" s="100"/>
      <c r="AD37" s="105"/>
      <c r="AE37" s="94"/>
      <c r="AF37" s="105"/>
      <c r="AG37" s="94"/>
      <c r="AH37" s="132"/>
      <c r="AI37" s="97"/>
      <c r="AJ37" s="96"/>
      <c r="AK37" s="192" t="str">
        <f t="shared" si="1"/>
        <v>Rejected</v>
      </c>
      <c r="AL37" s="169" t="str">
        <f>IFERROR(IF(S37="","",IF(VLOOKUP(S37,[1]Requisitions!$B:$N,13,FALSE)="","",HYPERLINK(VLOOKUP(S37,[1]Requisitions!$B:$N,13,FALSE),"Feedback Sheet"))),"")</f>
        <v/>
      </c>
      <c r="AM37" s="96" t="s">
        <v>1847</v>
      </c>
    </row>
    <row r="38" spans="2:39" ht="15" customHeight="1" x14ac:dyDescent="0.45">
      <c r="B38" s="98">
        <v>34</v>
      </c>
      <c r="C38" s="98" t="s">
        <v>1848</v>
      </c>
      <c r="D38" s="98" t="s">
        <v>1629</v>
      </c>
      <c r="E38" s="98" t="s">
        <v>1716</v>
      </c>
      <c r="F38" s="98" t="s">
        <v>214</v>
      </c>
      <c r="G38" s="98" t="s">
        <v>1717</v>
      </c>
      <c r="H38" s="98" t="s">
        <v>1631</v>
      </c>
      <c r="I38" s="98" t="s">
        <v>1701</v>
      </c>
      <c r="J38" s="98" t="s">
        <v>269</v>
      </c>
      <c r="K38" s="98" t="s">
        <v>269</v>
      </c>
      <c r="L38" s="98" t="s">
        <v>1702</v>
      </c>
      <c r="M38" s="96" t="s">
        <v>219</v>
      </c>
      <c r="N38" s="103" t="s">
        <v>64</v>
      </c>
      <c r="O38" s="97" t="s">
        <v>1849</v>
      </c>
      <c r="P38" s="98" t="s">
        <v>1850</v>
      </c>
      <c r="Q38" s="126" t="str">
        <f t="shared" si="0"/>
        <v>C-034</v>
      </c>
      <c r="R38" s="108"/>
      <c r="S38" s="98" t="s">
        <v>156</v>
      </c>
      <c r="T38" s="105">
        <v>46150</v>
      </c>
      <c r="U38" s="103" t="s">
        <v>1623</v>
      </c>
      <c r="V38" s="171" t="str">
        <f t="array" aca="1" ref="V38" ca="1">IF(B38="","",IF(OR(AK38="Joined",AK38="Rejected",AK38="Offer Drop",AK38="Backed out"),"",_xlfn.LET(_xlpm.dates,CHOOSE({1,2,3,4,5,6},X38,Z38,AB38,AD38,AF38,AH38),_xlpm.pastDates,IF(_xlpm.dates&lt;=TODAY(),_xlpm.dates,0),_xlpm.maxPast,MAX(_xlpm.pastDates),IF(_xlpm.maxPast&gt;0,TODAY()-_xlpm.maxPast,IF(T38="","",TODAY()-T38)))))</f>
        <v/>
      </c>
      <c r="W38" s="95" t="s">
        <v>221</v>
      </c>
      <c r="X38" s="129">
        <v>46153</v>
      </c>
      <c r="Y38" s="100" t="s">
        <v>221</v>
      </c>
      <c r="Z38" s="99">
        <v>46158</v>
      </c>
      <c r="AA38" s="100" t="s">
        <v>221</v>
      </c>
      <c r="AB38" s="99">
        <v>46164</v>
      </c>
      <c r="AC38" s="100" t="s">
        <v>221</v>
      </c>
      <c r="AD38" s="105">
        <v>46169</v>
      </c>
      <c r="AE38" s="94" t="s">
        <v>221</v>
      </c>
      <c r="AF38" s="105">
        <v>46174</v>
      </c>
      <c r="AG38" s="94" t="s">
        <v>221</v>
      </c>
      <c r="AH38" s="132">
        <v>46177</v>
      </c>
      <c r="AI38" s="97" t="s">
        <v>104</v>
      </c>
      <c r="AJ38" s="96"/>
      <c r="AK38" s="192" t="str">
        <f t="shared" si="1"/>
        <v>Offer Drop</v>
      </c>
      <c r="AL38" s="169" t="str">
        <f>IFERROR(IF(S38="","",IF(VLOOKUP(S38,[1]Requisitions!$B:$N,13,FALSE)="","",HYPERLINK(VLOOKUP(S38,[1]Requisitions!$B:$N,13,FALSE),"Feedback Sheet"))),"")</f>
        <v/>
      </c>
      <c r="AM38" s="96" t="s">
        <v>1851</v>
      </c>
    </row>
    <row r="39" spans="2:39" ht="15" customHeight="1" x14ac:dyDescent="0.45">
      <c r="B39" s="98">
        <v>35</v>
      </c>
      <c r="C39" s="98" t="s">
        <v>1852</v>
      </c>
      <c r="D39" s="98" t="s">
        <v>1634</v>
      </c>
      <c r="E39" s="98" t="s">
        <v>1724</v>
      </c>
      <c r="F39" s="98" t="s">
        <v>290</v>
      </c>
      <c r="G39" s="98" t="s">
        <v>1725</v>
      </c>
      <c r="H39" s="98" t="s">
        <v>1657</v>
      </c>
      <c r="I39" s="98" t="s">
        <v>1710</v>
      </c>
      <c r="J39" s="98" t="s">
        <v>318</v>
      </c>
      <c r="K39" s="98" t="s">
        <v>318</v>
      </c>
      <c r="L39" s="98" t="s">
        <v>1711</v>
      </c>
      <c r="M39" s="96" t="s">
        <v>219</v>
      </c>
      <c r="N39" s="103" t="s">
        <v>65</v>
      </c>
      <c r="O39" s="97" t="s">
        <v>1853</v>
      </c>
      <c r="P39" s="98" t="s">
        <v>1854</v>
      </c>
      <c r="Q39" s="126" t="str">
        <f t="shared" si="0"/>
        <v>C-035</v>
      </c>
      <c r="R39" s="108"/>
      <c r="S39" s="98" t="s">
        <v>157</v>
      </c>
      <c r="T39" s="105">
        <v>46151</v>
      </c>
      <c r="U39" s="103" t="s">
        <v>1618</v>
      </c>
      <c r="V39" s="171" t="str">
        <f t="array" aca="1" ref="V39" ca="1">IF(B39="","",IF(OR(AK39="Joined",AK39="Rejected",AK39="Offer Drop",AK39="Backed out"),"",_xlfn.LET(_xlpm.dates,CHOOSE({1,2,3,4,5,6},X39,Z39,AB39,AD39,AF39,AH39),_xlpm.pastDates,IF(_xlpm.dates&lt;=TODAY(),_xlpm.dates,0),_xlpm.maxPast,MAX(_xlpm.pastDates),IF(_xlpm.maxPast&gt;0,TODAY()-_xlpm.maxPast,IF(T39="","",TODAY()-T39)))))</f>
        <v/>
      </c>
      <c r="W39" s="95" t="s">
        <v>221</v>
      </c>
      <c r="X39" s="129">
        <v>46155</v>
      </c>
      <c r="Y39" s="100" t="s">
        <v>221</v>
      </c>
      <c r="Z39" s="99">
        <v>46160</v>
      </c>
      <c r="AA39" s="100" t="s">
        <v>221</v>
      </c>
      <c r="AB39" s="99">
        <v>46166</v>
      </c>
      <c r="AC39" s="100" t="s">
        <v>221</v>
      </c>
      <c r="AD39" s="105">
        <v>46171</v>
      </c>
      <c r="AE39" s="94" t="s">
        <v>221</v>
      </c>
      <c r="AF39" s="105">
        <v>46176</v>
      </c>
      <c r="AG39" s="94" t="s">
        <v>221</v>
      </c>
      <c r="AH39" s="132">
        <v>46179</v>
      </c>
      <c r="AI39" s="97" t="s">
        <v>34</v>
      </c>
      <c r="AJ39" s="96" t="s">
        <v>94</v>
      </c>
      <c r="AK39" s="192" t="str">
        <f t="shared" si="1"/>
        <v>Joined</v>
      </c>
      <c r="AL39" s="169" t="str">
        <f>IFERROR(IF(S39="","",IF(VLOOKUP(S39,[1]Requisitions!$B:$N,13,FALSE)="","",HYPERLINK(VLOOKUP(S39,[1]Requisitions!$B:$N,13,FALSE),"Feedback Sheet"))),"")</f>
        <v/>
      </c>
      <c r="AM39" s="96" t="s">
        <v>1855</v>
      </c>
    </row>
    <row r="40" spans="2:39" ht="15" customHeight="1" x14ac:dyDescent="0.45">
      <c r="B40" s="98">
        <v>36</v>
      </c>
      <c r="C40" s="98" t="s">
        <v>1856</v>
      </c>
      <c r="D40" s="98" t="s">
        <v>1651</v>
      </c>
      <c r="E40" s="98" t="s">
        <v>1730</v>
      </c>
      <c r="F40" s="98" t="s">
        <v>236</v>
      </c>
      <c r="G40" s="98" t="s">
        <v>1690</v>
      </c>
      <c r="H40" s="98" t="s">
        <v>1638</v>
      </c>
      <c r="I40" s="98" t="s">
        <v>1718</v>
      </c>
      <c r="J40" s="98" t="s">
        <v>309</v>
      </c>
      <c r="K40" s="98" t="s">
        <v>309</v>
      </c>
      <c r="L40" s="98" t="s">
        <v>1719</v>
      </c>
      <c r="M40" s="96" t="s">
        <v>219</v>
      </c>
      <c r="N40" s="103" t="s">
        <v>58</v>
      </c>
      <c r="O40" s="97" t="s">
        <v>1857</v>
      </c>
      <c r="P40" s="98" t="s">
        <v>1858</v>
      </c>
      <c r="Q40" s="126" t="str">
        <f t="shared" si="0"/>
        <v>C-036</v>
      </c>
      <c r="R40" s="108"/>
      <c r="S40" s="98" t="s">
        <v>158</v>
      </c>
      <c r="T40" s="105">
        <v>46152</v>
      </c>
      <c r="U40" s="103" t="s">
        <v>1623</v>
      </c>
      <c r="V40" s="171">
        <f t="array" aca="1" ref="V40" ca="1">IF(B40="","",IF(OR(AK40="Joined",AK40="Rejected",AK40="Offer Drop",AK40="Backed out"),"",_xlfn.LET(_xlpm.dates,CHOOSE({1,2,3,4,5,6},X40,Z40,AB40,AD40,AF40,AH40),_xlpm.pastDates,IF(_xlpm.dates&lt;=TODAY(),_xlpm.dates,0),_xlpm.maxPast,MAX(_xlpm.pastDates),IF(_xlpm.maxPast&gt;0,TODAY()-_xlpm.maxPast,IF(T40="","",TODAY()-T40)))))</f>
        <v>26</v>
      </c>
      <c r="W40" s="95" t="s">
        <v>221</v>
      </c>
      <c r="X40" s="129">
        <v>46157</v>
      </c>
      <c r="Y40" s="100" t="s">
        <v>221</v>
      </c>
      <c r="Z40" s="99">
        <v>46162</v>
      </c>
      <c r="AA40" s="100"/>
      <c r="AB40" s="99"/>
      <c r="AC40" s="100"/>
      <c r="AD40" s="105"/>
      <c r="AE40" s="94"/>
      <c r="AF40" s="105"/>
      <c r="AG40" s="94"/>
      <c r="AH40" s="132"/>
      <c r="AI40" s="97"/>
      <c r="AJ40" s="96"/>
      <c r="AK40" s="192" t="str">
        <f t="shared" si="1"/>
        <v>Active</v>
      </c>
      <c r="AL40" s="169" t="str">
        <f>IFERROR(IF(S40="","",IF(VLOOKUP(S40,[1]Requisitions!$B:$N,13,FALSE)="","",HYPERLINK(VLOOKUP(S40,[1]Requisitions!$B:$N,13,FALSE),"Feedback Sheet"))),"")</f>
        <v/>
      </c>
      <c r="AM40" s="96" t="s">
        <v>1859</v>
      </c>
    </row>
    <row r="41" spans="2:39" ht="15" customHeight="1" x14ac:dyDescent="0.45">
      <c r="B41" s="98">
        <v>37</v>
      </c>
      <c r="C41" s="98" t="s">
        <v>1860</v>
      </c>
      <c r="D41" s="98" t="s">
        <v>1735</v>
      </c>
      <c r="E41" s="98" t="s">
        <v>1736</v>
      </c>
      <c r="F41" s="98" t="s">
        <v>243</v>
      </c>
      <c r="G41" s="98" t="s">
        <v>1700</v>
      </c>
      <c r="H41" s="98" t="s">
        <v>1617</v>
      </c>
      <c r="I41" s="98" t="s">
        <v>1691</v>
      </c>
      <c r="J41" s="98" t="s">
        <v>234</v>
      </c>
      <c r="K41" s="98" t="s">
        <v>234</v>
      </c>
      <c r="L41" s="98" t="s">
        <v>1692</v>
      </c>
      <c r="M41" s="96" t="s">
        <v>1693</v>
      </c>
      <c r="N41" s="103" t="s">
        <v>60</v>
      </c>
      <c r="O41" s="97" t="s">
        <v>1861</v>
      </c>
      <c r="P41" s="98" t="s">
        <v>1862</v>
      </c>
      <c r="Q41" s="126" t="str">
        <f t="shared" si="0"/>
        <v>C-037</v>
      </c>
      <c r="R41" s="108"/>
      <c r="S41" s="98" t="s">
        <v>159</v>
      </c>
      <c r="T41" s="105">
        <v>46153</v>
      </c>
      <c r="U41" s="103" t="s">
        <v>1618</v>
      </c>
      <c r="V41" s="171">
        <f t="array" aca="1" ref="V41" ca="1">IF(B41="","",IF(OR(AK41="Joined",AK41="Rejected",AK41="Offer Drop",AK41="Backed out"),"",_xlfn.LET(_xlpm.dates,CHOOSE({1,2,3,4,5,6},X41,Z41,AB41,AD41,AF41,AH41),_xlpm.pastDates,IF(_xlpm.dates&lt;=TODAY(),_xlpm.dates,0),_xlpm.maxPast,MAX(_xlpm.pastDates),IF(_xlpm.maxPast&gt;0,TODAY()-_xlpm.maxPast,IF(T41="","",TODAY()-T41)))))</f>
        <v>33</v>
      </c>
      <c r="W41" s="95" t="s">
        <v>1452</v>
      </c>
      <c r="X41" s="129">
        <v>46155</v>
      </c>
      <c r="Y41" s="100"/>
      <c r="Z41" s="99"/>
      <c r="AA41" s="100"/>
      <c r="AB41" s="99"/>
      <c r="AC41" s="100"/>
      <c r="AD41" s="105"/>
      <c r="AE41" s="94"/>
      <c r="AF41" s="105"/>
      <c r="AG41" s="94"/>
      <c r="AH41" s="132"/>
      <c r="AI41" s="97"/>
      <c r="AJ41" s="96"/>
      <c r="AK41" s="192" t="str">
        <f t="shared" si="1"/>
        <v>Not Started</v>
      </c>
      <c r="AL41" s="169" t="str">
        <f>IFERROR(IF(S41="","",IF(VLOOKUP(S41,[1]Requisitions!$B:$N,13,FALSE)="","",HYPERLINK(VLOOKUP(S41,[1]Requisitions!$B:$N,13,FALSE),"Feedback Sheet"))),"")</f>
        <v/>
      </c>
      <c r="AM41" s="96" t="s">
        <v>1863</v>
      </c>
    </row>
    <row r="42" spans="2:39" ht="15" customHeight="1" x14ac:dyDescent="0.45">
      <c r="B42" s="98">
        <v>38</v>
      </c>
      <c r="C42" s="98" t="s">
        <v>1864</v>
      </c>
      <c r="D42" s="98" t="s">
        <v>1661</v>
      </c>
      <c r="E42" s="98" t="s">
        <v>1741</v>
      </c>
      <c r="F42" s="98" t="s">
        <v>243</v>
      </c>
      <c r="G42" s="98" t="s">
        <v>1709</v>
      </c>
      <c r="H42" s="98" t="s">
        <v>1631</v>
      </c>
      <c r="I42" s="98" t="s">
        <v>1701</v>
      </c>
      <c r="J42" s="98" t="s">
        <v>216</v>
      </c>
      <c r="K42" s="98" t="s">
        <v>216</v>
      </c>
      <c r="L42" s="98" t="s">
        <v>1702</v>
      </c>
      <c r="M42" s="96" t="s">
        <v>219</v>
      </c>
      <c r="N42" s="103" t="s">
        <v>61</v>
      </c>
      <c r="O42" s="97" t="s">
        <v>1865</v>
      </c>
      <c r="P42" s="98" t="s">
        <v>1866</v>
      </c>
      <c r="Q42" s="126" t="str">
        <f t="shared" si="0"/>
        <v>C-038</v>
      </c>
      <c r="R42" s="108"/>
      <c r="S42" s="98" t="s">
        <v>160</v>
      </c>
      <c r="T42" s="105">
        <v>46154</v>
      </c>
      <c r="U42" s="103" t="s">
        <v>1623</v>
      </c>
      <c r="V42" s="171" t="str">
        <f t="array" aca="1" ref="V42" ca="1">IF(B42="","",IF(OR(AK42="Joined",AK42="Rejected",AK42="Offer Drop",AK42="Backed out"),"",_xlfn.LET(_xlpm.dates,CHOOSE({1,2,3,4,5,6},X42,Z42,AB42,AD42,AF42,AH42),_xlpm.pastDates,IF(_xlpm.dates&lt;=TODAY(),_xlpm.dates,0),_xlpm.maxPast,MAX(_xlpm.pastDates),IF(_xlpm.maxPast&gt;0,TODAY()-_xlpm.maxPast,IF(T42="","",TODAY()-T42)))))</f>
        <v/>
      </c>
      <c r="W42" s="95" t="s">
        <v>221</v>
      </c>
      <c r="X42" s="129">
        <v>46157</v>
      </c>
      <c r="Y42" s="100" t="s">
        <v>221</v>
      </c>
      <c r="Z42" s="99">
        <v>46162</v>
      </c>
      <c r="AA42" s="100" t="s">
        <v>221</v>
      </c>
      <c r="AB42" s="99">
        <v>46168</v>
      </c>
      <c r="AC42" s="100" t="s">
        <v>221</v>
      </c>
      <c r="AD42" s="105">
        <v>46173</v>
      </c>
      <c r="AE42" s="94" t="s">
        <v>221</v>
      </c>
      <c r="AF42" s="105">
        <v>46178</v>
      </c>
      <c r="AG42" s="94" t="s">
        <v>221</v>
      </c>
      <c r="AH42" s="132">
        <v>46181</v>
      </c>
      <c r="AI42" s="97" t="s">
        <v>34</v>
      </c>
      <c r="AJ42" s="96" t="s">
        <v>94</v>
      </c>
      <c r="AK42" s="192" t="str">
        <f t="shared" si="1"/>
        <v>Joined</v>
      </c>
      <c r="AL42" s="169" t="str">
        <f>IFERROR(IF(S42="","",IF(VLOOKUP(S42,[1]Requisitions!$B:$N,13,FALSE)="","",HYPERLINK(VLOOKUP(S42,[1]Requisitions!$B:$N,13,FALSE),"Feedback Sheet"))),"")</f>
        <v/>
      </c>
      <c r="AM42" s="96" t="s">
        <v>1867</v>
      </c>
    </row>
    <row r="43" spans="2:39" ht="15" customHeight="1" x14ac:dyDescent="0.45">
      <c r="B43" s="98">
        <v>39</v>
      </c>
      <c r="C43" s="98" t="s">
        <v>1868</v>
      </c>
      <c r="D43" s="98" t="s">
        <v>1664</v>
      </c>
      <c r="E43" s="98" t="s">
        <v>1746</v>
      </c>
      <c r="F43" s="98" t="s">
        <v>252</v>
      </c>
      <c r="G43" s="98" t="s">
        <v>1717</v>
      </c>
      <c r="H43" s="98" t="s">
        <v>1657</v>
      </c>
      <c r="I43" s="98" t="s">
        <v>1710</v>
      </c>
      <c r="J43" s="98" t="s">
        <v>239</v>
      </c>
      <c r="K43" s="98" t="s">
        <v>239</v>
      </c>
      <c r="L43" s="98" t="s">
        <v>1711</v>
      </c>
      <c r="M43" s="96" t="s">
        <v>219</v>
      </c>
      <c r="N43" s="103" t="s">
        <v>62</v>
      </c>
      <c r="O43" s="97" t="s">
        <v>1869</v>
      </c>
      <c r="P43" s="98" t="s">
        <v>1870</v>
      </c>
      <c r="Q43" s="126" t="str">
        <f t="shared" si="0"/>
        <v>C-039</v>
      </c>
      <c r="R43" s="108"/>
      <c r="S43" s="98" t="s">
        <v>162</v>
      </c>
      <c r="T43" s="105">
        <v>46155</v>
      </c>
      <c r="U43" s="103" t="s">
        <v>1618</v>
      </c>
      <c r="V43" s="171" t="str">
        <f t="array" aca="1" ref="V43" ca="1">IF(B43="","",IF(OR(AK43="Joined",AK43="Rejected",AK43="Offer Drop",AK43="Backed out"),"",_xlfn.LET(_xlpm.dates,CHOOSE({1,2,3,4,5,6},X43,Z43,AB43,AD43,AF43,AH43),_xlpm.pastDates,IF(_xlpm.dates&lt;=TODAY(),_xlpm.dates,0),_xlpm.maxPast,MAX(_xlpm.pastDates),IF(_xlpm.maxPast&gt;0,TODAY()-_xlpm.maxPast,IF(T43="","",TODAY()-T43)))))</f>
        <v/>
      </c>
      <c r="W43" s="95" t="s">
        <v>221</v>
      </c>
      <c r="X43" s="129">
        <v>46159</v>
      </c>
      <c r="Y43" s="100" t="s">
        <v>222</v>
      </c>
      <c r="Z43" s="99">
        <v>46164</v>
      </c>
      <c r="AA43" s="100"/>
      <c r="AB43" s="99"/>
      <c r="AC43" s="100"/>
      <c r="AD43" s="105"/>
      <c r="AE43" s="94"/>
      <c r="AF43" s="105"/>
      <c r="AG43" s="94"/>
      <c r="AH43" s="132"/>
      <c r="AI43" s="97"/>
      <c r="AJ43" s="96"/>
      <c r="AK43" s="192" t="str">
        <f t="shared" si="1"/>
        <v>Rejected</v>
      </c>
      <c r="AL43" s="169" t="str">
        <f>IFERROR(IF(S43="","",IF(VLOOKUP(S43,[1]Requisitions!$B:$N,13,FALSE)="","",HYPERLINK(VLOOKUP(S43,[1]Requisitions!$B:$N,13,FALSE),"Feedback Sheet"))),"")</f>
        <v/>
      </c>
      <c r="AM43" s="96" t="s">
        <v>1871</v>
      </c>
    </row>
    <row r="44" spans="2:39" ht="15" customHeight="1" x14ac:dyDescent="0.45">
      <c r="B44" s="98">
        <v>40</v>
      </c>
      <c r="C44" s="98" t="s">
        <v>1872</v>
      </c>
      <c r="D44" s="98" t="s">
        <v>1667</v>
      </c>
      <c r="E44" s="98" t="s">
        <v>1751</v>
      </c>
      <c r="F44" s="98" t="s">
        <v>243</v>
      </c>
      <c r="G44" s="98" t="s">
        <v>1725</v>
      </c>
      <c r="H44" s="98" t="s">
        <v>1638</v>
      </c>
      <c r="I44" s="98" t="s">
        <v>1718</v>
      </c>
      <c r="J44" s="98" t="s">
        <v>1784</v>
      </c>
      <c r="K44" s="98" t="s">
        <v>1784</v>
      </c>
      <c r="L44" s="98" t="s">
        <v>1719</v>
      </c>
      <c r="M44" s="96" t="s">
        <v>219</v>
      </c>
      <c r="N44" s="103" t="s">
        <v>63</v>
      </c>
      <c r="O44" s="97" t="s">
        <v>1873</v>
      </c>
      <c r="P44" s="98" t="s">
        <v>1874</v>
      </c>
      <c r="Q44" s="126" t="str">
        <f t="shared" si="0"/>
        <v>C-040</v>
      </c>
      <c r="R44" s="108"/>
      <c r="S44" s="98" t="s">
        <v>163</v>
      </c>
      <c r="T44" s="105">
        <v>46156</v>
      </c>
      <c r="U44" s="103" t="s">
        <v>1623</v>
      </c>
      <c r="V44" s="171">
        <f t="array" aca="1" ref="V44" ca="1">IF(B44="","",IF(OR(AK44="Joined",AK44="Rejected",AK44="Offer Drop",AK44="Backed out"),"",_xlfn.LET(_xlpm.dates,CHOOSE({1,2,3,4,5,6},X44,Z44,AB44,AD44,AF44,AH44),_xlpm.pastDates,IF(_xlpm.dates&lt;=TODAY(),_xlpm.dates,0),_xlpm.maxPast,MAX(_xlpm.pastDates),IF(_xlpm.maxPast&gt;0,TODAY()-_xlpm.maxPast,IF(T44="","",TODAY()-T44)))))</f>
        <v>11</v>
      </c>
      <c r="W44" s="95" t="s">
        <v>221</v>
      </c>
      <c r="X44" s="129">
        <v>46161</v>
      </c>
      <c r="Y44" s="100" t="s">
        <v>221</v>
      </c>
      <c r="Z44" s="99">
        <v>46166</v>
      </c>
      <c r="AA44" s="100" t="s">
        <v>221</v>
      </c>
      <c r="AB44" s="99">
        <v>46172</v>
      </c>
      <c r="AC44" s="100" t="s">
        <v>221</v>
      </c>
      <c r="AD44" s="105">
        <v>46177</v>
      </c>
      <c r="AE44" s="94"/>
      <c r="AF44" s="105"/>
      <c r="AG44" s="94"/>
      <c r="AH44" s="132"/>
      <c r="AI44" s="97"/>
      <c r="AJ44" s="96"/>
      <c r="AK44" s="192" t="str">
        <f t="shared" si="1"/>
        <v>Active</v>
      </c>
      <c r="AL44" s="169" t="str">
        <f>IFERROR(IF(S44="","",IF(VLOOKUP(S44,[1]Requisitions!$B:$N,13,FALSE)="","",HYPERLINK(VLOOKUP(S44,[1]Requisitions!$B:$N,13,FALSE),"Feedback Sheet"))),"")</f>
        <v/>
      </c>
      <c r="AM44" s="96" t="s">
        <v>1875</v>
      </c>
    </row>
    <row r="45" spans="2:39" ht="15" customHeight="1" x14ac:dyDescent="0.45">
      <c r="B45" s="98">
        <v>41</v>
      </c>
      <c r="C45" s="98" t="s">
        <v>1876</v>
      </c>
      <c r="D45" s="98" t="s">
        <v>1615</v>
      </c>
      <c r="E45" s="98" t="s">
        <v>1689</v>
      </c>
      <c r="F45" s="98" t="s">
        <v>283</v>
      </c>
      <c r="G45" s="98" t="s">
        <v>1690</v>
      </c>
      <c r="H45" s="98" t="s">
        <v>1617</v>
      </c>
      <c r="I45" s="98" t="s">
        <v>1691</v>
      </c>
      <c r="J45" s="98" t="s">
        <v>250</v>
      </c>
      <c r="K45" s="98" t="s">
        <v>217</v>
      </c>
      <c r="L45" s="98" t="s">
        <v>1692</v>
      </c>
      <c r="M45" s="96" t="s">
        <v>219</v>
      </c>
      <c r="N45" s="103" t="s">
        <v>64</v>
      </c>
      <c r="O45" s="97" t="s">
        <v>1877</v>
      </c>
      <c r="P45" s="98" t="s">
        <v>1878</v>
      </c>
      <c r="Q45" s="126" t="str">
        <f t="shared" si="0"/>
        <v>C-041</v>
      </c>
      <c r="R45" s="108"/>
      <c r="S45" s="98" t="s">
        <v>164</v>
      </c>
      <c r="T45" s="105">
        <v>46157</v>
      </c>
      <c r="U45" s="103" t="s">
        <v>1618</v>
      </c>
      <c r="V45" s="171">
        <f t="array" aca="1" ref="V45" ca="1">IF(B45="","",IF(OR(AK45="Joined",AK45="Rejected",AK45="Offer Drop",AK45="Backed out"),"",_xlfn.LET(_xlpm.dates,CHOOSE({1,2,3,4,5,6},X45,Z45,AB45,AD45,AF45,AH45),_xlpm.pastDates,IF(_xlpm.dates&lt;=TODAY(),_xlpm.dates,0),_xlpm.maxPast,MAX(_xlpm.pastDates),IF(_xlpm.maxPast&gt;0,TODAY()-_xlpm.maxPast,IF(T45="","",TODAY()-T45)))))</f>
        <v>29</v>
      </c>
      <c r="W45" s="95" t="s">
        <v>1452</v>
      </c>
      <c r="X45" s="129">
        <v>46159</v>
      </c>
      <c r="Y45" s="100"/>
      <c r="Z45" s="99"/>
      <c r="AA45" s="100"/>
      <c r="AB45" s="99"/>
      <c r="AC45" s="100"/>
      <c r="AD45" s="105"/>
      <c r="AE45" s="94"/>
      <c r="AF45" s="105"/>
      <c r="AG45" s="94"/>
      <c r="AH45" s="132"/>
      <c r="AI45" s="97"/>
      <c r="AJ45" s="96"/>
      <c r="AK45" s="192" t="str">
        <f t="shared" si="1"/>
        <v>Not Started</v>
      </c>
      <c r="AL45" s="169" t="str">
        <f>IFERROR(IF(S45="","",IF(VLOOKUP(S45,[1]Requisitions!$B:$N,13,FALSE)="","",HYPERLINK(VLOOKUP(S45,[1]Requisitions!$B:$N,13,FALSE),"Feedback Sheet"))),"")</f>
        <v/>
      </c>
      <c r="AM45" s="96" t="s">
        <v>1879</v>
      </c>
    </row>
    <row r="46" spans="2:39" ht="15" customHeight="1" x14ac:dyDescent="0.45">
      <c r="B46" s="98">
        <v>42</v>
      </c>
      <c r="C46" s="98" t="s">
        <v>1880</v>
      </c>
      <c r="D46" s="98" t="s">
        <v>1621</v>
      </c>
      <c r="E46" s="98" t="s">
        <v>1699</v>
      </c>
      <c r="F46" s="98" t="s">
        <v>236</v>
      </c>
      <c r="G46" s="98" t="s">
        <v>1700</v>
      </c>
      <c r="H46" s="98" t="s">
        <v>1631</v>
      </c>
      <c r="I46" s="98" t="s">
        <v>1701</v>
      </c>
      <c r="J46" s="98" t="s">
        <v>331</v>
      </c>
      <c r="K46" s="98" t="s">
        <v>311</v>
      </c>
      <c r="L46" s="98" t="s">
        <v>1702</v>
      </c>
      <c r="M46" s="96" t="s">
        <v>219</v>
      </c>
      <c r="N46" s="103" t="s">
        <v>65</v>
      </c>
      <c r="O46" s="97" t="s">
        <v>1881</v>
      </c>
      <c r="P46" s="98" t="s">
        <v>1882</v>
      </c>
      <c r="Q46" s="126" t="str">
        <f t="shared" si="0"/>
        <v>C-042</v>
      </c>
      <c r="R46" s="108"/>
      <c r="S46" s="98" t="s">
        <v>167</v>
      </c>
      <c r="T46" s="105">
        <v>46158</v>
      </c>
      <c r="U46" s="103" t="s">
        <v>1623</v>
      </c>
      <c r="V46" s="171">
        <f t="array" aca="1" ref="V46" ca="1">IF(B46="","",IF(OR(AK46="Joined",AK46="Rejected",AK46="Offer Drop",AK46="Backed out"),"",_xlfn.LET(_xlpm.dates,CHOOSE({1,2,3,4,5,6},X46,Z46,AB46,AD46,AF46,AH46),_xlpm.pastDates,IF(_xlpm.dates&lt;=TODAY(),_xlpm.dates,0),_xlpm.maxPast,MAX(_xlpm.pastDates),IF(_xlpm.maxPast&gt;0,TODAY()-_xlpm.maxPast,IF(T46="","",TODAY()-T46)))))</f>
        <v>3</v>
      </c>
      <c r="W46" s="95" t="s">
        <v>221</v>
      </c>
      <c r="X46" s="129">
        <v>46161</v>
      </c>
      <c r="Y46" s="100" t="s">
        <v>221</v>
      </c>
      <c r="Z46" s="99">
        <v>46166</v>
      </c>
      <c r="AA46" s="100" t="s">
        <v>221</v>
      </c>
      <c r="AB46" s="99">
        <v>46172</v>
      </c>
      <c r="AC46" s="100" t="s">
        <v>221</v>
      </c>
      <c r="AD46" s="105">
        <v>46177</v>
      </c>
      <c r="AE46" s="94" t="s">
        <v>221</v>
      </c>
      <c r="AF46" s="105">
        <v>46182</v>
      </c>
      <c r="AG46" s="94" t="s">
        <v>221</v>
      </c>
      <c r="AH46" s="132">
        <v>46185</v>
      </c>
      <c r="AI46" s="97" t="s">
        <v>34</v>
      </c>
      <c r="AJ46" s="96"/>
      <c r="AK46" s="192" t="str">
        <f t="shared" si="1"/>
        <v>Offer Extended</v>
      </c>
      <c r="AL46" s="169" t="str">
        <f>IFERROR(IF(S46="","",IF(VLOOKUP(S46,[1]Requisitions!$B:$N,13,FALSE)="","",HYPERLINK(VLOOKUP(S46,[1]Requisitions!$B:$N,13,FALSE),"Feedback Sheet"))),"")</f>
        <v/>
      </c>
      <c r="AM46" s="96" t="s">
        <v>1883</v>
      </c>
    </row>
    <row r="47" spans="2:39" ht="15" customHeight="1" x14ac:dyDescent="0.45">
      <c r="B47" s="98">
        <v>43</v>
      </c>
      <c r="C47" s="98" t="s">
        <v>1884</v>
      </c>
      <c r="D47" s="98" t="s">
        <v>1707</v>
      </c>
      <c r="E47" s="98" t="s">
        <v>1708</v>
      </c>
      <c r="F47" s="98" t="s">
        <v>243</v>
      </c>
      <c r="G47" s="98" t="s">
        <v>1709</v>
      </c>
      <c r="H47" s="98" t="s">
        <v>1657</v>
      </c>
      <c r="I47" s="98" t="s">
        <v>1710</v>
      </c>
      <c r="J47" s="98" t="s">
        <v>265</v>
      </c>
      <c r="K47" s="98" t="s">
        <v>230</v>
      </c>
      <c r="L47" s="98" t="s">
        <v>1711</v>
      </c>
      <c r="M47" s="96" t="s">
        <v>219</v>
      </c>
      <c r="N47" s="103" t="s">
        <v>58</v>
      </c>
      <c r="O47" s="97" t="s">
        <v>1885</v>
      </c>
      <c r="P47" s="98" t="s">
        <v>1886</v>
      </c>
      <c r="Q47" s="126" t="str">
        <f t="shared" si="0"/>
        <v>C-043</v>
      </c>
      <c r="R47" s="108"/>
      <c r="S47" s="98" t="s">
        <v>168</v>
      </c>
      <c r="T47" s="105">
        <v>46159</v>
      </c>
      <c r="U47" s="103" t="s">
        <v>1618</v>
      </c>
      <c r="V47" s="171">
        <f t="array" aca="1" ref="V47" ca="1">IF(B47="","",IF(OR(AK47="Joined",AK47="Rejected",AK47="Offer Drop",AK47="Backed out"),"",_xlfn.LET(_xlpm.dates,CHOOSE({1,2,3,4,5,6},X47,Z47,AB47,AD47,AF47,AH47),_xlpm.pastDates,IF(_xlpm.dates&lt;=TODAY(),_xlpm.dates,0),_xlpm.maxPast,MAX(_xlpm.pastDates),IF(_xlpm.maxPast&gt;0,TODAY()-_xlpm.maxPast,IF(T47="","",TODAY()-T47)))))</f>
        <v>25</v>
      </c>
      <c r="W47" s="95" t="s">
        <v>1452</v>
      </c>
      <c r="X47" s="129">
        <v>46163</v>
      </c>
      <c r="Y47" s="100"/>
      <c r="Z47" s="99"/>
      <c r="AA47" s="100"/>
      <c r="AB47" s="99"/>
      <c r="AC47" s="100"/>
      <c r="AD47" s="105"/>
      <c r="AE47" s="94"/>
      <c r="AF47" s="105"/>
      <c r="AG47" s="94"/>
      <c r="AH47" s="132"/>
      <c r="AI47" s="97"/>
      <c r="AJ47" s="96"/>
      <c r="AK47" s="192" t="str">
        <f t="shared" si="1"/>
        <v>Not Started</v>
      </c>
      <c r="AL47" s="169" t="str">
        <f>IFERROR(IF(S47="","",IF(VLOOKUP(S47,[1]Requisitions!$B:$N,13,FALSE)="","",HYPERLINK(VLOOKUP(S47,[1]Requisitions!$B:$N,13,FALSE),"Feedback Sheet"))),"")</f>
        <v/>
      </c>
      <c r="AM47" s="96" t="s">
        <v>1887</v>
      </c>
    </row>
    <row r="48" spans="2:39" x14ac:dyDescent="0.45">
      <c r="B48" s="98">
        <v>44</v>
      </c>
      <c r="C48" s="98" t="s">
        <v>1888</v>
      </c>
      <c r="D48" s="98" t="s">
        <v>1629</v>
      </c>
      <c r="E48" s="98" t="s">
        <v>1716</v>
      </c>
      <c r="F48" s="98" t="s">
        <v>214</v>
      </c>
      <c r="G48" s="98" t="s">
        <v>1717</v>
      </c>
      <c r="H48" s="98" t="s">
        <v>1638</v>
      </c>
      <c r="I48" s="98" t="s">
        <v>1718</v>
      </c>
      <c r="J48" s="98" t="s">
        <v>284</v>
      </c>
      <c r="K48" s="98" t="s">
        <v>392</v>
      </c>
      <c r="L48" s="98" t="s">
        <v>1719</v>
      </c>
      <c r="M48" s="96" t="s">
        <v>219</v>
      </c>
      <c r="N48" s="103" t="s">
        <v>60</v>
      </c>
      <c r="O48" s="97" t="s">
        <v>1889</v>
      </c>
      <c r="P48" s="98" t="s">
        <v>1890</v>
      </c>
      <c r="Q48" s="126" t="str">
        <f t="shared" si="0"/>
        <v>C-044</v>
      </c>
      <c r="R48" s="108"/>
      <c r="S48" s="98" t="s">
        <v>169</v>
      </c>
      <c r="T48" s="105">
        <v>46160</v>
      </c>
      <c r="U48" s="103" t="s">
        <v>1623</v>
      </c>
      <c r="V48" s="171" t="str">
        <f t="array" aca="1" ref="V48" ca="1">IF(B48="","",IF(OR(AK48="Joined",AK48="Rejected",AK48="Offer Drop",AK48="Backed out"),"",_xlfn.LET(_xlpm.dates,CHOOSE({1,2,3,4,5,6},X48,Z48,AB48,AD48,AF48,AH48),_xlpm.pastDates,IF(_xlpm.dates&lt;=TODAY(),_xlpm.dates,0),_xlpm.maxPast,MAX(_xlpm.pastDates),IF(_xlpm.maxPast&gt;0,TODAY()-_xlpm.maxPast,IF(T48="","",TODAY()-T48)))))</f>
        <v/>
      </c>
      <c r="W48" s="95" t="s">
        <v>222</v>
      </c>
      <c r="X48" s="129">
        <v>46165</v>
      </c>
      <c r="Y48" s="100"/>
      <c r="Z48" s="99"/>
      <c r="AA48" s="100"/>
      <c r="AB48" s="99"/>
      <c r="AC48" s="100"/>
      <c r="AD48" s="105"/>
      <c r="AE48" s="94"/>
      <c r="AF48" s="105"/>
      <c r="AG48" s="94"/>
      <c r="AH48" s="132"/>
      <c r="AI48" s="97"/>
      <c r="AJ48" s="96"/>
      <c r="AK48" s="192" t="str">
        <f t="shared" si="1"/>
        <v>Rejected</v>
      </c>
      <c r="AL48" s="169" t="str">
        <f>IFERROR(IF(S48="","",IF(VLOOKUP(S48,[1]Requisitions!$B:$N,13,FALSE)="","",HYPERLINK(VLOOKUP(S48,[1]Requisitions!$B:$N,13,FALSE),"Feedback Sheet"))),"")</f>
        <v/>
      </c>
      <c r="AM48" s="96" t="s">
        <v>1891</v>
      </c>
    </row>
    <row r="49" spans="2:39" ht="15" customHeight="1" x14ac:dyDescent="0.45">
      <c r="B49" s="98">
        <v>45</v>
      </c>
      <c r="C49" s="98" t="s">
        <v>1892</v>
      </c>
      <c r="D49" s="98" t="s">
        <v>1634</v>
      </c>
      <c r="E49" s="98" t="s">
        <v>1724</v>
      </c>
      <c r="F49" s="98" t="s">
        <v>290</v>
      </c>
      <c r="G49" s="98" t="s">
        <v>1725</v>
      </c>
      <c r="H49" s="98" t="s">
        <v>1617</v>
      </c>
      <c r="I49" s="98" t="s">
        <v>1691</v>
      </c>
      <c r="J49" s="98" t="s">
        <v>273</v>
      </c>
      <c r="K49" s="98" t="s">
        <v>265</v>
      </c>
      <c r="L49" s="98" t="s">
        <v>1692</v>
      </c>
      <c r="M49" s="96" t="s">
        <v>219</v>
      </c>
      <c r="N49" s="103" t="s">
        <v>61</v>
      </c>
      <c r="O49" s="97" t="s">
        <v>1893</v>
      </c>
      <c r="P49" s="98" t="s">
        <v>1894</v>
      </c>
      <c r="Q49" s="126" t="str">
        <f t="shared" si="0"/>
        <v>C-045</v>
      </c>
      <c r="R49" s="108"/>
      <c r="S49" s="98" t="s">
        <v>170</v>
      </c>
      <c r="T49" s="105">
        <v>46161</v>
      </c>
      <c r="U49" s="103" t="s">
        <v>1618</v>
      </c>
      <c r="V49" s="171">
        <f t="array" aca="1" ref="V49" ca="1">IF(B49="","",IF(OR(AK49="Joined",AK49="Rejected",AK49="Offer Drop",AK49="Backed out"),"",_xlfn.LET(_xlpm.dates,CHOOSE({1,2,3,4,5,6},X49,Z49,AB49,AD49,AF49,AH49),_xlpm.pastDates,IF(_xlpm.dates&lt;=TODAY(),_xlpm.dates,0),_xlpm.maxPast,MAX(_xlpm.pastDates),IF(_xlpm.maxPast&gt;0,TODAY()-_xlpm.maxPast,IF(T49="","",TODAY()-T49)))))</f>
        <v>9</v>
      </c>
      <c r="W49" s="95" t="s">
        <v>221</v>
      </c>
      <c r="X49" s="129">
        <v>46163</v>
      </c>
      <c r="Y49" s="100" t="s">
        <v>221</v>
      </c>
      <c r="Z49" s="99">
        <v>46168</v>
      </c>
      <c r="AA49" s="100" t="s">
        <v>221</v>
      </c>
      <c r="AB49" s="99">
        <v>46174</v>
      </c>
      <c r="AC49" s="100" t="s">
        <v>221</v>
      </c>
      <c r="AD49" s="105">
        <v>46179</v>
      </c>
      <c r="AE49" s="94"/>
      <c r="AF49" s="105"/>
      <c r="AG49" s="94"/>
      <c r="AH49" s="132"/>
      <c r="AI49" s="97"/>
      <c r="AJ49" s="96"/>
      <c r="AK49" s="192" t="str">
        <f t="shared" si="1"/>
        <v>Active</v>
      </c>
      <c r="AL49" s="169" t="str">
        <f>IFERROR(IF(S49="","",IF(VLOOKUP(S49,[1]Requisitions!$B:$N,13,FALSE)="","",HYPERLINK(VLOOKUP(S49,[1]Requisitions!$B:$N,13,FALSE),"Feedback Sheet"))),"")</f>
        <v/>
      </c>
      <c r="AM49" s="96" t="s">
        <v>1895</v>
      </c>
    </row>
    <row r="50" spans="2:39" ht="15" customHeight="1" x14ac:dyDescent="0.45">
      <c r="B50" s="98">
        <v>46</v>
      </c>
      <c r="C50" s="98" t="s">
        <v>1896</v>
      </c>
      <c r="D50" s="98" t="s">
        <v>1651</v>
      </c>
      <c r="E50" s="98" t="s">
        <v>1730</v>
      </c>
      <c r="F50" s="98" t="s">
        <v>236</v>
      </c>
      <c r="G50" s="98" t="s">
        <v>1690</v>
      </c>
      <c r="H50" s="98" t="s">
        <v>1631</v>
      </c>
      <c r="I50" s="98" t="s">
        <v>1701</v>
      </c>
      <c r="J50" s="98" t="s">
        <v>280</v>
      </c>
      <c r="K50" s="98" t="s">
        <v>284</v>
      </c>
      <c r="L50" s="98" t="s">
        <v>1702</v>
      </c>
      <c r="M50" s="96" t="s">
        <v>1693</v>
      </c>
      <c r="N50" s="103" t="s">
        <v>62</v>
      </c>
      <c r="O50" s="97" t="s">
        <v>1897</v>
      </c>
      <c r="P50" s="98" t="s">
        <v>1898</v>
      </c>
      <c r="Q50" s="126" t="str">
        <f t="shared" si="0"/>
        <v>C-046</v>
      </c>
      <c r="R50" s="108"/>
      <c r="S50" s="98" t="s">
        <v>171</v>
      </c>
      <c r="T50" s="105">
        <v>46162</v>
      </c>
      <c r="U50" s="103" t="s">
        <v>1623</v>
      </c>
      <c r="V50" s="171">
        <f t="array" aca="1" ref="V50" ca="1">IF(B50="","",IF(OR(AK50="Joined",AK50="Rejected",AK50="Offer Drop",AK50="Backed out"),"",_xlfn.LET(_xlpm.dates,CHOOSE({1,2,3,4,5,6},X50,Z50,AB50,AD50,AF50,AH50),_xlpm.pastDates,IF(_xlpm.dates&lt;=TODAY(),_xlpm.dates,0),_xlpm.maxPast,MAX(_xlpm.pastDates),IF(_xlpm.maxPast&gt;0,TODAY()-_xlpm.maxPast,IF(T50="","",TODAY()-T50)))))</f>
        <v>23</v>
      </c>
      <c r="W50" s="95" t="s">
        <v>221</v>
      </c>
      <c r="X50" s="129">
        <v>46165</v>
      </c>
      <c r="Y50" s="100"/>
      <c r="Z50" s="99"/>
      <c r="AA50" s="100"/>
      <c r="AB50" s="99"/>
      <c r="AC50" s="100"/>
      <c r="AD50" s="105"/>
      <c r="AE50" s="94"/>
      <c r="AF50" s="105"/>
      <c r="AG50" s="94"/>
      <c r="AH50" s="132"/>
      <c r="AI50" s="97"/>
      <c r="AJ50" s="96"/>
      <c r="AK50" s="192" t="str">
        <f t="shared" si="1"/>
        <v>Active</v>
      </c>
      <c r="AL50" s="169" t="str">
        <f>IFERROR(IF(S50="","",IF(VLOOKUP(S50,[1]Requisitions!$B:$N,13,FALSE)="","",HYPERLINK(VLOOKUP(S50,[1]Requisitions!$B:$N,13,FALSE),"Feedback Sheet"))),"")</f>
        <v/>
      </c>
      <c r="AM50" s="96" t="s">
        <v>1899</v>
      </c>
    </row>
    <row r="51" spans="2:39" ht="15" customHeight="1" x14ac:dyDescent="0.45">
      <c r="B51" s="98">
        <v>47</v>
      </c>
      <c r="C51" s="98" t="s">
        <v>1900</v>
      </c>
      <c r="D51" s="98" t="s">
        <v>1735</v>
      </c>
      <c r="E51" s="98" t="s">
        <v>1736</v>
      </c>
      <c r="F51" s="98" t="s">
        <v>243</v>
      </c>
      <c r="G51" s="98" t="s">
        <v>1700</v>
      </c>
      <c r="H51" s="98" t="s">
        <v>1657</v>
      </c>
      <c r="I51" s="98" t="s">
        <v>1710</v>
      </c>
      <c r="J51" s="98" t="s">
        <v>257</v>
      </c>
      <c r="K51" s="98" t="s">
        <v>273</v>
      </c>
      <c r="L51" s="98" t="s">
        <v>1711</v>
      </c>
      <c r="M51" s="96" t="s">
        <v>219</v>
      </c>
      <c r="N51" s="103" t="s">
        <v>63</v>
      </c>
      <c r="O51" s="97" t="s">
        <v>1901</v>
      </c>
      <c r="P51" s="98" t="s">
        <v>1902</v>
      </c>
      <c r="Q51" s="126" t="str">
        <f t="shared" si="0"/>
        <v>C-047</v>
      </c>
      <c r="R51" s="108"/>
      <c r="S51" s="98" t="s">
        <v>173</v>
      </c>
      <c r="T51" s="105">
        <v>46163</v>
      </c>
      <c r="U51" s="103" t="s">
        <v>1618</v>
      </c>
      <c r="V51" s="171">
        <f t="array" aca="1" ref="V51" ca="1">IF(B51="","",IF(OR(AK51="Joined",AK51="Rejected",AK51="Offer Drop",AK51="Backed out"),"",_xlfn.LET(_xlpm.dates,CHOOSE({1,2,3,4,5,6},X51,Z51,AB51,AD51,AF51,AH51),_xlpm.pastDates,IF(_xlpm.dates&lt;=TODAY(),_xlpm.dates,0),_xlpm.maxPast,MAX(_xlpm.pastDates),IF(_xlpm.maxPast&gt;0,TODAY()-_xlpm.maxPast,IF(T51="","",TODAY()-T51)))))</f>
        <v>21</v>
      </c>
      <c r="W51" s="95" t="s">
        <v>1452</v>
      </c>
      <c r="X51" s="129">
        <v>46167</v>
      </c>
      <c r="Y51" s="100"/>
      <c r="Z51" s="99"/>
      <c r="AA51" s="100"/>
      <c r="AB51" s="99"/>
      <c r="AC51" s="100"/>
      <c r="AD51" s="105"/>
      <c r="AE51" s="94"/>
      <c r="AF51" s="105"/>
      <c r="AG51" s="94"/>
      <c r="AH51" s="132"/>
      <c r="AI51" s="97"/>
      <c r="AJ51" s="96"/>
      <c r="AK51" s="192" t="str">
        <f t="shared" si="1"/>
        <v>Not Started</v>
      </c>
      <c r="AL51" s="169" t="str">
        <f>IFERROR(IF(S51="","",IF(VLOOKUP(S51,[1]Requisitions!$B:$N,13,FALSE)="","",HYPERLINK(VLOOKUP(S51,[1]Requisitions!$B:$N,13,FALSE),"Feedback Sheet"))),"")</f>
        <v/>
      </c>
      <c r="AM51" s="96" t="s">
        <v>1903</v>
      </c>
    </row>
    <row r="52" spans="2:39" ht="15" customHeight="1" x14ac:dyDescent="0.45">
      <c r="B52" s="98">
        <v>48</v>
      </c>
      <c r="C52" s="98" t="s">
        <v>1904</v>
      </c>
      <c r="D52" s="98" t="s">
        <v>1661</v>
      </c>
      <c r="E52" s="98" t="s">
        <v>1741</v>
      </c>
      <c r="F52" s="98" t="s">
        <v>243</v>
      </c>
      <c r="G52" s="98" t="s">
        <v>1709</v>
      </c>
      <c r="H52" s="98" t="s">
        <v>1638</v>
      </c>
      <c r="I52" s="98" t="s">
        <v>1718</v>
      </c>
      <c r="J52" s="98" t="s">
        <v>281</v>
      </c>
      <c r="K52" s="98" t="s">
        <v>280</v>
      </c>
      <c r="L52" s="98" t="s">
        <v>1719</v>
      </c>
      <c r="M52" s="96" t="s">
        <v>219</v>
      </c>
      <c r="N52" s="103" t="s">
        <v>64</v>
      </c>
      <c r="O52" s="97" t="s">
        <v>1905</v>
      </c>
      <c r="P52" s="98" t="s">
        <v>1906</v>
      </c>
      <c r="Q52" s="126" t="str">
        <f t="shared" si="0"/>
        <v>C-048</v>
      </c>
      <c r="R52" s="108"/>
      <c r="S52" s="98" t="s">
        <v>175</v>
      </c>
      <c r="T52" s="105">
        <v>46164</v>
      </c>
      <c r="U52" s="103" t="s">
        <v>1623</v>
      </c>
      <c r="V52" s="171">
        <f t="array" aca="1" ref="V52" ca="1">IF(B52="","",IF(OR(AK52="Joined",AK52="Rejected",AK52="Offer Drop",AK52="Backed out"),"",_xlfn.LET(_xlpm.dates,CHOOSE({1,2,3,4,5,6},X52,Z52,AB52,AD52,AF52,AH52),_xlpm.pastDates,IF(_xlpm.dates&lt;=TODAY(),_xlpm.dates,0),_xlpm.maxPast,MAX(_xlpm.pastDates),IF(_xlpm.maxPast&gt;0,TODAY()-_xlpm.maxPast,IF(T52="","",TODAY()-T52)))))</f>
        <v>19</v>
      </c>
      <c r="W52" s="95" t="s">
        <v>320</v>
      </c>
      <c r="X52" s="129">
        <v>46169</v>
      </c>
      <c r="Y52" s="100"/>
      <c r="Z52" s="99"/>
      <c r="AA52" s="100"/>
      <c r="AB52" s="99"/>
      <c r="AC52" s="100"/>
      <c r="AD52" s="105"/>
      <c r="AE52" s="94"/>
      <c r="AF52" s="105"/>
      <c r="AG52" s="94"/>
      <c r="AH52" s="132"/>
      <c r="AI52" s="97"/>
      <c r="AJ52" s="96"/>
      <c r="AK52" s="192" t="str">
        <f t="shared" si="1"/>
        <v>On Hold</v>
      </c>
      <c r="AL52" s="169" t="str">
        <f>IFERROR(IF(S52="","",IF(VLOOKUP(S52,[1]Requisitions!$B:$N,13,FALSE)="","",HYPERLINK(VLOOKUP(S52,[1]Requisitions!$B:$N,13,FALSE),"Feedback Sheet"))),"")</f>
        <v/>
      </c>
      <c r="AM52" s="96" t="s">
        <v>1907</v>
      </c>
    </row>
    <row r="53" spans="2:39" ht="15" customHeight="1" x14ac:dyDescent="0.45">
      <c r="B53" s="98">
        <v>49</v>
      </c>
      <c r="C53" s="98" t="s">
        <v>1908</v>
      </c>
      <c r="D53" s="98" t="s">
        <v>1664</v>
      </c>
      <c r="E53" s="98" t="s">
        <v>1746</v>
      </c>
      <c r="F53" s="98" t="s">
        <v>252</v>
      </c>
      <c r="G53" s="98" t="s">
        <v>1717</v>
      </c>
      <c r="H53" s="98" t="s">
        <v>1617</v>
      </c>
      <c r="I53" s="98" t="s">
        <v>1691</v>
      </c>
      <c r="J53" s="98" t="s">
        <v>246</v>
      </c>
      <c r="K53" s="98" t="s">
        <v>257</v>
      </c>
      <c r="L53" s="98" t="s">
        <v>1692</v>
      </c>
      <c r="M53" s="96" t="s">
        <v>219</v>
      </c>
      <c r="N53" s="103" t="s">
        <v>65</v>
      </c>
      <c r="O53" s="97" t="s">
        <v>1909</v>
      </c>
      <c r="P53" s="98" t="s">
        <v>1910</v>
      </c>
      <c r="Q53" s="126" t="str">
        <f t="shared" si="0"/>
        <v>C-049</v>
      </c>
      <c r="R53" s="108"/>
      <c r="S53" s="98" t="s">
        <v>176</v>
      </c>
      <c r="T53" s="105">
        <v>46165</v>
      </c>
      <c r="U53" s="103" t="s">
        <v>1618</v>
      </c>
      <c r="V53" s="171" t="str">
        <f t="array" aca="1" ref="V53" ca="1">IF(B53="","",IF(OR(AK53="Joined",AK53="Rejected",AK53="Offer Drop",AK53="Backed out"),"",_xlfn.LET(_xlpm.dates,CHOOSE({1,2,3,4,5,6},X53,Z53,AB53,AD53,AF53,AH53),_xlpm.pastDates,IF(_xlpm.dates&lt;=TODAY(),_xlpm.dates,0),_xlpm.maxPast,MAX(_xlpm.pastDates),IF(_xlpm.maxPast&gt;0,TODAY()-_xlpm.maxPast,IF(T53="","",TODAY()-T53)))))</f>
        <v/>
      </c>
      <c r="W53" s="95" t="s">
        <v>221</v>
      </c>
      <c r="X53" s="129">
        <v>46167</v>
      </c>
      <c r="Y53" s="100" t="s">
        <v>221</v>
      </c>
      <c r="Z53" s="99">
        <v>46172</v>
      </c>
      <c r="AA53" s="100" t="s">
        <v>221</v>
      </c>
      <c r="AB53" s="99">
        <v>46178</v>
      </c>
      <c r="AC53" s="100" t="s">
        <v>221</v>
      </c>
      <c r="AD53" s="105">
        <v>46183</v>
      </c>
      <c r="AE53" s="94" t="s">
        <v>221</v>
      </c>
      <c r="AF53" s="105">
        <v>46188</v>
      </c>
      <c r="AG53" s="94" t="s">
        <v>221</v>
      </c>
      <c r="AH53" s="132">
        <v>46191</v>
      </c>
      <c r="AI53" s="97" t="s">
        <v>34</v>
      </c>
      <c r="AJ53" s="96" t="s">
        <v>94</v>
      </c>
      <c r="AK53" s="192" t="str">
        <f t="shared" si="1"/>
        <v>Joined</v>
      </c>
      <c r="AL53" s="169" t="str">
        <f>IFERROR(IF(S53="","",IF(VLOOKUP(S53,[1]Requisitions!$B:$N,13,FALSE)="","",HYPERLINK(VLOOKUP(S53,[1]Requisitions!$B:$N,13,FALSE),"Feedback Sheet"))),"")</f>
        <v/>
      </c>
      <c r="AM53" s="96" t="s">
        <v>1911</v>
      </c>
    </row>
    <row r="54" spans="2:39" ht="15" customHeight="1" x14ac:dyDescent="0.45">
      <c r="B54" s="98">
        <v>50</v>
      </c>
      <c r="C54" s="98" t="s">
        <v>1912</v>
      </c>
      <c r="D54" s="98" t="s">
        <v>1667</v>
      </c>
      <c r="E54" s="98" t="s">
        <v>1751</v>
      </c>
      <c r="F54" s="98" t="s">
        <v>243</v>
      </c>
      <c r="G54" s="98" t="s">
        <v>1725</v>
      </c>
      <c r="H54" s="98" t="s">
        <v>1631</v>
      </c>
      <c r="I54" s="98" t="s">
        <v>1701</v>
      </c>
      <c r="J54" s="98" t="s">
        <v>288</v>
      </c>
      <c r="K54" s="98" t="s">
        <v>281</v>
      </c>
      <c r="L54" s="98" t="s">
        <v>1702</v>
      </c>
      <c r="M54" s="96" t="s">
        <v>219</v>
      </c>
      <c r="N54" s="103" t="s">
        <v>58</v>
      </c>
      <c r="O54" s="97" t="s">
        <v>1913</v>
      </c>
      <c r="P54" s="98" t="s">
        <v>1914</v>
      </c>
      <c r="Q54" s="126" t="str">
        <f t="shared" si="0"/>
        <v>C-050</v>
      </c>
      <c r="R54" s="108"/>
      <c r="S54" s="98" t="s">
        <v>177</v>
      </c>
      <c r="T54" s="105">
        <v>46166</v>
      </c>
      <c r="U54" s="103" t="s">
        <v>1623</v>
      </c>
      <c r="V54" s="171">
        <f t="array" aca="1" ref="V54" ca="1">IF(B54="","",IF(OR(AK54="Joined",AK54="Rejected",AK54="Offer Drop",AK54="Backed out"),"",_xlfn.LET(_xlpm.dates,CHOOSE({1,2,3,4,5,6},X54,Z54,AB54,AD54,AF54,AH54),_xlpm.pastDates,IF(_xlpm.dates&lt;=TODAY(),_xlpm.dates,0),_xlpm.maxPast,MAX(_xlpm.pastDates),IF(_xlpm.maxPast&gt;0,TODAY()-_xlpm.maxPast,IF(T54="","",TODAY()-T54)))))</f>
        <v>3</v>
      </c>
      <c r="W54" s="95" t="s">
        <v>221</v>
      </c>
      <c r="X54" s="129">
        <v>46169</v>
      </c>
      <c r="Y54" s="100" t="s">
        <v>221</v>
      </c>
      <c r="Z54" s="99">
        <v>46174</v>
      </c>
      <c r="AA54" s="100" t="s">
        <v>221</v>
      </c>
      <c r="AB54" s="99">
        <v>46180</v>
      </c>
      <c r="AC54" s="100" t="s">
        <v>221</v>
      </c>
      <c r="AD54" s="105">
        <v>46185</v>
      </c>
      <c r="AE54" s="94"/>
      <c r="AF54" s="105"/>
      <c r="AG54" s="94"/>
      <c r="AH54" s="132"/>
      <c r="AI54" s="97"/>
      <c r="AJ54" s="96"/>
      <c r="AK54" s="192" t="str">
        <f t="shared" si="1"/>
        <v>Active</v>
      </c>
      <c r="AL54" s="169" t="str">
        <f>IFERROR(IF(S54="","",IF(VLOOKUP(S54,[1]Requisitions!$B:$N,13,FALSE)="","",HYPERLINK(VLOOKUP(S54,[1]Requisitions!$B:$N,13,FALSE),"Feedback Sheet"))),"")</f>
        <v/>
      </c>
      <c r="AM54" s="96" t="s">
        <v>1915</v>
      </c>
    </row>
    <row r="55" spans="2:39" ht="15" customHeight="1" x14ac:dyDescent="0.45">
      <c r="B55" s="98">
        <v>51</v>
      </c>
      <c r="C55" s="98" t="s">
        <v>1916</v>
      </c>
      <c r="D55" s="98" t="s">
        <v>1615</v>
      </c>
      <c r="E55" s="98" t="s">
        <v>1689</v>
      </c>
      <c r="F55" s="98" t="s">
        <v>283</v>
      </c>
      <c r="G55" s="98" t="s">
        <v>1690</v>
      </c>
      <c r="H55" s="98" t="s">
        <v>1657</v>
      </c>
      <c r="I55" s="98" t="s">
        <v>1710</v>
      </c>
      <c r="J55" s="98" t="s">
        <v>258</v>
      </c>
      <c r="K55" s="98" t="s">
        <v>246</v>
      </c>
      <c r="L55" s="98" t="s">
        <v>1711</v>
      </c>
      <c r="M55" s="96" t="s">
        <v>219</v>
      </c>
      <c r="N55" s="103" t="s">
        <v>60</v>
      </c>
      <c r="O55" s="97" t="s">
        <v>1917</v>
      </c>
      <c r="P55" s="98" t="s">
        <v>1918</v>
      </c>
      <c r="Q55" s="126" t="str">
        <f t="shared" si="0"/>
        <v>C-051</v>
      </c>
      <c r="R55" s="108"/>
      <c r="S55" s="98" t="s">
        <v>146</v>
      </c>
      <c r="T55" s="105">
        <v>46167</v>
      </c>
      <c r="U55" s="103" t="s">
        <v>1618</v>
      </c>
      <c r="V55" s="171" t="str">
        <f t="array" aca="1" ref="V55" ca="1">IF(B55="","",IF(OR(AK55="Joined",AK55="Rejected",AK55="Offer Drop",AK55="Backed out"),"",_xlfn.LET(_xlpm.dates,CHOOSE({1,2,3,4,5,6},X55,Z55,AB55,AD55,AF55,AH55),_xlpm.pastDates,IF(_xlpm.dates&lt;=TODAY(),_xlpm.dates,0),_xlpm.maxPast,MAX(_xlpm.pastDates),IF(_xlpm.maxPast&gt;0,TODAY()-_xlpm.maxPast,IF(T55="","",TODAY()-T55)))))</f>
        <v/>
      </c>
      <c r="W55" s="95" t="s">
        <v>221</v>
      </c>
      <c r="X55" s="129">
        <v>46171</v>
      </c>
      <c r="Y55" s="100" t="s">
        <v>221</v>
      </c>
      <c r="Z55" s="99">
        <v>46176</v>
      </c>
      <c r="AA55" s="100" t="s">
        <v>221</v>
      </c>
      <c r="AB55" s="99">
        <v>46182</v>
      </c>
      <c r="AC55" s="100" t="s">
        <v>221</v>
      </c>
      <c r="AD55" s="105">
        <v>46187</v>
      </c>
      <c r="AE55" s="94" t="s">
        <v>221</v>
      </c>
      <c r="AF55" s="105">
        <v>46192</v>
      </c>
      <c r="AG55" s="94" t="s">
        <v>221</v>
      </c>
      <c r="AH55" s="132">
        <v>46195</v>
      </c>
      <c r="AI55" s="97" t="s">
        <v>104</v>
      </c>
      <c r="AJ55" s="96"/>
      <c r="AK55" s="192" t="str">
        <f t="shared" si="1"/>
        <v>Offer Drop</v>
      </c>
      <c r="AL55" s="169" t="str">
        <f>IFERROR(IF(S55="","",IF(VLOOKUP(S55,[1]Requisitions!$B:$N,13,FALSE)="","",HYPERLINK(VLOOKUP(S55,[1]Requisitions!$B:$N,13,FALSE),"Feedback Sheet"))),"")</f>
        <v/>
      </c>
      <c r="AM55" s="96" t="s">
        <v>1919</v>
      </c>
    </row>
    <row r="56" spans="2:39" x14ac:dyDescent="0.45">
      <c r="B56" s="98">
        <v>52</v>
      </c>
      <c r="C56" s="98" t="s">
        <v>1920</v>
      </c>
      <c r="D56" s="98" t="s">
        <v>1621</v>
      </c>
      <c r="E56" s="98" t="s">
        <v>1699</v>
      </c>
      <c r="F56" s="98" t="s">
        <v>236</v>
      </c>
      <c r="G56" s="98" t="s">
        <v>1700</v>
      </c>
      <c r="H56" s="98" t="s">
        <v>1638</v>
      </c>
      <c r="I56" s="98" t="s">
        <v>1718</v>
      </c>
      <c r="J56" s="98" t="s">
        <v>286</v>
      </c>
      <c r="K56" s="98" t="s">
        <v>288</v>
      </c>
      <c r="L56" s="98" t="s">
        <v>1719</v>
      </c>
      <c r="M56" s="96" t="s">
        <v>219</v>
      </c>
      <c r="N56" s="103" t="s">
        <v>61</v>
      </c>
      <c r="O56" s="97" t="s">
        <v>1921</v>
      </c>
      <c r="P56" s="98" t="s">
        <v>1922</v>
      </c>
      <c r="Q56" s="126" t="str">
        <f t="shared" si="0"/>
        <v>C-052</v>
      </c>
      <c r="R56" s="108"/>
      <c r="S56" s="98" t="s">
        <v>147</v>
      </c>
      <c r="T56" s="105">
        <v>46168</v>
      </c>
      <c r="U56" s="103" t="s">
        <v>1623</v>
      </c>
      <c r="V56" s="171" t="str">
        <f t="array" aca="1" ref="V56" ca="1">IF(B56="","",IF(OR(AK56="Joined",AK56="Rejected",AK56="Offer Drop",AK56="Backed out"),"",_xlfn.LET(_xlpm.dates,CHOOSE({1,2,3,4,5,6},X56,Z56,AB56,AD56,AF56,AH56),_xlpm.pastDates,IF(_xlpm.dates&lt;=TODAY(),_xlpm.dates,0),_xlpm.maxPast,MAX(_xlpm.pastDates),IF(_xlpm.maxPast&gt;0,TODAY()-_xlpm.maxPast,IF(T56="","",TODAY()-T56)))))</f>
        <v/>
      </c>
      <c r="W56" s="95" t="s">
        <v>221</v>
      </c>
      <c r="X56" s="129">
        <v>46173</v>
      </c>
      <c r="Y56" s="100" t="s">
        <v>222</v>
      </c>
      <c r="Z56" s="99">
        <v>46178</v>
      </c>
      <c r="AA56" s="100"/>
      <c r="AB56" s="99"/>
      <c r="AC56" s="100"/>
      <c r="AD56" s="105"/>
      <c r="AE56" s="94"/>
      <c r="AF56" s="105"/>
      <c r="AG56" s="94"/>
      <c r="AH56" s="132"/>
      <c r="AI56" s="97"/>
      <c r="AJ56" s="96"/>
      <c r="AK56" s="192" t="str">
        <f t="shared" si="1"/>
        <v>Rejected</v>
      </c>
      <c r="AL56" s="169" t="str">
        <f>IFERROR(IF(S56="","",IF(VLOOKUP(S56,[1]Requisitions!$B:$N,13,FALSE)="","",HYPERLINK(VLOOKUP(S56,[1]Requisitions!$B:$N,13,FALSE),"Feedback Sheet"))),"")</f>
        <v/>
      </c>
      <c r="AM56" s="96" t="s">
        <v>1923</v>
      </c>
    </row>
    <row r="57" spans="2:39" x14ac:dyDescent="0.45">
      <c r="B57" s="98">
        <v>53</v>
      </c>
      <c r="C57" s="98" t="s">
        <v>1924</v>
      </c>
      <c r="D57" s="98" t="s">
        <v>1707</v>
      </c>
      <c r="E57" s="98" t="s">
        <v>1708</v>
      </c>
      <c r="F57" s="98" t="s">
        <v>243</v>
      </c>
      <c r="G57" s="98" t="s">
        <v>1709</v>
      </c>
      <c r="H57" s="98" t="s">
        <v>1617</v>
      </c>
      <c r="I57" s="98" t="s">
        <v>1691</v>
      </c>
      <c r="J57" s="98" t="s">
        <v>312</v>
      </c>
      <c r="K57" s="98" t="s">
        <v>258</v>
      </c>
      <c r="L57" s="98" t="s">
        <v>1692</v>
      </c>
      <c r="M57" s="96" t="s">
        <v>219</v>
      </c>
      <c r="N57" s="103" t="s">
        <v>62</v>
      </c>
      <c r="O57" s="97" t="s">
        <v>1925</v>
      </c>
      <c r="P57" s="98" t="s">
        <v>1926</v>
      </c>
      <c r="Q57" s="126" t="str">
        <f t="shared" si="0"/>
        <v>C-053</v>
      </c>
      <c r="R57" s="108"/>
      <c r="S57" s="98" t="s">
        <v>148</v>
      </c>
      <c r="T57" s="105">
        <v>46169</v>
      </c>
      <c r="U57" s="103" t="s">
        <v>1618</v>
      </c>
      <c r="V57" s="171" t="str">
        <f t="array" aca="1" ref="V57" ca="1">IF(B57="","",IF(OR(AK57="Joined",AK57="Rejected",AK57="Offer Drop",AK57="Backed out"),"",_xlfn.LET(_xlpm.dates,CHOOSE({1,2,3,4,5,6},X57,Z57,AB57,AD57,AF57,AH57),_xlpm.pastDates,IF(_xlpm.dates&lt;=TODAY(),_xlpm.dates,0),_xlpm.maxPast,MAX(_xlpm.pastDates),IF(_xlpm.maxPast&gt;0,TODAY()-_xlpm.maxPast,IF(T57="","",TODAY()-T57)))))</f>
        <v/>
      </c>
      <c r="W57" s="95" t="s">
        <v>221</v>
      </c>
      <c r="X57" s="129">
        <v>46171</v>
      </c>
      <c r="Y57" s="100" t="s">
        <v>221</v>
      </c>
      <c r="Z57" s="99">
        <v>46176</v>
      </c>
      <c r="AA57" s="100" t="s">
        <v>221</v>
      </c>
      <c r="AB57" s="99">
        <v>46182</v>
      </c>
      <c r="AC57" s="100" t="s">
        <v>221</v>
      </c>
      <c r="AD57" s="105">
        <v>46187</v>
      </c>
      <c r="AE57" s="94" t="s">
        <v>221</v>
      </c>
      <c r="AF57" s="105">
        <v>46192</v>
      </c>
      <c r="AG57" s="94" t="s">
        <v>221</v>
      </c>
      <c r="AH57" s="132">
        <v>46195</v>
      </c>
      <c r="AI57" s="97" t="s">
        <v>34</v>
      </c>
      <c r="AJ57" s="96" t="s">
        <v>94</v>
      </c>
      <c r="AK57" s="192" t="str">
        <f t="shared" si="1"/>
        <v>Joined</v>
      </c>
      <c r="AL57" s="169" t="str">
        <f>IFERROR(IF(S57="","",IF(VLOOKUP(S57,[1]Requisitions!$B:$N,13,FALSE)="","",HYPERLINK(VLOOKUP(S57,[1]Requisitions!$B:$N,13,FALSE),"Feedback Sheet"))),"")</f>
        <v/>
      </c>
      <c r="AM57" s="96" t="s">
        <v>1927</v>
      </c>
    </row>
    <row r="58" spans="2:39" x14ac:dyDescent="0.45">
      <c r="B58" s="98">
        <v>54</v>
      </c>
      <c r="C58" s="98" t="s">
        <v>1928</v>
      </c>
      <c r="D58" s="98" t="s">
        <v>1629</v>
      </c>
      <c r="E58" s="98" t="s">
        <v>1716</v>
      </c>
      <c r="F58" s="98" t="s">
        <v>214</v>
      </c>
      <c r="G58" s="98" t="s">
        <v>1717</v>
      </c>
      <c r="H58" s="98" t="s">
        <v>1631</v>
      </c>
      <c r="I58" s="98" t="s">
        <v>1701</v>
      </c>
      <c r="J58" s="98" t="s">
        <v>269</v>
      </c>
      <c r="K58" s="98" t="s">
        <v>286</v>
      </c>
      <c r="L58" s="98" t="s">
        <v>1702</v>
      </c>
      <c r="M58" s="96" t="s">
        <v>219</v>
      </c>
      <c r="N58" s="103" t="s">
        <v>63</v>
      </c>
      <c r="O58" s="97" t="s">
        <v>1929</v>
      </c>
      <c r="P58" s="98" t="s">
        <v>1930</v>
      </c>
      <c r="Q58" s="126" t="str">
        <f t="shared" si="0"/>
        <v>C-054</v>
      </c>
      <c r="R58" s="108"/>
      <c r="S58" s="98" t="s">
        <v>149</v>
      </c>
      <c r="T58" s="105">
        <v>46170</v>
      </c>
      <c r="U58" s="103" t="s">
        <v>1623</v>
      </c>
      <c r="V58" s="171">
        <f t="array" aca="1" ref="V58" ca="1">IF(B58="","",IF(OR(AK58="Joined",AK58="Rejected",AK58="Offer Drop",AK58="Backed out"),"",_xlfn.LET(_xlpm.dates,CHOOSE({1,2,3,4,5,6},X58,Z58,AB58,AD58,AF58,AH58),_xlpm.pastDates,IF(_xlpm.dates&lt;=TODAY(),_xlpm.dates,0),_xlpm.maxPast,MAX(_xlpm.pastDates),IF(_xlpm.maxPast&gt;0,TODAY()-_xlpm.maxPast,IF(T58="","",TODAY()-T58)))))</f>
        <v>15</v>
      </c>
      <c r="W58" s="95" t="s">
        <v>320</v>
      </c>
      <c r="X58" s="129">
        <v>46173</v>
      </c>
      <c r="Y58" s="100"/>
      <c r="Z58" s="99"/>
      <c r="AA58" s="100"/>
      <c r="AB58" s="99"/>
      <c r="AC58" s="100"/>
      <c r="AD58" s="105"/>
      <c r="AE58" s="94"/>
      <c r="AF58" s="105"/>
      <c r="AG58" s="94"/>
      <c r="AH58" s="132"/>
      <c r="AI58" s="97"/>
      <c r="AJ58" s="96"/>
      <c r="AK58" s="192" t="str">
        <f t="shared" si="1"/>
        <v>On Hold</v>
      </c>
      <c r="AL58" s="169" t="str">
        <f>IFERROR(IF(S58="","",IF(VLOOKUP(S58,[1]Requisitions!$B:$N,13,FALSE)="","",HYPERLINK(VLOOKUP(S58,[1]Requisitions!$B:$N,13,FALSE),"Feedback Sheet"))),"")</f>
        <v/>
      </c>
      <c r="AM58" s="96" t="s">
        <v>1931</v>
      </c>
    </row>
    <row r="59" spans="2:39" x14ac:dyDescent="0.45">
      <c r="B59" s="98">
        <v>55</v>
      </c>
      <c r="C59" s="98" t="s">
        <v>1932</v>
      </c>
      <c r="D59" s="98" t="s">
        <v>1634</v>
      </c>
      <c r="E59" s="98" t="s">
        <v>1724</v>
      </c>
      <c r="F59" s="98" t="s">
        <v>290</v>
      </c>
      <c r="G59" s="98" t="s">
        <v>1725</v>
      </c>
      <c r="H59" s="98" t="s">
        <v>1657</v>
      </c>
      <c r="I59" s="98" t="s">
        <v>1710</v>
      </c>
      <c r="J59" s="98" t="s">
        <v>318</v>
      </c>
      <c r="K59" s="98" t="s">
        <v>312</v>
      </c>
      <c r="L59" s="98" t="s">
        <v>1711</v>
      </c>
      <c r="M59" s="96" t="s">
        <v>1693</v>
      </c>
      <c r="N59" s="103" t="s">
        <v>64</v>
      </c>
      <c r="O59" s="97" t="s">
        <v>1933</v>
      </c>
      <c r="P59" s="98" t="s">
        <v>1934</v>
      </c>
      <c r="Q59" s="126" t="str">
        <f t="shared" si="0"/>
        <v>C-055</v>
      </c>
      <c r="R59" s="108"/>
      <c r="S59" s="98" t="s">
        <v>150</v>
      </c>
      <c r="T59" s="105">
        <v>46171</v>
      </c>
      <c r="U59" s="103" t="s">
        <v>1618</v>
      </c>
      <c r="V59" s="171" t="str">
        <f t="array" aca="1" ref="V59" ca="1">IF(B59="","",IF(OR(AK59="Joined",AK59="Rejected",AK59="Offer Drop",AK59="Backed out"),"",_xlfn.LET(_xlpm.dates,CHOOSE({1,2,3,4,5,6},X59,Z59,AB59,AD59,AF59,AH59),_xlpm.pastDates,IF(_xlpm.dates&lt;=TODAY(),_xlpm.dates,0),_xlpm.maxPast,MAX(_xlpm.pastDates),IF(_xlpm.maxPast&gt;0,TODAY()-_xlpm.maxPast,IF(T59="","",TODAY()-T59)))))</f>
        <v/>
      </c>
      <c r="W59" s="95" t="s">
        <v>222</v>
      </c>
      <c r="X59" s="129">
        <v>46175</v>
      </c>
      <c r="Y59" s="100"/>
      <c r="Z59" s="99"/>
      <c r="AA59" s="100"/>
      <c r="AB59" s="99"/>
      <c r="AC59" s="100"/>
      <c r="AD59" s="105"/>
      <c r="AE59" s="94"/>
      <c r="AF59" s="105"/>
      <c r="AG59" s="94"/>
      <c r="AH59" s="132"/>
      <c r="AI59" s="97"/>
      <c r="AJ59" s="96"/>
      <c r="AK59" s="192" t="str">
        <f t="shared" si="1"/>
        <v>Rejected</v>
      </c>
      <c r="AL59" s="169" t="str">
        <f>IFERROR(IF(S59="","",IF(VLOOKUP(S59,[1]Requisitions!$B:$N,13,FALSE)="","",HYPERLINK(VLOOKUP(S59,[1]Requisitions!$B:$N,13,FALSE),"Feedback Sheet"))),"")</f>
        <v/>
      </c>
      <c r="AM59" s="96" t="s">
        <v>1935</v>
      </c>
    </row>
    <row r="60" spans="2:39" x14ac:dyDescent="0.45">
      <c r="B60" s="98">
        <v>56</v>
      </c>
      <c r="C60" s="98" t="s">
        <v>1936</v>
      </c>
      <c r="D60" s="98" t="s">
        <v>1651</v>
      </c>
      <c r="E60" s="98" t="s">
        <v>1730</v>
      </c>
      <c r="F60" s="98" t="s">
        <v>236</v>
      </c>
      <c r="G60" s="98" t="s">
        <v>1690</v>
      </c>
      <c r="H60" s="98" t="s">
        <v>1638</v>
      </c>
      <c r="I60" s="98" t="s">
        <v>1718</v>
      </c>
      <c r="J60" s="98" t="s">
        <v>309</v>
      </c>
      <c r="K60" s="98" t="s">
        <v>269</v>
      </c>
      <c r="L60" s="98" t="s">
        <v>1719</v>
      </c>
      <c r="M60" s="96" t="s">
        <v>219</v>
      </c>
      <c r="N60" s="103" t="s">
        <v>65</v>
      </c>
      <c r="O60" s="97" t="s">
        <v>1937</v>
      </c>
      <c r="P60" s="98" t="s">
        <v>1938</v>
      </c>
      <c r="Q60" s="126" t="str">
        <f t="shared" si="0"/>
        <v>C-056</v>
      </c>
      <c r="R60" s="108"/>
      <c r="S60" s="98" t="s">
        <v>151</v>
      </c>
      <c r="T60" s="105">
        <v>46117</v>
      </c>
      <c r="U60" s="103" t="s">
        <v>1623</v>
      </c>
      <c r="V60" s="171">
        <f t="array" aca="1" ref="V60" ca="1">IF(B60="","",IF(OR(AK60="Joined",AK60="Rejected",AK60="Offer Drop",AK60="Backed out"),"",_xlfn.LET(_xlpm.dates,CHOOSE({1,2,3,4,5,6},X60,Z60,AB60,AD60,AF60,AH60),_xlpm.pastDates,IF(_xlpm.dates&lt;=TODAY(),_xlpm.dates,0),_xlpm.maxPast,MAX(_xlpm.pastDates),IF(_xlpm.maxPast&gt;0,TODAY()-_xlpm.maxPast,IF(T60="","",TODAY()-T60)))))</f>
        <v>66</v>
      </c>
      <c r="W60" s="95" t="s">
        <v>320</v>
      </c>
      <c r="X60" s="129">
        <v>46122</v>
      </c>
      <c r="Y60" s="100"/>
      <c r="Z60" s="99"/>
      <c r="AA60" s="100"/>
      <c r="AB60" s="99"/>
      <c r="AC60" s="100"/>
      <c r="AD60" s="105"/>
      <c r="AE60" s="94"/>
      <c r="AF60" s="105"/>
      <c r="AG60" s="94"/>
      <c r="AH60" s="132"/>
      <c r="AI60" s="97"/>
      <c r="AJ60" s="96"/>
      <c r="AK60" s="192" t="str">
        <f t="shared" si="1"/>
        <v>On Hold</v>
      </c>
      <c r="AL60" s="169" t="str">
        <f>IFERROR(IF(S60="","",IF(VLOOKUP(S60,[1]Requisitions!$B:$N,13,FALSE)="","",HYPERLINK(VLOOKUP(S60,[1]Requisitions!$B:$N,13,FALSE),"Feedback Sheet"))),"")</f>
        <v/>
      </c>
      <c r="AM60" s="96" t="s">
        <v>1939</v>
      </c>
    </row>
    <row r="61" spans="2:39" x14ac:dyDescent="0.45">
      <c r="B61" s="98">
        <v>57</v>
      </c>
      <c r="C61" s="98" t="s">
        <v>1940</v>
      </c>
      <c r="D61" s="98" t="s">
        <v>1735</v>
      </c>
      <c r="E61" s="98" t="s">
        <v>1736</v>
      </c>
      <c r="F61" s="98" t="s">
        <v>243</v>
      </c>
      <c r="G61" s="98" t="s">
        <v>1700</v>
      </c>
      <c r="H61" s="98" t="s">
        <v>1617</v>
      </c>
      <c r="I61" s="98" t="s">
        <v>1691</v>
      </c>
      <c r="J61" s="98" t="s">
        <v>234</v>
      </c>
      <c r="K61" s="98" t="s">
        <v>318</v>
      </c>
      <c r="L61" s="98" t="s">
        <v>1692</v>
      </c>
      <c r="M61" s="96" t="s">
        <v>219</v>
      </c>
      <c r="N61" s="103" t="s">
        <v>58</v>
      </c>
      <c r="O61" s="97" t="s">
        <v>1941</v>
      </c>
      <c r="P61" s="98" t="s">
        <v>1942</v>
      </c>
      <c r="Q61" s="126" t="str">
        <f t="shared" si="0"/>
        <v>C-057</v>
      </c>
      <c r="R61" s="108"/>
      <c r="S61" s="98" t="s">
        <v>152</v>
      </c>
      <c r="T61" s="105">
        <v>46118</v>
      </c>
      <c r="U61" s="103" t="s">
        <v>1618</v>
      </c>
      <c r="V61" s="171" t="str">
        <f t="array" aca="1" ref="V61" ca="1">IF(B61="","",IF(OR(AK61="Joined",AK61="Rejected",AK61="Offer Drop",AK61="Backed out"),"",_xlfn.LET(_xlpm.dates,CHOOSE({1,2,3,4,5,6},X61,Z61,AB61,AD61,AF61,AH61),_xlpm.pastDates,IF(_xlpm.dates&lt;=TODAY(),_xlpm.dates,0),_xlpm.maxPast,MAX(_xlpm.pastDates),IF(_xlpm.maxPast&gt;0,TODAY()-_xlpm.maxPast,IF(T61="","",TODAY()-T61)))))</f>
        <v/>
      </c>
      <c r="W61" s="95" t="s">
        <v>221</v>
      </c>
      <c r="X61" s="129">
        <v>46120</v>
      </c>
      <c r="Y61" s="100" t="s">
        <v>221</v>
      </c>
      <c r="Z61" s="99">
        <v>46125</v>
      </c>
      <c r="AA61" s="100" t="s">
        <v>221</v>
      </c>
      <c r="AB61" s="99">
        <v>46131</v>
      </c>
      <c r="AC61" s="100" t="s">
        <v>221</v>
      </c>
      <c r="AD61" s="105">
        <v>46136</v>
      </c>
      <c r="AE61" s="94" t="s">
        <v>221</v>
      </c>
      <c r="AF61" s="105">
        <v>46141</v>
      </c>
      <c r="AG61" s="94" t="s">
        <v>221</v>
      </c>
      <c r="AH61" s="132">
        <v>46144</v>
      </c>
      <c r="AI61" s="97" t="s">
        <v>34</v>
      </c>
      <c r="AJ61" s="96" t="s">
        <v>94</v>
      </c>
      <c r="AK61" s="192" t="str">
        <f t="shared" si="1"/>
        <v>Joined</v>
      </c>
      <c r="AL61" s="169" t="str">
        <f>IFERROR(IF(S61="","",IF(VLOOKUP(S61,[1]Requisitions!$B:$N,13,FALSE)="","",HYPERLINK(VLOOKUP(S61,[1]Requisitions!$B:$N,13,FALSE),"Feedback Sheet"))),"")</f>
        <v/>
      </c>
      <c r="AM61" s="96" t="s">
        <v>1943</v>
      </c>
    </row>
    <row r="62" spans="2:39" x14ac:dyDescent="0.45">
      <c r="B62" s="98">
        <v>58</v>
      </c>
      <c r="C62" s="98" t="s">
        <v>1944</v>
      </c>
      <c r="D62" s="98" t="s">
        <v>1661</v>
      </c>
      <c r="E62" s="98" t="s">
        <v>1741</v>
      </c>
      <c r="F62" s="98" t="s">
        <v>243</v>
      </c>
      <c r="G62" s="98" t="s">
        <v>1709</v>
      </c>
      <c r="H62" s="98" t="s">
        <v>1631</v>
      </c>
      <c r="I62" s="98" t="s">
        <v>1701</v>
      </c>
      <c r="J62" s="98" t="s">
        <v>216</v>
      </c>
      <c r="K62" s="98" t="s">
        <v>309</v>
      </c>
      <c r="L62" s="98" t="s">
        <v>1702</v>
      </c>
      <c r="M62" s="96" t="s">
        <v>219</v>
      </c>
      <c r="N62" s="103" t="s">
        <v>60</v>
      </c>
      <c r="O62" s="97" t="s">
        <v>1945</v>
      </c>
      <c r="P62" s="98" t="s">
        <v>1946</v>
      </c>
      <c r="Q62" s="126" t="str">
        <f t="shared" si="0"/>
        <v>C-058</v>
      </c>
      <c r="R62" s="108"/>
      <c r="S62" s="98" t="s">
        <v>154</v>
      </c>
      <c r="T62" s="105">
        <v>46119</v>
      </c>
      <c r="U62" s="103" t="s">
        <v>1623</v>
      </c>
      <c r="V62" s="171">
        <f t="array" aca="1" ref="V62" ca="1">IF(B62="","",IF(OR(AK62="Joined",AK62="Rejected",AK62="Offer Drop",AK62="Backed out"),"",_xlfn.LET(_xlpm.dates,CHOOSE({1,2,3,4,5,6},X62,Z62,AB62,AD62,AF62,AH62),_xlpm.pastDates,IF(_xlpm.dates&lt;=TODAY(),_xlpm.dates,0),_xlpm.maxPast,MAX(_xlpm.pastDates),IF(_xlpm.maxPast&gt;0,TODAY()-_xlpm.maxPast,IF(T62="","",TODAY()-T62)))))</f>
        <v>66</v>
      </c>
      <c r="W62" s="95" t="s">
        <v>221</v>
      </c>
      <c r="X62" s="129">
        <v>46122</v>
      </c>
      <c r="Y62" s="100"/>
      <c r="Z62" s="99"/>
      <c r="AA62" s="100"/>
      <c r="AB62" s="99"/>
      <c r="AC62" s="100"/>
      <c r="AD62" s="105"/>
      <c r="AE62" s="94"/>
      <c r="AF62" s="105"/>
      <c r="AG62" s="94"/>
      <c r="AH62" s="132"/>
      <c r="AI62" s="97"/>
      <c r="AJ62" s="96"/>
      <c r="AK62" s="192" t="str">
        <f t="shared" si="1"/>
        <v>Active</v>
      </c>
      <c r="AL62" s="169" t="str">
        <f>IFERROR(IF(S62="","",IF(VLOOKUP(S62,[1]Requisitions!$B:$N,13,FALSE)="","",HYPERLINK(VLOOKUP(S62,[1]Requisitions!$B:$N,13,FALSE),"Feedback Sheet"))),"")</f>
        <v/>
      </c>
      <c r="AM62" s="96" t="s">
        <v>1947</v>
      </c>
    </row>
    <row r="63" spans="2:39" x14ac:dyDescent="0.45">
      <c r="B63" s="98">
        <v>59</v>
      </c>
      <c r="C63" s="98" t="s">
        <v>1948</v>
      </c>
      <c r="D63" s="98" t="s">
        <v>1664</v>
      </c>
      <c r="E63" s="98" t="s">
        <v>1746</v>
      </c>
      <c r="F63" s="98" t="s">
        <v>252</v>
      </c>
      <c r="G63" s="98" t="s">
        <v>1717</v>
      </c>
      <c r="H63" s="98" t="s">
        <v>1657</v>
      </c>
      <c r="I63" s="98" t="s">
        <v>1710</v>
      </c>
      <c r="J63" s="98" t="s">
        <v>239</v>
      </c>
      <c r="K63" s="98" t="s">
        <v>234</v>
      </c>
      <c r="L63" s="98" t="s">
        <v>1711</v>
      </c>
      <c r="M63" s="96" t="s">
        <v>219</v>
      </c>
      <c r="N63" s="103" t="s">
        <v>61</v>
      </c>
      <c r="O63" s="97" t="s">
        <v>1949</v>
      </c>
      <c r="P63" s="98" t="s">
        <v>1950</v>
      </c>
      <c r="Q63" s="126" t="str">
        <f t="shared" si="0"/>
        <v>C-059</v>
      </c>
      <c r="R63" s="108"/>
      <c r="S63" s="98" t="s">
        <v>156</v>
      </c>
      <c r="T63" s="105">
        <v>46120</v>
      </c>
      <c r="U63" s="103" t="s">
        <v>1618</v>
      </c>
      <c r="V63" s="171" t="str">
        <f t="array" aca="1" ref="V63" ca="1">IF(B63="","",IF(OR(AK63="Joined",AK63="Rejected",AK63="Offer Drop",AK63="Backed out"),"",_xlfn.LET(_xlpm.dates,CHOOSE({1,2,3,4,5,6},X63,Z63,AB63,AD63,AF63,AH63),_xlpm.pastDates,IF(_xlpm.dates&lt;=TODAY(),_xlpm.dates,0),_xlpm.maxPast,MAX(_xlpm.pastDates),IF(_xlpm.maxPast&gt;0,TODAY()-_xlpm.maxPast,IF(T63="","",TODAY()-T63)))))</f>
        <v/>
      </c>
      <c r="W63" s="95" t="s">
        <v>221</v>
      </c>
      <c r="X63" s="129">
        <v>46124</v>
      </c>
      <c r="Y63" s="100" t="s">
        <v>221</v>
      </c>
      <c r="Z63" s="99">
        <v>46129</v>
      </c>
      <c r="AA63" s="100" t="s">
        <v>221</v>
      </c>
      <c r="AB63" s="99">
        <v>46135</v>
      </c>
      <c r="AC63" s="100" t="s">
        <v>221</v>
      </c>
      <c r="AD63" s="105">
        <v>46140</v>
      </c>
      <c r="AE63" s="94" t="s">
        <v>221</v>
      </c>
      <c r="AF63" s="105">
        <v>46145</v>
      </c>
      <c r="AG63" s="94" t="s">
        <v>221</v>
      </c>
      <c r="AH63" s="132">
        <v>46148</v>
      </c>
      <c r="AI63" s="97" t="s">
        <v>34</v>
      </c>
      <c r="AJ63" s="96" t="s">
        <v>94</v>
      </c>
      <c r="AK63" s="192" t="str">
        <f t="shared" si="1"/>
        <v>Joined</v>
      </c>
      <c r="AL63" s="169" t="str">
        <f>IFERROR(IF(S63="","",IF(VLOOKUP(S63,[1]Requisitions!$B:$N,13,FALSE)="","",HYPERLINK(VLOOKUP(S63,[1]Requisitions!$B:$N,13,FALSE),"Feedback Sheet"))),"")</f>
        <v/>
      </c>
      <c r="AM63" s="96" t="s">
        <v>1951</v>
      </c>
    </row>
    <row r="64" spans="2:39" x14ac:dyDescent="0.45">
      <c r="B64" s="98">
        <v>60</v>
      </c>
      <c r="C64" s="98" t="s">
        <v>1952</v>
      </c>
      <c r="D64" s="98" t="s">
        <v>1667</v>
      </c>
      <c r="E64" s="98" t="s">
        <v>1751</v>
      </c>
      <c r="F64" s="98" t="s">
        <v>243</v>
      </c>
      <c r="G64" s="98" t="s">
        <v>1725</v>
      </c>
      <c r="H64" s="98" t="s">
        <v>1638</v>
      </c>
      <c r="I64" s="98" t="s">
        <v>1718</v>
      </c>
      <c r="J64" s="98" t="s">
        <v>1784</v>
      </c>
      <c r="K64" s="98" t="s">
        <v>216</v>
      </c>
      <c r="L64" s="98" t="s">
        <v>1719</v>
      </c>
      <c r="M64" s="96" t="s">
        <v>219</v>
      </c>
      <c r="N64" s="103" t="s">
        <v>62</v>
      </c>
      <c r="O64" s="97" t="s">
        <v>1953</v>
      </c>
      <c r="P64" s="98" t="s">
        <v>1954</v>
      </c>
      <c r="Q64" s="126" t="str">
        <f t="shared" si="0"/>
        <v>C-060</v>
      </c>
      <c r="R64" s="108"/>
      <c r="S64" s="98" t="s">
        <v>157</v>
      </c>
      <c r="T64" s="105">
        <v>46121</v>
      </c>
      <c r="U64" s="103" t="s">
        <v>1623</v>
      </c>
      <c r="V64" s="171" t="str">
        <f t="array" aca="1" ref="V64" ca="1">IF(B64="","",IF(OR(AK64="Joined",AK64="Rejected",AK64="Offer Drop",AK64="Backed out"),"",_xlfn.LET(_xlpm.dates,CHOOSE({1,2,3,4,5,6},X64,Z64,AB64,AD64,AF64,AH64),_xlpm.pastDates,IF(_xlpm.dates&lt;=TODAY(),_xlpm.dates,0),_xlpm.maxPast,MAX(_xlpm.pastDates),IF(_xlpm.maxPast&gt;0,TODAY()-_xlpm.maxPast,IF(T64="","",TODAY()-T64)))))</f>
        <v/>
      </c>
      <c r="W64" s="95" t="s">
        <v>221</v>
      </c>
      <c r="X64" s="129">
        <v>46126</v>
      </c>
      <c r="Y64" s="100" t="s">
        <v>221</v>
      </c>
      <c r="Z64" s="99">
        <v>46131</v>
      </c>
      <c r="AA64" s="100" t="s">
        <v>221</v>
      </c>
      <c r="AB64" s="99">
        <v>46137</v>
      </c>
      <c r="AC64" s="100" t="s">
        <v>221</v>
      </c>
      <c r="AD64" s="105">
        <v>46142</v>
      </c>
      <c r="AE64" s="94" t="s">
        <v>221</v>
      </c>
      <c r="AF64" s="105">
        <v>46147</v>
      </c>
      <c r="AG64" s="94" t="s">
        <v>221</v>
      </c>
      <c r="AH64" s="132">
        <v>46150</v>
      </c>
      <c r="AI64" s="97" t="s">
        <v>34</v>
      </c>
      <c r="AJ64" s="96" t="s">
        <v>94</v>
      </c>
      <c r="AK64" s="192" t="str">
        <f t="shared" si="1"/>
        <v>Joined</v>
      </c>
      <c r="AL64" s="169" t="str">
        <f>IFERROR(IF(S64="","",IF(VLOOKUP(S64,[1]Requisitions!$B:$N,13,FALSE)="","",HYPERLINK(VLOOKUP(S64,[1]Requisitions!$B:$N,13,FALSE),"Feedback Sheet"))),"")</f>
        <v/>
      </c>
      <c r="AM64" s="96" t="s">
        <v>1955</v>
      </c>
    </row>
    <row r="65" spans="2:39" x14ac:dyDescent="0.45">
      <c r="B65" s="98">
        <v>61</v>
      </c>
      <c r="C65" s="98" t="s">
        <v>1956</v>
      </c>
      <c r="D65" s="98" t="s">
        <v>1615</v>
      </c>
      <c r="E65" s="98" t="s">
        <v>1689</v>
      </c>
      <c r="F65" s="98" t="s">
        <v>283</v>
      </c>
      <c r="G65" s="98" t="s">
        <v>1690</v>
      </c>
      <c r="H65" s="98" t="s">
        <v>1617</v>
      </c>
      <c r="I65" s="98" t="s">
        <v>1691</v>
      </c>
      <c r="J65" s="98" t="s">
        <v>250</v>
      </c>
      <c r="K65" s="98" t="s">
        <v>239</v>
      </c>
      <c r="L65" s="98" t="s">
        <v>1692</v>
      </c>
      <c r="M65" s="96" t="s">
        <v>219</v>
      </c>
      <c r="N65" s="103" t="s">
        <v>63</v>
      </c>
      <c r="O65" s="97" t="s">
        <v>1957</v>
      </c>
      <c r="P65" s="98" t="s">
        <v>1958</v>
      </c>
      <c r="Q65" s="126" t="str">
        <f t="shared" si="0"/>
        <v>C-061</v>
      </c>
      <c r="R65" s="108"/>
      <c r="S65" s="98" t="s">
        <v>158</v>
      </c>
      <c r="T65" s="105">
        <v>46122</v>
      </c>
      <c r="U65" s="103" t="s">
        <v>1618</v>
      </c>
      <c r="V65" s="171">
        <f t="array" aca="1" ref="V65" ca="1">IF(B65="","",IF(OR(AK65="Joined",AK65="Rejected",AK65="Offer Drop",AK65="Backed out"),"",_xlfn.LET(_xlpm.dates,CHOOSE({1,2,3,4,5,6},X65,Z65,AB65,AD65,AF65,AH65),_xlpm.pastDates,IF(_xlpm.dates&lt;=TODAY(),_xlpm.dates,0),_xlpm.maxPast,MAX(_xlpm.pastDates),IF(_xlpm.maxPast&gt;0,TODAY()-_xlpm.maxPast,IF(T65="","",TODAY()-T65)))))</f>
        <v>64</v>
      </c>
      <c r="W65" s="95" t="s">
        <v>1452</v>
      </c>
      <c r="X65" s="129">
        <v>46124</v>
      </c>
      <c r="Y65" s="100"/>
      <c r="Z65" s="99"/>
      <c r="AA65" s="100"/>
      <c r="AB65" s="99"/>
      <c r="AC65" s="100"/>
      <c r="AD65" s="105"/>
      <c r="AE65" s="94"/>
      <c r="AF65" s="105"/>
      <c r="AG65" s="94"/>
      <c r="AH65" s="132"/>
      <c r="AI65" s="97"/>
      <c r="AJ65" s="96"/>
      <c r="AK65" s="192" t="str">
        <f t="shared" si="1"/>
        <v>Not Started</v>
      </c>
      <c r="AL65" s="169" t="str">
        <f>IFERROR(IF(S65="","",IF(VLOOKUP(S65,[1]Requisitions!$B:$N,13,FALSE)="","",HYPERLINK(VLOOKUP(S65,[1]Requisitions!$B:$N,13,FALSE),"Feedback Sheet"))),"")</f>
        <v/>
      </c>
      <c r="AM65" s="96" t="s">
        <v>1959</v>
      </c>
    </row>
    <row r="66" spans="2:39" x14ac:dyDescent="0.45">
      <c r="B66" s="98">
        <v>62</v>
      </c>
      <c r="C66" s="98" t="s">
        <v>1960</v>
      </c>
      <c r="D66" s="98" t="s">
        <v>1621</v>
      </c>
      <c r="E66" s="98" t="s">
        <v>1699</v>
      </c>
      <c r="F66" s="98" t="s">
        <v>236</v>
      </c>
      <c r="G66" s="98" t="s">
        <v>1700</v>
      </c>
      <c r="H66" s="98" t="s">
        <v>1631</v>
      </c>
      <c r="I66" s="98" t="s">
        <v>1701</v>
      </c>
      <c r="J66" s="98" t="s">
        <v>331</v>
      </c>
      <c r="K66" s="98" t="s">
        <v>1784</v>
      </c>
      <c r="L66" s="98" t="s">
        <v>1702</v>
      </c>
      <c r="M66" s="96" t="s">
        <v>219</v>
      </c>
      <c r="N66" s="103" t="s">
        <v>64</v>
      </c>
      <c r="O66" s="97" t="s">
        <v>1961</v>
      </c>
      <c r="P66" s="98" t="s">
        <v>1962</v>
      </c>
      <c r="Q66" s="126" t="str">
        <f t="shared" si="0"/>
        <v>C-062</v>
      </c>
      <c r="R66" s="108"/>
      <c r="S66" s="98" t="s">
        <v>159</v>
      </c>
      <c r="T66" s="105">
        <v>46123</v>
      </c>
      <c r="U66" s="103" t="s">
        <v>1623</v>
      </c>
      <c r="V66" s="171">
        <f t="array" aca="1" ref="V66" ca="1">IF(B66="","",IF(OR(AK66="Joined",AK66="Rejected",AK66="Offer Drop",AK66="Backed out"),"",_xlfn.LET(_xlpm.dates,CHOOSE({1,2,3,4,5,6},X66,Z66,AB66,AD66,AF66,AH66),_xlpm.pastDates,IF(_xlpm.dates&lt;=TODAY(),_xlpm.dates,0),_xlpm.maxPast,MAX(_xlpm.pastDates),IF(_xlpm.maxPast&gt;0,TODAY()-_xlpm.maxPast,IF(T66="","",TODAY()-T66)))))</f>
        <v>62</v>
      </c>
      <c r="W66" s="95" t="s">
        <v>221</v>
      </c>
      <c r="X66" s="129">
        <v>46126</v>
      </c>
      <c r="Y66" s="100"/>
      <c r="Z66" s="99"/>
      <c r="AA66" s="100"/>
      <c r="AB66" s="99"/>
      <c r="AC66" s="100"/>
      <c r="AD66" s="105"/>
      <c r="AE66" s="94"/>
      <c r="AF66" s="105"/>
      <c r="AG66" s="94"/>
      <c r="AH66" s="132"/>
      <c r="AI66" s="97"/>
      <c r="AJ66" s="96"/>
      <c r="AK66" s="192" t="str">
        <f t="shared" si="1"/>
        <v>Active</v>
      </c>
      <c r="AL66" s="169" t="str">
        <f>IFERROR(IF(S66="","",IF(VLOOKUP(S66,[1]Requisitions!$B:$N,13,FALSE)="","",HYPERLINK(VLOOKUP(S66,[1]Requisitions!$B:$N,13,FALSE),"Feedback Sheet"))),"")</f>
        <v/>
      </c>
      <c r="AM66" s="96" t="s">
        <v>1963</v>
      </c>
    </row>
    <row r="67" spans="2:39" x14ac:dyDescent="0.45">
      <c r="B67" s="98">
        <v>63</v>
      </c>
      <c r="C67" s="98" t="s">
        <v>1964</v>
      </c>
      <c r="D67" s="98" t="s">
        <v>1707</v>
      </c>
      <c r="E67" s="98" t="s">
        <v>1708</v>
      </c>
      <c r="F67" s="98" t="s">
        <v>243</v>
      </c>
      <c r="G67" s="98" t="s">
        <v>1709</v>
      </c>
      <c r="H67" s="98" t="s">
        <v>1657</v>
      </c>
      <c r="I67" s="98" t="s">
        <v>1710</v>
      </c>
      <c r="J67" s="98" t="s">
        <v>265</v>
      </c>
      <c r="K67" s="98" t="s">
        <v>217</v>
      </c>
      <c r="L67" s="98" t="s">
        <v>1711</v>
      </c>
      <c r="M67" s="96" t="s">
        <v>219</v>
      </c>
      <c r="N67" s="103" t="s">
        <v>65</v>
      </c>
      <c r="O67" s="97" t="s">
        <v>1965</v>
      </c>
      <c r="P67" s="98" t="s">
        <v>1966</v>
      </c>
      <c r="Q67" s="126" t="str">
        <f t="shared" si="0"/>
        <v>C-063</v>
      </c>
      <c r="R67" s="108"/>
      <c r="S67" s="98" t="s">
        <v>160</v>
      </c>
      <c r="T67" s="105">
        <v>46124</v>
      </c>
      <c r="U67" s="103" t="s">
        <v>1618</v>
      </c>
      <c r="V67" s="171" t="str">
        <f t="array" aca="1" ref="V67" ca="1">IF(B67="","",IF(OR(AK67="Joined",AK67="Rejected",AK67="Offer Drop",AK67="Backed out"),"",_xlfn.LET(_xlpm.dates,CHOOSE({1,2,3,4,5,6},X67,Z67,AB67,AD67,AF67,AH67),_xlpm.pastDates,IF(_xlpm.dates&lt;=TODAY(),_xlpm.dates,0),_xlpm.maxPast,MAX(_xlpm.pastDates),IF(_xlpm.maxPast&gt;0,TODAY()-_xlpm.maxPast,IF(T67="","",TODAY()-T67)))))</f>
        <v/>
      </c>
      <c r="W67" s="95" t="s">
        <v>221</v>
      </c>
      <c r="X67" s="129">
        <v>46128</v>
      </c>
      <c r="Y67" s="100" t="s">
        <v>221</v>
      </c>
      <c r="Z67" s="99">
        <v>46133</v>
      </c>
      <c r="AA67" s="100" t="s">
        <v>221</v>
      </c>
      <c r="AB67" s="99">
        <v>46139</v>
      </c>
      <c r="AC67" s="100" t="s">
        <v>221</v>
      </c>
      <c r="AD67" s="105">
        <v>46144</v>
      </c>
      <c r="AE67" s="94" t="s">
        <v>221</v>
      </c>
      <c r="AF67" s="105">
        <v>46149</v>
      </c>
      <c r="AG67" s="94" t="s">
        <v>221</v>
      </c>
      <c r="AH67" s="132">
        <v>46152</v>
      </c>
      <c r="AI67" s="97" t="s">
        <v>34</v>
      </c>
      <c r="AJ67" s="96" t="s">
        <v>94</v>
      </c>
      <c r="AK67" s="192" t="str">
        <f t="shared" si="1"/>
        <v>Joined</v>
      </c>
      <c r="AL67" s="169" t="str">
        <f>IFERROR(IF(S67="","",IF(VLOOKUP(S67,[1]Requisitions!$B:$N,13,FALSE)="","",HYPERLINK(VLOOKUP(S67,[1]Requisitions!$B:$N,13,FALSE),"Feedback Sheet"))),"")</f>
        <v/>
      </c>
      <c r="AM67" s="96" t="s">
        <v>1967</v>
      </c>
    </row>
    <row r="68" spans="2:39" x14ac:dyDescent="0.45">
      <c r="B68" s="98">
        <v>64</v>
      </c>
      <c r="C68" s="98" t="s">
        <v>1968</v>
      </c>
      <c r="D68" s="98" t="s">
        <v>1629</v>
      </c>
      <c r="E68" s="98" t="s">
        <v>1716</v>
      </c>
      <c r="F68" s="98" t="s">
        <v>214</v>
      </c>
      <c r="G68" s="98" t="s">
        <v>1717</v>
      </c>
      <c r="H68" s="98" t="s">
        <v>1638</v>
      </c>
      <c r="I68" s="98" t="s">
        <v>1718</v>
      </c>
      <c r="J68" s="98" t="s">
        <v>284</v>
      </c>
      <c r="K68" s="98" t="s">
        <v>311</v>
      </c>
      <c r="L68" s="98" t="s">
        <v>1719</v>
      </c>
      <c r="M68" s="96" t="s">
        <v>1693</v>
      </c>
      <c r="N68" s="103" t="s">
        <v>58</v>
      </c>
      <c r="O68" s="97" t="s">
        <v>1969</v>
      </c>
      <c r="P68" s="98" t="s">
        <v>1970</v>
      </c>
      <c r="Q68" s="126" t="str">
        <f t="shared" si="0"/>
        <v>C-064</v>
      </c>
      <c r="R68" s="108"/>
      <c r="S68" s="98" t="s">
        <v>162</v>
      </c>
      <c r="T68" s="105">
        <v>46125</v>
      </c>
      <c r="U68" s="103" t="s">
        <v>1623</v>
      </c>
      <c r="V68" s="171">
        <f t="array" aca="1" ref="V68" ca="1">IF(B68="","",IF(OR(AK68="Joined",AK68="Rejected",AK68="Offer Drop",AK68="Backed out"),"",_xlfn.LET(_xlpm.dates,CHOOSE({1,2,3,4,5,6},X68,Z68,AB68,AD68,AF68,AH68),_xlpm.pastDates,IF(_xlpm.dates&lt;=TODAY(),_xlpm.dates,0),_xlpm.maxPast,MAX(_xlpm.pastDates),IF(_xlpm.maxPast&gt;0,TODAY()-_xlpm.maxPast,IF(T68="","",TODAY()-T68)))))</f>
        <v>58</v>
      </c>
      <c r="W68" s="95" t="s">
        <v>221</v>
      </c>
      <c r="X68" s="129">
        <v>46130</v>
      </c>
      <c r="Y68" s="100"/>
      <c r="Z68" s="99"/>
      <c r="AA68" s="100"/>
      <c r="AB68" s="99"/>
      <c r="AC68" s="100"/>
      <c r="AD68" s="105"/>
      <c r="AE68" s="94"/>
      <c r="AF68" s="105"/>
      <c r="AG68" s="94"/>
      <c r="AH68" s="132"/>
      <c r="AI68" s="97"/>
      <c r="AJ68" s="96"/>
      <c r="AK68" s="192" t="str">
        <f t="shared" si="1"/>
        <v>Active</v>
      </c>
      <c r="AL68" s="169" t="str">
        <f>IFERROR(IF(S68="","",IF(VLOOKUP(S68,[1]Requisitions!$B:$N,13,FALSE)="","",HYPERLINK(VLOOKUP(S68,[1]Requisitions!$B:$N,13,FALSE),"Feedback Sheet"))),"")</f>
        <v/>
      </c>
      <c r="AM68" s="96" t="s">
        <v>1971</v>
      </c>
    </row>
    <row r="69" spans="2:39" x14ac:dyDescent="0.45">
      <c r="B69" s="98">
        <v>65</v>
      </c>
      <c r="C69" s="98" t="s">
        <v>1972</v>
      </c>
      <c r="D69" s="98" t="s">
        <v>1634</v>
      </c>
      <c r="E69" s="98" t="s">
        <v>1724</v>
      </c>
      <c r="F69" s="98" t="s">
        <v>290</v>
      </c>
      <c r="G69" s="98" t="s">
        <v>1725</v>
      </c>
      <c r="H69" s="98" t="s">
        <v>1617</v>
      </c>
      <c r="I69" s="98" t="s">
        <v>1691</v>
      </c>
      <c r="J69" s="98" t="s">
        <v>273</v>
      </c>
      <c r="K69" s="98" t="s">
        <v>230</v>
      </c>
      <c r="L69" s="98" t="s">
        <v>1692</v>
      </c>
      <c r="M69" s="96" t="s">
        <v>219</v>
      </c>
      <c r="N69" s="103" t="s">
        <v>60</v>
      </c>
      <c r="O69" s="97" t="s">
        <v>1973</v>
      </c>
      <c r="P69" s="98" t="s">
        <v>1974</v>
      </c>
      <c r="Q69" s="126" t="str">
        <f t="shared" si="0"/>
        <v>C-065</v>
      </c>
      <c r="R69" s="108"/>
      <c r="S69" s="98" t="s">
        <v>163</v>
      </c>
      <c r="T69" s="105">
        <v>46126</v>
      </c>
      <c r="U69" s="103" t="s">
        <v>1618</v>
      </c>
      <c r="V69" s="171" t="str">
        <f t="array" aca="1" ref="V69" ca="1">IF(B69="","",IF(OR(AK69="Joined",AK69="Rejected",AK69="Offer Drop",AK69="Backed out"),"",_xlfn.LET(_xlpm.dates,CHOOSE({1,2,3,4,5,6},X69,Z69,AB69,AD69,AF69,AH69),_xlpm.pastDates,IF(_xlpm.dates&lt;=TODAY(),_xlpm.dates,0),_xlpm.maxPast,MAX(_xlpm.pastDates),IF(_xlpm.maxPast&gt;0,TODAY()-_xlpm.maxPast,IF(T69="","",TODAY()-T69)))))</f>
        <v/>
      </c>
      <c r="W69" s="95" t="s">
        <v>221</v>
      </c>
      <c r="X69" s="129">
        <v>46128</v>
      </c>
      <c r="Y69" s="100" t="s">
        <v>222</v>
      </c>
      <c r="Z69" s="99">
        <v>46133</v>
      </c>
      <c r="AA69" s="100"/>
      <c r="AB69" s="99"/>
      <c r="AC69" s="100"/>
      <c r="AD69" s="105"/>
      <c r="AE69" s="94"/>
      <c r="AF69" s="105"/>
      <c r="AG69" s="94"/>
      <c r="AH69" s="132"/>
      <c r="AI69" s="97"/>
      <c r="AJ69" s="96"/>
      <c r="AK69" s="192" t="str">
        <f t="shared" si="1"/>
        <v>Rejected</v>
      </c>
      <c r="AL69" s="169" t="str">
        <f>IFERROR(IF(S69="","",IF(VLOOKUP(S69,[1]Requisitions!$B:$N,13,FALSE)="","",HYPERLINK(VLOOKUP(S69,[1]Requisitions!$B:$N,13,FALSE),"Feedback Sheet"))),"")</f>
        <v/>
      </c>
      <c r="AM69" s="96" t="s">
        <v>1975</v>
      </c>
    </row>
    <row r="70" spans="2:39" x14ac:dyDescent="0.45">
      <c r="B70" s="98">
        <v>66</v>
      </c>
      <c r="C70" s="98" t="s">
        <v>1976</v>
      </c>
      <c r="D70" s="98" t="s">
        <v>1651</v>
      </c>
      <c r="E70" s="98" t="s">
        <v>1730</v>
      </c>
      <c r="F70" s="98" t="s">
        <v>236</v>
      </c>
      <c r="G70" s="98" t="s">
        <v>1690</v>
      </c>
      <c r="H70" s="98" t="s">
        <v>1631</v>
      </c>
      <c r="I70" s="98" t="s">
        <v>1701</v>
      </c>
      <c r="J70" s="98" t="s">
        <v>280</v>
      </c>
      <c r="K70" s="98" t="s">
        <v>392</v>
      </c>
      <c r="L70" s="98" t="s">
        <v>1702</v>
      </c>
      <c r="M70" s="96" t="s">
        <v>219</v>
      </c>
      <c r="N70" s="103" t="s">
        <v>61</v>
      </c>
      <c r="O70" s="97" t="s">
        <v>1977</v>
      </c>
      <c r="P70" s="98" t="s">
        <v>1978</v>
      </c>
      <c r="Q70" s="126" t="str">
        <f t="shared" ref="Q70:Q84" si="2">IF(B70="","","C-"&amp;TEXT(ROW()-4,"000"))</f>
        <v>C-066</v>
      </c>
      <c r="R70" s="108"/>
      <c r="S70" s="98" t="s">
        <v>164</v>
      </c>
      <c r="T70" s="105">
        <v>46127</v>
      </c>
      <c r="U70" s="103" t="s">
        <v>1623</v>
      </c>
      <c r="V70" s="171" t="str">
        <f t="array" aca="1" ref="V70" ca="1">IF(B70="","",IF(OR(AK70="Joined",AK70="Rejected",AK70="Offer Drop",AK70="Backed out"),"",_xlfn.LET(_xlpm.dates,CHOOSE({1,2,3,4,5,6},X70,Z70,AB70,AD70,AF70,AH70),_xlpm.pastDates,IF(_xlpm.dates&lt;=TODAY(),_xlpm.dates,0),_xlpm.maxPast,MAX(_xlpm.pastDates),IF(_xlpm.maxPast&gt;0,TODAY()-_xlpm.maxPast,IF(T70="","",TODAY()-T70)))))</f>
        <v/>
      </c>
      <c r="W70" s="95" t="s">
        <v>222</v>
      </c>
      <c r="X70" s="129">
        <v>46130</v>
      </c>
      <c r="Y70" s="100"/>
      <c r="Z70" s="99"/>
      <c r="AA70" s="100"/>
      <c r="AB70" s="99"/>
      <c r="AC70" s="100"/>
      <c r="AD70" s="105"/>
      <c r="AE70" s="94"/>
      <c r="AF70" s="105"/>
      <c r="AG70" s="94"/>
      <c r="AH70" s="132"/>
      <c r="AI70" s="97"/>
      <c r="AJ70" s="96"/>
      <c r="AK70" s="192" t="str">
        <f t="shared" ref="AK70:AK84" si="3">IF(B70="","",IF(AJ70="Joined","Joined",IF(AJ70="Backed out","Backed out",IF(AI70="Offer Drop","Offer Drop",IF((COUNTIF(W70,"Reject")+COUNTIF(Y70,"Reject")+COUNTIF(AA70,"Reject")+COUNTIF(AC70,"Reject")+COUNTIF(AE70,"Reject")+COUNTIF(AG70,"Reject"))&gt;0,"Rejected",IF((COUNTIF(W70,"Hold")+COUNTIF(Y70,"Hold")+COUNTIF(AA70,"Hold")+COUNTIF(AC70,"Hold")+COUNTIF(AE70,"Hold")+COUNTIF(AG70,"Hold")+COUNTIF(AI70,"Hold"))&gt;0,"On Hold",IF(AI70="Offered","Offer Extended",IF(AG70="Select","Offer Pending",IF(OR(W70="",W70="Yet to begin"),"Not Started","Active")))))))))</f>
        <v>Rejected</v>
      </c>
      <c r="AL70" s="169" t="str">
        <f>IFERROR(IF(S70="","",IF(VLOOKUP(S70,[1]Requisitions!$B:$N,13,FALSE)="","",HYPERLINK(VLOOKUP(S70,[1]Requisitions!$B:$N,13,FALSE),"Feedback Sheet"))),"")</f>
        <v/>
      </c>
      <c r="AM70" s="96" t="s">
        <v>1979</v>
      </c>
    </row>
    <row r="71" spans="2:39" x14ac:dyDescent="0.45">
      <c r="B71" s="98">
        <v>67</v>
      </c>
      <c r="C71" s="98" t="s">
        <v>1980</v>
      </c>
      <c r="D71" s="98" t="s">
        <v>1735</v>
      </c>
      <c r="E71" s="98" t="s">
        <v>1736</v>
      </c>
      <c r="F71" s="98" t="s">
        <v>243</v>
      </c>
      <c r="G71" s="98" t="s">
        <v>1700</v>
      </c>
      <c r="H71" s="98" t="s">
        <v>1657</v>
      </c>
      <c r="I71" s="98" t="s">
        <v>1710</v>
      </c>
      <c r="J71" s="98" t="s">
        <v>257</v>
      </c>
      <c r="K71" s="98" t="s">
        <v>265</v>
      </c>
      <c r="L71" s="98" t="s">
        <v>1711</v>
      </c>
      <c r="M71" s="96" t="s">
        <v>219</v>
      </c>
      <c r="N71" s="103" t="s">
        <v>62</v>
      </c>
      <c r="O71" s="97" t="s">
        <v>1981</v>
      </c>
      <c r="P71" s="98" t="s">
        <v>1982</v>
      </c>
      <c r="Q71" s="126" t="str">
        <f t="shared" si="2"/>
        <v>C-067</v>
      </c>
      <c r="R71" s="108"/>
      <c r="S71" s="98" t="s">
        <v>167</v>
      </c>
      <c r="T71" s="105">
        <v>46128</v>
      </c>
      <c r="U71" s="103" t="s">
        <v>1618</v>
      </c>
      <c r="V71" s="171">
        <f t="array" aca="1" ref="V71" ca="1">IF(B71="","",IF(OR(AK71="Joined",AK71="Rejected",AK71="Offer Drop",AK71="Backed out"),"",_xlfn.LET(_xlpm.dates,CHOOSE({1,2,3,4,5,6},X71,Z71,AB71,AD71,AF71,AH71),_xlpm.pastDates,IF(_xlpm.dates&lt;=TODAY(),_xlpm.dates,0),_xlpm.maxPast,MAX(_xlpm.pastDates),IF(_xlpm.maxPast&gt;0,TODAY()-_xlpm.maxPast,IF(T71="","",TODAY()-T71)))))</f>
        <v>56</v>
      </c>
      <c r="W71" s="95" t="s">
        <v>1452</v>
      </c>
      <c r="X71" s="129">
        <v>46132</v>
      </c>
      <c r="Y71" s="100"/>
      <c r="Z71" s="99"/>
      <c r="AA71" s="100"/>
      <c r="AB71" s="99"/>
      <c r="AC71" s="100"/>
      <c r="AD71" s="105"/>
      <c r="AE71" s="94"/>
      <c r="AF71" s="105"/>
      <c r="AG71" s="94"/>
      <c r="AH71" s="132"/>
      <c r="AI71" s="97"/>
      <c r="AJ71" s="96"/>
      <c r="AK71" s="192" t="str">
        <f t="shared" si="3"/>
        <v>Not Started</v>
      </c>
      <c r="AL71" s="169" t="str">
        <f>IFERROR(IF(S71="","",IF(VLOOKUP(S71,[1]Requisitions!$B:$N,13,FALSE)="","",HYPERLINK(VLOOKUP(S71,[1]Requisitions!$B:$N,13,FALSE),"Feedback Sheet"))),"")</f>
        <v/>
      </c>
      <c r="AM71" s="96" t="s">
        <v>1983</v>
      </c>
    </row>
    <row r="72" spans="2:39" x14ac:dyDescent="0.45">
      <c r="B72" s="98">
        <v>68</v>
      </c>
      <c r="C72" s="98" t="s">
        <v>1984</v>
      </c>
      <c r="D72" s="98" t="s">
        <v>1661</v>
      </c>
      <c r="E72" s="98" t="s">
        <v>1741</v>
      </c>
      <c r="F72" s="98" t="s">
        <v>243</v>
      </c>
      <c r="G72" s="98" t="s">
        <v>1709</v>
      </c>
      <c r="H72" s="98" t="s">
        <v>1638</v>
      </c>
      <c r="I72" s="98" t="s">
        <v>1718</v>
      </c>
      <c r="J72" s="98" t="s">
        <v>281</v>
      </c>
      <c r="K72" s="98" t="s">
        <v>284</v>
      </c>
      <c r="L72" s="98" t="s">
        <v>1719</v>
      </c>
      <c r="M72" s="96" t="s">
        <v>219</v>
      </c>
      <c r="N72" s="103" t="s">
        <v>63</v>
      </c>
      <c r="O72" s="97" t="s">
        <v>1985</v>
      </c>
      <c r="P72" s="98" t="s">
        <v>1986</v>
      </c>
      <c r="Q72" s="126" t="str">
        <f t="shared" si="2"/>
        <v>C-068</v>
      </c>
      <c r="R72" s="108"/>
      <c r="S72" s="98" t="s">
        <v>168</v>
      </c>
      <c r="T72" s="105">
        <v>46129</v>
      </c>
      <c r="U72" s="103" t="s">
        <v>1623</v>
      </c>
      <c r="V72" s="171" t="str">
        <f t="array" aca="1" ref="V72" ca="1">IF(B72="","",IF(OR(AK72="Joined",AK72="Rejected",AK72="Offer Drop",AK72="Backed out"),"",_xlfn.LET(_xlpm.dates,CHOOSE({1,2,3,4,5,6},X72,Z72,AB72,AD72,AF72,AH72),_xlpm.pastDates,IF(_xlpm.dates&lt;=TODAY(),_xlpm.dates,0),_xlpm.maxPast,MAX(_xlpm.pastDates),IF(_xlpm.maxPast&gt;0,TODAY()-_xlpm.maxPast,IF(T72="","",TODAY()-T72)))))</f>
        <v/>
      </c>
      <c r="W72" s="95" t="s">
        <v>221</v>
      </c>
      <c r="X72" s="129">
        <v>46134</v>
      </c>
      <c r="Y72" s="100" t="s">
        <v>221</v>
      </c>
      <c r="Z72" s="99">
        <v>46139</v>
      </c>
      <c r="AA72" s="100" t="s">
        <v>221</v>
      </c>
      <c r="AB72" s="99">
        <v>46145</v>
      </c>
      <c r="AC72" s="100" t="s">
        <v>221</v>
      </c>
      <c r="AD72" s="105">
        <v>46150</v>
      </c>
      <c r="AE72" s="94" t="s">
        <v>221</v>
      </c>
      <c r="AF72" s="105">
        <v>46155</v>
      </c>
      <c r="AG72" s="94" t="s">
        <v>221</v>
      </c>
      <c r="AH72" s="132">
        <v>46158</v>
      </c>
      <c r="AI72" s="97" t="s">
        <v>104</v>
      </c>
      <c r="AJ72" s="96"/>
      <c r="AK72" s="192" t="str">
        <f t="shared" si="3"/>
        <v>Offer Drop</v>
      </c>
      <c r="AL72" s="169" t="str">
        <f>IFERROR(IF(S72="","",IF(VLOOKUP(S72,[1]Requisitions!$B:$N,13,FALSE)="","",HYPERLINK(VLOOKUP(S72,[1]Requisitions!$B:$N,13,FALSE),"Feedback Sheet"))),"")</f>
        <v/>
      </c>
      <c r="AM72" s="96" t="s">
        <v>1987</v>
      </c>
    </row>
    <row r="73" spans="2:39" x14ac:dyDescent="0.45">
      <c r="B73" s="98">
        <v>69</v>
      </c>
      <c r="C73" s="98" t="s">
        <v>1988</v>
      </c>
      <c r="D73" s="98" t="s">
        <v>1664</v>
      </c>
      <c r="E73" s="98" t="s">
        <v>1746</v>
      </c>
      <c r="F73" s="98" t="s">
        <v>252</v>
      </c>
      <c r="G73" s="98" t="s">
        <v>1717</v>
      </c>
      <c r="H73" s="98" t="s">
        <v>1617</v>
      </c>
      <c r="I73" s="98" t="s">
        <v>1691</v>
      </c>
      <c r="J73" s="98" t="s">
        <v>246</v>
      </c>
      <c r="K73" s="98" t="s">
        <v>273</v>
      </c>
      <c r="L73" s="98" t="s">
        <v>1692</v>
      </c>
      <c r="M73" s="96" t="s">
        <v>219</v>
      </c>
      <c r="N73" s="103" t="s">
        <v>64</v>
      </c>
      <c r="O73" s="97" t="s">
        <v>1989</v>
      </c>
      <c r="P73" s="98" t="s">
        <v>1990</v>
      </c>
      <c r="Q73" s="126" t="str">
        <f t="shared" si="2"/>
        <v>C-069</v>
      </c>
      <c r="R73" s="108"/>
      <c r="S73" s="98" t="s">
        <v>169</v>
      </c>
      <c r="T73" s="105">
        <v>46130</v>
      </c>
      <c r="U73" s="103" t="s">
        <v>1618</v>
      </c>
      <c r="V73" s="171">
        <f t="array" aca="1" ref="V73" ca="1">IF(B73="","",IF(OR(AK73="Joined",AK73="Rejected",AK73="Offer Drop",AK73="Backed out"),"",_xlfn.LET(_xlpm.dates,CHOOSE({1,2,3,4,5,6},X73,Z73,AB73,AD73,AF73,AH73),_xlpm.pastDates,IF(_xlpm.dates&lt;=TODAY(),_xlpm.dates,0),_xlpm.maxPast,MAX(_xlpm.pastDates),IF(_xlpm.maxPast&gt;0,TODAY()-_xlpm.maxPast,IF(T73="","",TODAY()-T73)))))</f>
        <v>51</v>
      </c>
      <c r="W73" s="95" t="s">
        <v>221</v>
      </c>
      <c r="X73" s="129">
        <v>46132</v>
      </c>
      <c r="Y73" s="100" t="s">
        <v>221</v>
      </c>
      <c r="Z73" s="99">
        <v>46137</v>
      </c>
      <c r="AA73" s="100"/>
      <c r="AB73" s="99"/>
      <c r="AC73" s="100"/>
      <c r="AD73" s="105"/>
      <c r="AE73" s="94"/>
      <c r="AF73" s="105"/>
      <c r="AG73" s="94"/>
      <c r="AH73" s="132"/>
      <c r="AI73" s="97"/>
      <c r="AJ73" s="96"/>
      <c r="AK73" s="192" t="str">
        <f t="shared" si="3"/>
        <v>Active</v>
      </c>
      <c r="AL73" s="169" t="str">
        <f>IFERROR(IF(S73="","",IF(VLOOKUP(S73,[1]Requisitions!$B:$N,13,FALSE)="","",HYPERLINK(VLOOKUP(S73,[1]Requisitions!$B:$N,13,FALSE),"Feedback Sheet"))),"")</f>
        <v/>
      </c>
      <c r="AM73" s="96" t="s">
        <v>1991</v>
      </c>
    </row>
    <row r="74" spans="2:39" x14ac:dyDescent="0.45">
      <c r="B74" s="98">
        <v>70</v>
      </c>
      <c r="C74" s="98" t="s">
        <v>1992</v>
      </c>
      <c r="D74" s="98" t="s">
        <v>1667</v>
      </c>
      <c r="E74" s="98" t="s">
        <v>1751</v>
      </c>
      <c r="F74" s="98" t="s">
        <v>243</v>
      </c>
      <c r="G74" s="98" t="s">
        <v>1725</v>
      </c>
      <c r="H74" s="98" t="s">
        <v>1631</v>
      </c>
      <c r="I74" s="98" t="s">
        <v>1701</v>
      </c>
      <c r="J74" s="98" t="s">
        <v>288</v>
      </c>
      <c r="K74" s="98" t="s">
        <v>280</v>
      </c>
      <c r="L74" s="98" t="s">
        <v>1702</v>
      </c>
      <c r="M74" s="96" t="s">
        <v>219</v>
      </c>
      <c r="N74" s="103" t="s">
        <v>65</v>
      </c>
      <c r="O74" s="97" t="s">
        <v>1993</v>
      </c>
      <c r="P74" s="98" t="s">
        <v>1994</v>
      </c>
      <c r="Q74" s="126" t="str">
        <f t="shared" si="2"/>
        <v>C-070</v>
      </c>
      <c r="R74" s="108"/>
      <c r="S74" s="98" t="s">
        <v>170</v>
      </c>
      <c r="T74" s="105">
        <v>46131</v>
      </c>
      <c r="U74" s="103" t="s">
        <v>1623</v>
      </c>
      <c r="V74" s="171">
        <f t="array" aca="1" ref="V74" ca="1">IF(B74="","",IF(OR(AK74="Joined",AK74="Rejected",AK74="Offer Drop",AK74="Backed out"),"",_xlfn.LET(_xlpm.dates,CHOOSE({1,2,3,4,5,6},X74,Z74,AB74,AD74,AF74,AH74),_xlpm.pastDates,IF(_xlpm.dates&lt;=TODAY(),_xlpm.dates,0),_xlpm.maxPast,MAX(_xlpm.pastDates),IF(_xlpm.maxPast&gt;0,TODAY()-_xlpm.maxPast,IF(T74="","",TODAY()-T74)))))</f>
        <v>30</v>
      </c>
      <c r="W74" s="95" t="s">
        <v>221</v>
      </c>
      <c r="X74" s="129">
        <v>46134</v>
      </c>
      <c r="Y74" s="100" t="s">
        <v>221</v>
      </c>
      <c r="Z74" s="99">
        <v>46139</v>
      </c>
      <c r="AA74" s="100" t="s">
        <v>221</v>
      </c>
      <c r="AB74" s="99">
        <v>46145</v>
      </c>
      <c r="AC74" s="100" t="s">
        <v>221</v>
      </c>
      <c r="AD74" s="105">
        <v>46150</v>
      </c>
      <c r="AE74" s="94" t="s">
        <v>221</v>
      </c>
      <c r="AF74" s="105">
        <v>46155</v>
      </c>
      <c r="AG74" s="94" t="s">
        <v>221</v>
      </c>
      <c r="AH74" s="132">
        <v>46158</v>
      </c>
      <c r="AI74" s="97" t="s">
        <v>34</v>
      </c>
      <c r="AJ74" s="96"/>
      <c r="AK74" s="192" t="str">
        <f t="shared" si="3"/>
        <v>Offer Extended</v>
      </c>
      <c r="AL74" s="169" t="str">
        <f>IFERROR(IF(S74="","",IF(VLOOKUP(S74,[1]Requisitions!$B:$N,13,FALSE)="","",HYPERLINK(VLOOKUP(S74,[1]Requisitions!$B:$N,13,FALSE),"Feedback Sheet"))),"")</f>
        <v/>
      </c>
      <c r="AM74" s="96" t="s">
        <v>1995</v>
      </c>
    </row>
    <row r="75" spans="2:39" x14ac:dyDescent="0.45">
      <c r="B75" s="98">
        <v>71</v>
      </c>
      <c r="C75" s="98" t="s">
        <v>1996</v>
      </c>
      <c r="D75" s="98" t="s">
        <v>1615</v>
      </c>
      <c r="E75" s="98" t="s">
        <v>1689</v>
      </c>
      <c r="F75" s="98" t="s">
        <v>283</v>
      </c>
      <c r="G75" s="98" t="s">
        <v>1690</v>
      </c>
      <c r="H75" s="98" t="s">
        <v>1657</v>
      </c>
      <c r="I75" s="98" t="s">
        <v>1710</v>
      </c>
      <c r="J75" s="98" t="s">
        <v>258</v>
      </c>
      <c r="K75" s="98" t="s">
        <v>257</v>
      </c>
      <c r="L75" s="98" t="s">
        <v>1711</v>
      </c>
      <c r="M75" s="96" t="s">
        <v>219</v>
      </c>
      <c r="N75" s="103" t="s">
        <v>58</v>
      </c>
      <c r="O75" s="97" t="s">
        <v>1997</v>
      </c>
      <c r="P75" s="98" t="s">
        <v>1998</v>
      </c>
      <c r="Q75" s="126" t="str">
        <f t="shared" si="2"/>
        <v>C-071</v>
      </c>
      <c r="R75" s="108"/>
      <c r="S75" s="98" t="s">
        <v>171</v>
      </c>
      <c r="T75" s="105">
        <v>46132</v>
      </c>
      <c r="U75" s="103" t="s">
        <v>1618</v>
      </c>
      <c r="V75" s="171">
        <f t="array" aca="1" ref="V75" ca="1">IF(B75="","",IF(OR(AK75="Joined",AK75="Rejected",AK75="Offer Drop",AK75="Backed out"),"",_xlfn.LET(_xlpm.dates,CHOOSE({1,2,3,4,5,6},X75,Z75,AB75,AD75,AF75,AH75),_xlpm.pastDates,IF(_xlpm.dates&lt;=TODAY(),_xlpm.dates,0),_xlpm.maxPast,MAX(_xlpm.pastDates),IF(_xlpm.maxPast&gt;0,TODAY()-_xlpm.maxPast,IF(T75="","",TODAY()-T75)))))</f>
        <v>52</v>
      </c>
      <c r="W75" s="95" t="s">
        <v>1452</v>
      </c>
      <c r="X75" s="129">
        <v>46136</v>
      </c>
      <c r="Y75" s="100"/>
      <c r="Z75" s="99"/>
      <c r="AA75" s="100"/>
      <c r="AB75" s="99"/>
      <c r="AC75" s="100"/>
      <c r="AD75" s="105"/>
      <c r="AE75" s="94"/>
      <c r="AF75" s="105"/>
      <c r="AG75" s="94"/>
      <c r="AH75" s="132"/>
      <c r="AI75" s="97"/>
      <c r="AJ75" s="96"/>
      <c r="AK75" s="192" t="str">
        <f t="shared" si="3"/>
        <v>Not Started</v>
      </c>
      <c r="AL75" s="169" t="str">
        <f>IFERROR(IF(S75="","",IF(VLOOKUP(S75,[1]Requisitions!$B:$N,13,FALSE)="","",HYPERLINK(VLOOKUP(S75,[1]Requisitions!$B:$N,13,FALSE),"Feedback Sheet"))),"")</f>
        <v/>
      </c>
      <c r="AM75" s="96" t="s">
        <v>1999</v>
      </c>
    </row>
    <row r="76" spans="2:39" x14ac:dyDescent="0.45">
      <c r="B76" s="98">
        <v>72</v>
      </c>
      <c r="C76" s="98" t="s">
        <v>2000</v>
      </c>
      <c r="D76" s="98" t="s">
        <v>1621</v>
      </c>
      <c r="E76" s="98" t="s">
        <v>1699</v>
      </c>
      <c r="F76" s="98" t="s">
        <v>236</v>
      </c>
      <c r="G76" s="98" t="s">
        <v>1700</v>
      </c>
      <c r="H76" s="98" t="s">
        <v>1638</v>
      </c>
      <c r="I76" s="98" t="s">
        <v>1718</v>
      </c>
      <c r="J76" s="98" t="s">
        <v>286</v>
      </c>
      <c r="K76" s="98" t="s">
        <v>281</v>
      </c>
      <c r="L76" s="98" t="s">
        <v>1719</v>
      </c>
      <c r="M76" s="96" t="s">
        <v>219</v>
      </c>
      <c r="N76" s="103" t="s">
        <v>60</v>
      </c>
      <c r="O76" s="97" t="s">
        <v>2001</v>
      </c>
      <c r="P76" s="98" t="s">
        <v>2002</v>
      </c>
      <c r="Q76" s="126" t="str">
        <f t="shared" si="2"/>
        <v>C-072</v>
      </c>
      <c r="R76" s="108"/>
      <c r="S76" s="98" t="s">
        <v>173</v>
      </c>
      <c r="T76" s="105">
        <v>46133</v>
      </c>
      <c r="U76" s="103" t="s">
        <v>1623</v>
      </c>
      <c r="V76" s="171">
        <f t="array" aca="1" ref="V76" ca="1">IF(B76="","",IF(OR(AK76="Joined",AK76="Rejected",AK76="Offer Drop",AK76="Backed out"),"",_xlfn.LET(_xlpm.dates,CHOOSE({1,2,3,4,5,6},X76,Z76,AB76,AD76,AF76,AH76),_xlpm.pastDates,IF(_xlpm.dates&lt;=TODAY(),_xlpm.dates,0),_xlpm.maxPast,MAX(_xlpm.pastDates),IF(_xlpm.maxPast&gt;0,TODAY()-_xlpm.maxPast,IF(T76="","",TODAY()-T76)))))</f>
        <v>45</v>
      </c>
      <c r="W76" s="95" t="s">
        <v>221</v>
      </c>
      <c r="X76" s="129">
        <v>46138</v>
      </c>
      <c r="Y76" s="100" t="s">
        <v>221</v>
      </c>
      <c r="Z76" s="99">
        <v>46143</v>
      </c>
      <c r="AA76" s="100"/>
      <c r="AB76" s="99"/>
      <c r="AC76" s="100"/>
      <c r="AD76" s="105"/>
      <c r="AE76" s="94"/>
      <c r="AF76" s="105"/>
      <c r="AG76" s="94"/>
      <c r="AH76" s="132"/>
      <c r="AI76" s="97"/>
      <c r="AJ76" s="96"/>
      <c r="AK76" s="192" t="str">
        <f t="shared" si="3"/>
        <v>Active</v>
      </c>
      <c r="AL76" s="169" t="str">
        <f>IFERROR(IF(S76="","",IF(VLOOKUP(S76,[1]Requisitions!$B:$N,13,FALSE)="","",HYPERLINK(VLOOKUP(S76,[1]Requisitions!$B:$N,13,FALSE),"Feedback Sheet"))),"")</f>
        <v/>
      </c>
      <c r="AM76" s="96" t="s">
        <v>2003</v>
      </c>
    </row>
    <row r="77" spans="2:39" x14ac:dyDescent="0.45">
      <c r="B77" s="98">
        <v>73</v>
      </c>
      <c r="C77" s="98" t="s">
        <v>2004</v>
      </c>
      <c r="D77" s="98" t="s">
        <v>1707</v>
      </c>
      <c r="E77" s="98" t="s">
        <v>1708</v>
      </c>
      <c r="F77" s="98" t="s">
        <v>243</v>
      </c>
      <c r="G77" s="98" t="s">
        <v>1709</v>
      </c>
      <c r="H77" s="98" t="s">
        <v>1617</v>
      </c>
      <c r="I77" s="98" t="s">
        <v>1691</v>
      </c>
      <c r="J77" s="98" t="s">
        <v>312</v>
      </c>
      <c r="K77" s="98" t="s">
        <v>246</v>
      </c>
      <c r="L77" s="98" t="s">
        <v>1692</v>
      </c>
      <c r="M77" s="96" t="s">
        <v>1693</v>
      </c>
      <c r="N77" s="103" t="s">
        <v>61</v>
      </c>
      <c r="O77" s="97" t="s">
        <v>2005</v>
      </c>
      <c r="P77" s="98" t="s">
        <v>2006</v>
      </c>
      <c r="Q77" s="126" t="str">
        <f t="shared" si="2"/>
        <v>C-073</v>
      </c>
      <c r="R77" s="108"/>
      <c r="S77" s="98" t="s">
        <v>175</v>
      </c>
      <c r="T77" s="105">
        <v>46134</v>
      </c>
      <c r="U77" s="103" t="s">
        <v>1618</v>
      </c>
      <c r="V77" s="171">
        <f t="array" aca="1" ref="V77" ca="1">IF(B77="","",IF(OR(AK77="Joined",AK77="Rejected",AK77="Offer Drop",AK77="Backed out"),"",_xlfn.LET(_xlpm.dates,CHOOSE({1,2,3,4,5,6},X77,Z77,AB77,AD77,AF77,AH77),_xlpm.pastDates,IF(_xlpm.dates&lt;=TODAY(),_xlpm.dates,0),_xlpm.maxPast,MAX(_xlpm.pastDates),IF(_xlpm.maxPast&gt;0,TODAY()-_xlpm.maxPast,IF(T77="","",TODAY()-T77)))))</f>
        <v>52</v>
      </c>
      <c r="W77" s="95" t="s">
        <v>320</v>
      </c>
      <c r="X77" s="129">
        <v>46136</v>
      </c>
      <c r="Y77" s="100"/>
      <c r="Z77" s="99"/>
      <c r="AA77" s="100"/>
      <c r="AB77" s="99"/>
      <c r="AC77" s="100"/>
      <c r="AD77" s="105"/>
      <c r="AE77" s="94"/>
      <c r="AF77" s="105"/>
      <c r="AG77" s="94"/>
      <c r="AH77" s="132"/>
      <c r="AI77" s="97"/>
      <c r="AJ77" s="96"/>
      <c r="AK77" s="192" t="str">
        <f t="shared" si="3"/>
        <v>On Hold</v>
      </c>
      <c r="AL77" s="169" t="str">
        <f>IFERROR(IF(S77="","",IF(VLOOKUP(S77,[1]Requisitions!$B:$N,13,FALSE)="","",HYPERLINK(VLOOKUP(S77,[1]Requisitions!$B:$N,13,FALSE),"Feedback Sheet"))),"")</f>
        <v/>
      </c>
      <c r="AM77" s="96" t="s">
        <v>2007</v>
      </c>
    </row>
    <row r="78" spans="2:39" x14ac:dyDescent="0.45">
      <c r="B78" s="98">
        <v>74</v>
      </c>
      <c r="C78" s="98" t="s">
        <v>2008</v>
      </c>
      <c r="D78" s="98" t="s">
        <v>1629</v>
      </c>
      <c r="E78" s="98" t="s">
        <v>1716</v>
      </c>
      <c r="F78" s="98" t="s">
        <v>214</v>
      </c>
      <c r="G78" s="98" t="s">
        <v>1717</v>
      </c>
      <c r="H78" s="98" t="s">
        <v>1631</v>
      </c>
      <c r="I78" s="98" t="s">
        <v>1701</v>
      </c>
      <c r="J78" s="98" t="s">
        <v>269</v>
      </c>
      <c r="K78" s="98" t="s">
        <v>288</v>
      </c>
      <c r="L78" s="98" t="s">
        <v>1702</v>
      </c>
      <c r="M78" s="96" t="s">
        <v>219</v>
      </c>
      <c r="N78" s="103" t="s">
        <v>62</v>
      </c>
      <c r="O78" s="97" t="s">
        <v>2009</v>
      </c>
      <c r="P78" s="98" t="s">
        <v>2010</v>
      </c>
      <c r="Q78" s="126" t="str">
        <f t="shared" si="2"/>
        <v>C-074</v>
      </c>
      <c r="R78" s="108"/>
      <c r="S78" s="98" t="s">
        <v>176</v>
      </c>
      <c r="T78" s="105">
        <v>46135</v>
      </c>
      <c r="U78" s="103" t="s">
        <v>1623</v>
      </c>
      <c r="V78" s="171" t="str">
        <f t="array" aca="1" ref="V78" ca="1">IF(B78="","",IF(OR(AK78="Joined",AK78="Rejected",AK78="Offer Drop",AK78="Backed out"),"",_xlfn.LET(_xlpm.dates,CHOOSE({1,2,3,4,5,6},X78,Z78,AB78,AD78,AF78,AH78),_xlpm.pastDates,IF(_xlpm.dates&lt;=TODAY(),_xlpm.dates,0),_xlpm.maxPast,MAX(_xlpm.pastDates),IF(_xlpm.maxPast&gt;0,TODAY()-_xlpm.maxPast,IF(T78="","",TODAY()-T78)))))</f>
        <v/>
      </c>
      <c r="W78" s="95" t="s">
        <v>221</v>
      </c>
      <c r="X78" s="129">
        <v>46138</v>
      </c>
      <c r="Y78" s="100" t="s">
        <v>221</v>
      </c>
      <c r="Z78" s="99">
        <v>46143</v>
      </c>
      <c r="AA78" s="100" t="s">
        <v>221</v>
      </c>
      <c r="AB78" s="99">
        <v>46149</v>
      </c>
      <c r="AC78" s="100" t="s">
        <v>221</v>
      </c>
      <c r="AD78" s="105">
        <v>46154</v>
      </c>
      <c r="AE78" s="94" t="s">
        <v>221</v>
      </c>
      <c r="AF78" s="105">
        <v>46159</v>
      </c>
      <c r="AG78" s="94" t="s">
        <v>221</v>
      </c>
      <c r="AH78" s="132">
        <v>46162</v>
      </c>
      <c r="AI78" s="97" t="s">
        <v>34</v>
      </c>
      <c r="AJ78" s="96" t="s">
        <v>94</v>
      </c>
      <c r="AK78" s="192" t="str">
        <f t="shared" si="3"/>
        <v>Joined</v>
      </c>
      <c r="AL78" s="169" t="str">
        <f>IFERROR(IF(S78="","",IF(VLOOKUP(S78,[1]Requisitions!$B:$N,13,FALSE)="","",HYPERLINK(VLOOKUP(S78,[1]Requisitions!$B:$N,13,FALSE),"Feedback Sheet"))),"")</f>
        <v/>
      </c>
      <c r="AM78" s="96" t="s">
        <v>2011</v>
      </c>
    </row>
    <row r="79" spans="2:39" x14ac:dyDescent="0.45">
      <c r="B79" s="98">
        <v>75</v>
      </c>
      <c r="C79" s="98" t="s">
        <v>2012</v>
      </c>
      <c r="D79" s="98" t="s">
        <v>1634</v>
      </c>
      <c r="E79" s="98" t="s">
        <v>1724</v>
      </c>
      <c r="F79" s="98" t="s">
        <v>290</v>
      </c>
      <c r="G79" s="98" t="s">
        <v>1725</v>
      </c>
      <c r="H79" s="98" t="s">
        <v>1657</v>
      </c>
      <c r="I79" s="98" t="s">
        <v>1710</v>
      </c>
      <c r="J79" s="98" t="s">
        <v>318</v>
      </c>
      <c r="K79" s="98" t="s">
        <v>258</v>
      </c>
      <c r="L79" s="98" t="s">
        <v>1711</v>
      </c>
      <c r="M79" s="96" t="s">
        <v>219</v>
      </c>
      <c r="N79" s="103" t="s">
        <v>63</v>
      </c>
      <c r="O79" s="97" t="s">
        <v>2013</v>
      </c>
      <c r="P79" s="98" t="s">
        <v>2014</v>
      </c>
      <c r="Q79" s="126" t="str">
        <f t="shared" si="2"/>
        <v>C-075</v>
      </c>
      <c r="R79" s="108"/>
      <c r="S79" s="98" t="s">
        <v>177</v>
      </c>
      <c r="T79" s="105">
        <v>46136</v>
      </c>
      <c r="U79" s="103" t="s">
        <v>1618</v>
      </c>
      <c r="V79" s="171">
        <f t="array" aca="1" ref="V79" ca="1">IF(B79="","",IF(OR(AK79="Joined",AK79="Rejected",AK79="Offer Drop",AK79="Backed out"),"",_xlfn.LET(_xlpm.dates,CHOOSE({1,2,3,4,5,6},X79,Z79,AB79,AD79,AF79,AH79),_xlpm.pastDates,IF(_xlpm.dates&lt;=TODAY(),_xlpm.dates,0),_xlpm.maxPast,MAX(_xlpm.pastDates),IF(_xlpm.maxPast&gt;0,TODAY()-_xlpm.maxPast,IF(T79="","",TODAY()-T79)))))</f>
        <v>32</v>
      </c>
      <c r="W79" s="95" t="s">
        <v>221</v>
      </c>
      <c r="X79" s="129">
        <v>46140</v>
      </c>
      <c r="Y79" s="100" t="s">
        <v>221</v>
      </c>
      <c r="Z79" s="99">
        <v>46145</v>
      </c>
      <c r="AA79" s="100" t="s">
        <v>221</v>
      </c>
      <c r="AB79" s="99">
        <v>46151</v>
      </c>
      <c r="AC79" s="100" t="s">
        <v>221</v>
      </c>
      <c r="AD79" s="105">
        <v>46156</v>
      </c>
      <c r="AE79" s="94"/>
      <c r="AF79" s="105"/>
      <c r="AG79" s="94"/>
      <c r="AH79" s="132"/>
      <c r="AI79" s="97"/>
      <c r="AJ79" s="96"/>
      <c r="AK79" s="192" t="str">
        <f t="shared" si="3"/>
        <v>Active</v>
      </c>
      <c r="AL79" s="169" t="str">
        <f>IFERROR(IF(S79="","",IF(VLOOKUP(S79,[1]Requisitions!$B:$N,13,FALSE)="","",HYPERLINK(VLOOKUP(S79,[1]Requisitions!$B:$N,13,FALSE),"Feedback Sheet"))),"")</f>
        <v/>
      </c>
      <c r="AM79" s="96" t="s">
        <v>2015</v>
      </c>
    </row>
    <row r="80" spans="2:39" x14ac:dyDescent="0.45">
      <c r="B80" s="98">
        <v>76</v>
      </c>
      <c r="C80" s="98" t="s">
        <v>2016</v>
      </c>
      <c r="D80" s="98" t="s">
        <v>1651</v>
      </c>
      <c r="E80" s="98" t="s">
        <v>1730</v>
      </c>
      <c r="F80" s="98" t="s">
        <v>236</v>
      </c>
      <c r="G80" s="98" t="s">
        <v>1690</v>
      </c>
      <c r="H80" s="98" t="s">
        <v>1638</v>
      </c>
      <c r="I80" s="98" t="s">
        <v>1718</v>
      </c>
      <c r="J80" s="98" t="s">
        <v>309</v>
      </c>
      <c r="K80" s="98" t="s">
        <v>286</v>
      </c>
      <c r="L80" s="98" t="s">
        <v>1719</v>
      </c>
      <c r="M80" s="96" t="s">
        <v>219</v>
      </c>
      <c r="N80" s="103" t="s">
        <v>64</v>
      </c>
      <c r="O80" s="97" t="s">
        <v>2017</v>
      </c>
      <c r="P80" s="98" t="s">
        <v>2018</v>
      </c>
      <c r="Q80" s="126" t="str">
        <f t="shared" si="2"/>
        <v>C-076</v>
      </c>
      <c r="R80" s="108"/>
      <c r="S80" s="98" t="s">
        <v>146</v>
      </c>
      <c r="T80" s="105">
        <v>46137</v>
      </c>
      <c r="U80" s="103" t="s">
        <v>1623</v>
      </c>
      <c r="V80" s="171" t="str">
        <f t="array" aca="1" ref="V80" ca="1">IF(B80="","",IF(OR(AK80="Joined",AK80="Rejected",AK80="Offer Drop",AK80="Backed out"),"",_xlfn.LET(_xlpm.dates,CHOOSE({1,2,3,4,5,6},X80,Z80,AB80,AD80,AF80,AH80),_xlpm.pastDates,IF(_xlpm.dates&lt;=TODAY(),_xlpm.dates,0),_xlpm.maxPast,MAX(_xlpm.pastDates),IF(_xlpm.maxPast&gt;0,TODAY()-_xlpm.maxPast,IF(T80="","",TODAY()-T80)))))</f>
        <v/>
      </c>
      <c r="W80" s="95" t="s">
        <v>221</v>
      </c>
      <c r="X80" s="129">
        <v>46142</v>
      </c>
      <c r="Y80" s="100" t="s">
        <v>221</v>
      </c>
      <c r="Z80" s="99">
        <v>46147</v>
      </c>
      <c r="AA80" s="100" t="s">
        <v>221</v>
      </c>
      <c r="AB80" s="99">
        <v>46153</v>
      </c>
      <c r="AC80" s="100" t="s">
        <v>221</v>
      </c>
      <c r="AD80" s="105">
        <v>46158</v>
      </c>
      <c r="AE80" s="94" t="s">
        <v>221</v>
      </c>
      <c r="AF80" s="105">
        <v>46163</v>
      </c>
      <c r="AG80" s="94" t="s">
        <v>221</v>
      </c>
      <c r="AH80" s="132">
        <v>46166</v>
      </c>
      <c r="AI80" s="97" t="s">
        <v>34</v>
      </c>
      <c r="AJ80" s="96" t="s">
        <v>94</v>
      </c>
      <c r="AK80" s="192" t="str">
        <f t="shared" si="3"/>
        <v>Joined</v>
      </c>
      <c r="AL80" s="169" t="str">
        <f>IFERROR(IF(S80="","",IF(VLOOKUP(S80,[1]Requisitions!$B:$N,13,FALSE)="","",HYPERLINK(VLOOKUP(S80,[1]Requisitions!$B:$N,13,FALSE),"Feedback Sheet"))),"")</f>
        <v/>
      </c>
      <c r="AM80" s="96" t="s">
        <v>2019</v>
      </c>
    </row>
    <row r="81" spans="2:39" x14ac:dyDescent="0.45">
      <c r="B81" s="98">
        <v>77</v>
      </c>
      <c r="C81" s="98" t="s">
        <v>2020</v>
      </c>
      <c r="D81" s="98" t="s">
        <v>1735</v>
      </c>
      <c r="E81" s="98" t="s">
        <v>1736</v>
      </c>
      <c r="F81" s="98" t="s">
        <v>243</v>
      </c>
      <c r="G81" s="98" t="s">
        <v>1700</v>
      </c>
      <c r="H81" s="98" t="s">
        <v>1617</v>
      </c>
      <c r="I81" s="98" t="s">
        <v>1691</v>
      </c>
      <c r="J81" s="98" t="s">
        <v>234</v>
      </c>
      <c r="K81" s="98" t="s">
        <v>312</v>
      </c>
      <c r="L81" s="98" t="s">
        <v>1692</v>
      </c>
      <c r="M81" s="96" t="s">
        <v>219</v>
      </c>
      <c r="N81" s="103" t="s">
        <v>65</v>
      </c>
      <c r="O81" s="97" t="s">
        <v>2021</v>
      </c>
      <c r="P81" s="98" t="s">
        <v>2022</v>
      </c>
      <c r="Q81" s="126" t="str">
        <f t="shared" si="2"/>
        <v>C-077</v>
      </c>
      <c r="R81" s="108"/>
      <c r="S81" s="98" t="s">
        <v>147</v>
      </c>
      <c r="T81" s="105">
        <v>46138</v>
      </c>
      <c r="U81" s="103" t="s">
        <v>1618</v>
      </c>
      <c r="V81" s="171" t="str">
        <f t="array" aca="1" ref="V81" ca="1">IF(B81="","",IF(OR(AK81="Joined",AK81="Rejected",AK81="Offer Drop",AK81="Backed out"),"",_xlfn.LET(_xlpm.dates,CHOOSE({1,2,3,4,5,6},X81,Z81,AB81,AD81,AF81,AH81),_xlpm.pastDates,IF(_xlpm.dates&lt;=TODAY(),_xlpm.dates,0),_xlpm.maxPast,MAX(_xlpm.pastDates),IF(_xlpm.maxPast&gt;0,TODAY()-_xlpm.maxPast,IF(T81="","",TODAY()-T81)))))</f>
        <v/>
      </c>
      <c r="W81" s="95" t="s">
        <v>222</v>
      </c>
      <c r="X81" s="129">
        <v>46140</v>
      </c>
      <c r="Y81" s="100"/>
      <c r="Z81" s="99"/>
      <c r="AA81" s="100"/>
      <c r="AB81" s="99"/>
      <c r="AC81" s="100"/>
      <c r="AD81" s="105"/>
      <c r="AE81" s="94"/>
      <c r="AF81" s="105"/>
      <c r="AG81" s="94"/>
      <c r="AH81" s="132"/>
      <c r="AI81" s="97"/>
      <c r="AJ81" s="96"/>
      <c r="AK81" s="192" t="str">
        <f t="shared" si="3"/>
        <v>Rejected</v>
      </c>
      <c r="AL81" s="169" t="str">
        <f>IFERROR(IF(S81="","",IF(VLOOKUP(S81,[1]Requisitions!$B:$N,13,FALSE)="","",HYPERLINK(VLOOKUP(S81,[1]Requisitions!$B:$N,13,FALSE),"Feedback Sheet"))),"")</f>
        <v/>
      </c>
      <c r="AM81" s="96" t="s">
        <v>2023</v>
      </c>
    </row>
    <row r="82" spans="2:39" x14ac:dyDescent="0.45">
      <c r="B82" s="98">
        <v>78</v>
      </c>
      <c r="C82" s="98" t="s">
        <v>2024</v>
      </c>
      <c r="D82" s="98" t="s">
        <v>1661</v>
      </c>
      <c r="E82" s="98" t="s">
        <v>1741</v>
      </c>
      <c r="F82" s="98" t="s">
        <v>243</v>
      </c>
      <c r="G82" s="98" t="s">
        <v>1709</v>
      </c>
      <c r="H82" s="98" t="s">
        <v>1631</v>
      </c>
      <c r="I82" s="98" t="s">
        <v>1701</v>
      </c>
      <c r="J82" s="98" t="s">
        <v>216</v>
      </c>
      <c r="K82" s="98" t="s">
        <v>269</v>
      </c>
      <c r="L82" s="98" t="s">
        <v>1702</v>
      </c>
      <c r="M82" s="96" t="s">
        <v>219</v>
      </c>
      <c r="N82" s="103" t="s">
        <v>58</v>
      </c>
      <c r="O82" s="97" t="s">
        <v>2025</v>
      </c>
      <c r="P82" s="98" t="s">
        <v>2026</v>
      </c>
      <c r="Q82" s="126" t="str">
        <f t="shared" si="2"/>
        <v>C-078</v>
      </c>
      <c r="R82" s="108"/>
      <c r="S82" s="98" t="s">
        <v>148</v>
      </c>
      <c r="T82" s="105">
        <v>46139</v>
      </c>
      <c r="U82" s="103" t="s">
        <v>1623</v>
      </c>
      <c r="V82" s="171" t="str">
        <f t="array" aca="1" ref="V82" ca="1">IF(B82="","",IF(OR(AK82="Joined",AK82="Rejected",AK82="Offer Drop",AK82="Backed out"),"",_xlfn.LET(_xlpm.dates,CHOOSE({1,2,3,4,5,6},X82,Z82,AB82,AD82,AF82,AH82),_xlpm.pastDates,IF(_xlpm.dates&lt;=TODAY(),_xlpm.dates,0),_xlpm.maxPast,MAX(_xlpm.pastDates),IF(_xlpm.maxPast&gt;0,TODAY()-_xlpm.maxPast,IF(T82="","",TODAY()-T82)))))</f>
        <v/>
      </c>
      <c r="W82" s="95" t="s">
        <v>221</v>
      </c>
      <c r="X82" s="129">
        <v>46142</v>
      </c>
      <c r="Y82" s="100" t="s">
        <v>222</v>
      </c>
      <c r="Z82" s="99">
        <v>46147</v>
      </c>
      <c r="AA82" s="100"/>
      <c r="AB82" s="99"/>
      <c r="AC82" s="100"/>
      <c r="AD82" s="105"/>
      <c r="AE82" s="94"/>
      <c r="AF82" s="105"/>
      <c r="AG82" s="94"/>
      <c r="AH82" s="132"/>
      <c r="AI82" s="97"/>
      <c r="AJ82" s="96"/>
      <c r="AK82" s="192" t="str">
        <f t="shared" si="3"/>
        <v>Rejected</v>
      </c>
      <c r="AL82" s="169" t="str">
        <f>IFERROR(IF(S82="","",IF(VLOOKUP(S82,[1]Requisitions!$B:$N,13,FALSE)="","",HYPERLINK(VLOOKUP(S82,[1]Requisitions!$B:$N,13,FALSE),"Feedback Sheet"))),"")</f>
        <v/>
      </c>
      <c r="AM82" s="96" t="s">
        <v>2027</v>
      </c>
    </row>
    <row r="83" spans="2:39" x14ac:dyDescent="0.45">
      <c r="B83" s="98">
        <v>79</v>
      </c>
      <c r="C83" s="98" t="s">
        <v>2028</v>
      </c>
      <c r="D83" s="98" t="s">
        <v>1664</v>
      </c>
      <c r="E83" s="98" t="s">
        <v>1746</v>
      </c>
      <c r="F83" s="98" t="s">
        <v>252</v>
      </c>
      <c r="G83" s="98" t="s">
        <v>1717</v>
      </c>
      <c r="H83" s="98" t="s">
        <v>1657</v>
      </c>
      <c r="I83" s="98" t="s">
        <v>1710</v>
      </c>
      <c r="J83" s="98" t="s">
        <v>239</v>
      </c>
      <c r="K83" s="98" t="s">
        <v>318</v>
      </c>
      <c r="L83" s="98" t="s">
        <v>1711</v>
      </c>
      <c r="M83" s="96" t="s">
        <v>219</v>
      </c>
      <c r="N83" s="103" t="s">
        <v>60</v>
      </c>
      <c r="O83" s="97" t="s">
        <v>2029</v>
      </c>
      <c r="P83" s="98" t="s">
        <v>2030</v>
      </c>
      <c r="Q83" s="126" t="str">
        <f t="shared" si="2"/>
        <v>C-079</v>
      </c>
      <c r="R83" s="108"/>
      <c r="S83" s="98" t="s">
        <v>149</v>
      </c>
      <c r="T83" s="105">
        <v>46140</v>
      </c>
      <c r="U83" s="103" t="s">
        <v>1618</v>
      </c>
      <c r="V83" s="171">
        <f t="array" aca="1" ref="V83" ca="1">IF(B83="","",IF(OR(AK83="Joined",AK83="Rejected",AK83="Offer Drop",AK83="Backed out"),"",_xlfn.LET(_xlpm.dates,CHOOSE({1,2,3,4,5,6},X83,Z83,AB83,AD83,AF83,AH83),_xlpm.pastDates,IF(_xlpm.dates&lt;=TODAY(),_xlpm.dates,0),_xlpm.maxPast,MAX(_xlpm.pastDates),IF(_xlpm.maxPast&gt;0,TODAY()-_xlpm.maxPast,IF(T83="","",TODAY()-T83)))))</f>
        <v>44</v>
      </c>
      <c r="W83" s="95" t="s">
        <v>320</v>
      </c>
      <c r="X83" s="129">
        <v>46144</v>
      </c>
      <c r="Y83" s="100"/>
      <c r="Z83" s="99"/>
      <c r="AA83" s="100"/>
      <c r="AB83" s="99"/>
      <c r="AC83" s="100"/>
      <c r="AD83" s="105"/>
      <c r="AE83" s="94"/>
      <c r="AF83" s="105"/>
      <c r="AG83" s="94"/>
      <c r="AH83" s="132"/>
      <c r="AI83" s="97"/>
      <c r="AJ83" s="96"/>
      <c r="AK83" s="192" t="str">
        <f t="shared" si="3"/>
        <v>On Hold</v>
      </c>
      <c r="AL83" s="169" t="str">
        <f>IFERROR(IF(S83="","",IF(VLOOKUP(S83,[1]Requisitions!$B:$N,13,FALSE)="","",HYPERLINK(VLOOKUP(S83,[1]Requisitions!$B:$N,13,FALSE),"Feedback Sheet"))),"")</f>
        <v/>
      </c>
      <c r="AM83" s="96" t="s">
        <v>2031</v>
      </c>
    </row>
    <row r="84" spans="2:39" x14ac:dyDescent="0.45">
      <c r="B84" s="98">
        <v>80</v>
      </c>
      <c r="C84" s="98" t="s">
        <v>2032</v>
      </c>
      <c r="D84" s="98" t="s">
        <v>1667</v>
      </c>
      <c r="E84" s="98" t="s">
        <v>1751</v>
      </c>
      <c r="F84" s="98" t="s">
        <v>243</v>
      </c>
      <c r="G84" s="98" t="s">
        <v>1725</v>
      </c>
      <c r="H84" s="98" t="s">
        <v>1638</v>
      </c>
      <c r="I84" s="98" t="s">
        <v>1718</v>
      </c>
      <c r="J84" s="98" t="s">
        <v>1784</v>
      </c>
      <c r="K84" s="98" t="s">
        <v>309</v>
      </c>
      <c r="L84" s="98" t="s">
        <v>1719</v>
      </c>
      <c r="M84" s="96" t="s">
        <v>219</v>
      </c>
      <c r="N84" s="103" t="s">
        <v>61</v>
      </c>
      <c r="O84" s="97" t="s">
        <v>2033</v>
      </c>
      <c r="P84" s="98" t="s">
        <v>2034</v>
      </c>
      <c r="Q84" s="126" t="str">
        <f t="shared" si="2"/>
        <v>C-080</v>
      </c>
      <c r="R84" s="108"/>
      <c r="S84" s="98" t="s">
        <v>150</v>
      </c>
      <c r="T84" s="105">
        <v>46141</v>
      </c>
      <c r="U84" s="103" t="s">
        <v>1623</v>
      </c>
      <c r="V84" s="171">
        <f t="array" aca="1" ref="V84" ca="1">IF(B84="","",IF(OR(AK84="Joined",AK84="Rejected",AK84="Offer Drop",AK84="Backed out"),"",_xlfn.LET(_xlpm.dates,CHOOSE({1,2,3,4,5,6},X84,Z84,AB84,AD84,AF84,AH84),_xlpm.pastDates,IF(_xlpm.dates&lt;=TODAY(),_xlpm.dates,0),_xlpm.maxPast,MAX(_xlpm.pastDates),IF(_xlpm.maxPast&gt;0,TODAY()-_xlpm.maxPast,IF(T84="","",TODAY()-T84)))))</f>
        <v>26</v>
      </c>
      <c r="W84" s="95" t="s">
        <v>221</v>
      </c>
      <c r="X84" s="129">
        <v>46146</v>
      </c>
      <c r="Y84" s="100" t="s">
        <v>221</v>
      </c>
      <c r="Z84" s="99">
        <v>46151</v>
      </c>
      <c r="AA84" s="100" t="s">
        <v>221</v>
      </c>
      <c r="AB84" s="99">
        <v>46157</v>
      </c>
      <c r="AC84" s="100" t="s">
        <v>221</v>
      </c>
      <c r="AD84" s="105">
        <v>46162</v>
      </c>
      <c r="AE84" s="94"/>
      <c r="AF84" s="105"/>
      <c r="AG84" s="94"/>
      <c r="AH84" s="132"/>
      <c r="AI84" s="97"/>
      <c r="AJ84" s="96"/>
      <c r="AK84" s="192" t="str">
        <f t="shared" si="3"/>
        <v>Active</v>
      </c>
      <c r="AL84" s="169" t="str">
        <f>IFERROR(IF(S84="","",IF(VLOOKUP(S84,[1]Requisitions!$B:$N,13,FALSE)="","",HYPERLINK(VLOOKUP(S84,[1]Requisitions!$B:$N,13,FALSE),"Feedback Sheet"))),"")</f>
        <v/>
      </c>
      <c r="AM84" s="96" t="s">
        <v>2035</v>
      </c>
    </row>
    <row r="85" spans="2:39" x14ac:dyDescent="0.45">
      <c r="B85" s="98">
        <v>81</v>
      </c>
      <c r="C85" s="98" t="s">
        <v>338</v>
      </c>
      <c r="D85" s="98" t="s">
        <v>155</v>
      </c>
      <c r="E85" s="98" t="s">
        <v>213</v>
      </c>
      <c r="F85" s="98" t="s">
        <v>252</v>
      </c>
      <c r="G85" s="98" t="s">
        <v>339</v>
      </c>
      <c r="H85" s="98" t="s">
        <v>340</v>
      </c>
      <c r="I85" s="98" t="s">
        <v>341</v>
      </c>
      <c r="J85" s="98" t="s">
        <v>342</v>
      </c>
      <c r="K85" s="98" t="s">
        <v>288</v>
      </c>
      <c r="L85" s="98" t="s">
        <v>343</v>
      </c>
      <c r="M85" s="96" t="s">
        <v>219</v>
      </c>
      <c r="N85" s="103" t="s">
        <v>60</v>
      </c>
      <c r="O85" s="97" t="s">
        <v>220</v>
      </c>
      <c r="P85" s="98" t="s">
        <v>220</v>
      </c>
      <c r="Q85" s="126" t="str">
        <f t="shared" ref="Q85:Q133" si="4">IF(B85="","","C-"&amp;TEXT(ROW()-4,"000"))</f>
        <v>C-081</v>
      </c>
      <c r="R85" s="108"/>
      <c r="S85" s="98"/>
      <c r="T85" s="105"/>
      <c r="U85" s="103"/>
      <c r="V85" s="171" t="str" cm="1">
        <f t="array" aca="1" ref="V85" ca="1">IF(B85="","",IF(OR(AK85="Joined",AK85="Rejected",AK85="Offer Drop",AK85="Backed out"),"",_xlfn.LET(_xlpm.dates,CHOOSE({1,2,3,4,5,6},X85,Z85,AB85,AD85,AF85,AH85),_xlpm.pastDates,IF(_xlpm.dates&lt;=TODAY(),_xlpm.dates,0),_xlpm.maxPast,MAX(_xlpm.pastDates),IF(_xlpm.maxPast&gt;0,TODAY()-_xlpm.maxPast,IF(T85="","",TODAY()-T85)))))</f>
        <v/>
      </c>
      <c r="W85" s="95" t="s">
        <v>221</v>
      </c>
      <c r="X85" s="129"/>
      <c r="Y85" s="100" t="s">
        <v>222</v>
      </c>
      <c r="Z85" s="99"/>
      <c r="AA85" s="100"/>
      <c r="AB85" s="99"/>
      <c r="AC85" s="100"/>
      <c r="AD85" s="105"/>
      <c r="AE85" s="94"/>
      <c r="AF85" s="105"/>
      <c r="AG85" s="94"/>
      <c r="AH85" s="132"/>
      <c r="AI85" s="97"/>
      <c r="AJ85" s="96"/>
      <c r="AK85" s="192" t="str">
        <f t="shared" ref="AK85:AK133" si="5">IF(B85="","",IF(AJ85="Joined","Joined",IF(AJ85="Backed out","Backed out",IF(AI85="Offer Drop","Offer Drop",IF((COUNTIF(W85,"Reject")+COUNTIF(Y85,"Reject")+COUNTIF(AA85,"Reject")+COUNTIF(AC85,"Reject")+COUNTIF(AE85,"Reject")+COUNTIF(AG85,"Reject"))&gt;0,"Rejected",IF((COUNTIF(W85,"Hold")+COUNTIF(Y85,"Hold")+COUNTIF(AA85,"Hold")+COUNTIF(AC85,"Hold")+COUNTIF(AE85,"Hold")+COUNTIF(AG85,"Hold")+COUNTIF(AI85,"Hold"))&gt;0,"On Hold",IF(AI85="Offered","Offer Extended",IF(AG85="Select","Offer Pending",IF(OR(W85="",W85="Yet to begin"),"Not Started","Active")))))))))</f>
        <v>Rejected</v>
      </c>
      <c r="AL85" s="169" t="str">
        <f>IFERROR(IF(S85="","",IF(VLOOKUP(S85,'Requisitions'!$B:$N,13,FALSE)="","",HYPERLINK(VLOOKUP(S85,'Requisitions'!$B:$N,13,FALSE),"Feedback Sheet"))),"")</f>
        <v/>
      </c>
      <c r="AM85" s="96"/>
    </row>
    <row r="86" spans="2:39" x14ac:dyDescent="0.45">
      <c r="B86" s="98">
        <v>82</v>
      </c>
      <c r="C86" s="98" t="s">
        <v>344</v>
      </c>
      <c r="D86" s="98" t="s">
        <v>155</v>
      </c>
      <c r="E86" s="98" t="s">
        <v>213</v>
      </c>
      <c r="F86" s="98" t="s">
        <v>252</v>
      </c>
      <c r="G86" s="98" t="s">
        <v>345</v>
      </c>
      <c r="H86" s="98" t="s">
        <v>43</v>
      </c>
      <c r="I86" s="98" t="s">
        <v>256</v>
      </c>
      <c r="J86" s="98" t="s">
        <v>346</v>
      </c>
      <c r="K86" s="98" t="s">
        <v>280</v>
      </c>
      <c r="L86" s="98" t="s">
        <v>247</v>
      </c>
      <c r="M86" s="96" t="s">
        <v>219</v>
      </c>
      <c r="N86" s="103" t="s">
        <v>60</v>
      </c>
      <c r="O86" s="97" t="s">
        <v>220</v>
      </c>
      <c r="P86" s="98" t="s">
        <v>220</v>
      </c>
      <c r="Q86" s="126" t="str">
        <f t="shared" si="4"/>
        <v>C-082</v>
      </c>
      <c r="R86" s="108"/>
      <c r="S86" s="98"/>
      <c r="T86" s="105"/>
      <c r="U86" s="103"/>
      <c r="V86" s="171" t="str" cm="1">
        <f t="array" aca="1" ref="V86" ca="1">IF(B86="","",IF(OR(AK86="Joined",AK86="Rejected",AK86="Offer Drop",AK86="Backed out"),"",_xlfn.LET(_xlpm.dates,CHOOSE({1,2,3,4,5,6},X86,Z86,AB86,AD86,AF86,AH86),_xlpm.pastDates,IF(_xlpm.dates&lt;=TODAY(),_xlpm.dates,0),_xlpm.maxPast,MAX(_xlpm.pastDates),IF(_xlpm.maxPast&gt;0,TODAY()-_xlpm.maxPast,IF(T86="","",TODAY()-T86)))))</f>
        <v/>
      </c>
      <c r="W86" s="95" t="s">
        <v>221</v>
      </c>
      <c r="X86" s="129"/>
      <c r="Y86" s="100" t="s">
        <v>222</v>
      </c>
      <c r="Z86" s="99"/>
      <c r="AA86" s="100"/>
      <c r="AB86" s="99"/>
      <c r="AC86" s="100"/>
      <c r="AD86" s="105"/>
      <c r="AE86" s="94"/>
      <c r="AF86" s="105"/>
      <c r="AG86" s="94"/>
      <c r="AH86" s="132"/>
      <c r="AI86" s="97"/>
      <c r="AJ86" s="96"/>
      <c r="AK86" s="192" t="str">
        <f t="shared" si="5"/>
        <v>Rejected</v>
      </c>
      <c r="AL86" s="169" t="str">
        <f>IFERROR(IF(S86="","",IF(VLOOKUP(S86,'Requisitions'!$B:$N,13,FALSE)="","",HYPERLINK(VLOOKUP(S86,'Requisitions'!$B:$N,13,FALSE),"Feedback Sheet"))),"")</f>
        <v/>
      </c>
      <c r="AM86" s="96"/>
    </row>
    <row r="87" spans="2:39" x14ac:dyDescent="0.45">
      <c r="B87" s="98">
        <v>83</v>
      </c>
      <c r="C87" s="98" t="s">
        <v>347</v>
      </c>
      <c r="D87" s="98" t="s">
        <v>155</v>
      </c>
      <c r="E87" s="98" t="s">
        <v>213</v>
      </c>
      <c r="F87" s="98" t="s">
        <v>348</v>
      </c>
      <c r="G87" s="98" t="s">
        <v>349</v>
      </c>
      <c r="H87" s="98" t="s">
        <v>249</v>
      </c>
      <c r="I87" s="98" t="s">
        <v>245</v>
      </c>
      <c r="J87" s="98" t="s">
        <v>350</v>
      </c>
      <c r="K87" s="98" t="s">
        <v>257</v>
      </c>
      <c r="L87" s="98" t="s">
        <v>351</v>
      </c>
      <c r="M87" s="96" t="s">
        <v>219</v>
      </c>
      <c r="N87" s="103" t="s">
        <v>60</v>
      </c>
      <c r="O87" s="97" t="s">
        <v>220</v>
      </c>
      <c r="P87" s="98" t="s">
        <v>220</v>
      </c>
      <c r="Q87" s="126" t="str">
        <f t="shared" si="4"/>
        <v>C-083</v>
      </c>
      <c r="R87" s="108"/>
      <c r="S87" s="98"/>
      <c r="T87" s="105"/>
      <c r="U87" s="103"/>
      <c r="V87" s="171" t="str" cm="1">
        <f t="array" aca="1" ref="V87" ca="1">IF(B87="","",IF(OR(AK87="Joined",AK87="Rejected",AK87="Offer Drop",AK87="Backed out"),"",_xlfn.LET(_xlpm.dates,CHOOSE({1,2,3,4,5,6},X87,Z87,AB87,AD87,AF87,AH87),_xlpm.pastDates,IF(_xlpm.dates&lt;=TODAY(),_xlpm.dates,0),_xlpm.maxPast,MAX(_xlpm.pastDates),IF(_xlpm.maxPast&gt;0,TODAY()-_xlpm.maxPast,IF(T87="","",TODAY()-T87)))))</f>
        <v/>
      </c>
      <c r="W87" s="95" t="s">
        <v>221</v>
      </c>
      <c r="X87" s="129"/>
      <c r="Y87" s="100" t="s">
        <v>222</v>
      </c>
      <c r="Z87" s="99"/>
      <c r="AA87" s="100"/>
      <c r="AB87" s="99"/>
      <c r="AC87" s="100"/>
      <c r="AD87" s="105"/>
      <c r="AE87" s="94"/>
      <c r="AF87" s="105"/>
      <c r="AG87" s="94"/>
      <c r="AH87" s="132"/>
      <c r="AI87" s="97"/>
      <c r="AJ87" s="96"/>
      <c r="AK87" s="192" t="str">
        <f t="shared" si="5"/>
        <v>Rejected</v>
      </c>
      <c r="AL87" s="169" t="str">
        <f>IFERROR(IF(S87="","",IF(VLOOKUP(S87,'Requisitions'!$B:$N,13,FALSE)="","",HYPERLINK(VLOOKUP(S87,'Requisitions'!$B:$N,13,FALSE),"Feedback Sheet"))),"")</f>
        <v/>
      </c>
      <c r="AM87" s="96"/>
    </row>
    <row r="88" spans="2:39" x14ac:dyDescent="0.45">
      <c r="B88" s="98">
        <v>84</v>
      </c>
      <c r="C88" s="98" t="s">
        <v>352</v>
      </c>
      <c r="D88" s="98" t="s">
        <v>155</v>
      </c>
      <c r="E88" s="98" t="s">
        <v>213</v>
      </c>
      <c r="F88" s="98" t="s">
        <v>353</v>
      </c>
      <c r="G88" s="98" t="s">
        <v>354</v>
      </c>
      <c r="H88" s="98" t="s">
        <v>249</v>
      </c>
      <c r="I88" s="98" t="s">
        <v>260</v>
      </c>
      <c r="J88" s="98" t="s">
        <v>355</v>
      </c>
      <c r="K88" s="98" t="s">
        <v>246</v>
      </c>
      <c r="L88" s="98" t="s">
        <v>356</v>
      </c>
      <c r="M88" s="96" t="s">
        <v>357</v>
      </c>
      <c r="N88" s="103" t="s">
        <v>60</v>
      </c>
      <c r="O88" s="97" t="s">
        <v>220</v>
      </c>
      <c r="P88" s="98" t="s">
        <v>220</v>
      </c>
      <c r="Q88" s="126" t="str">
        <f t="shared" si="4"/>
        <v>C-084</v>
      </c>
      <c r="R88" s="108"/>
      <c r="S88" s="98"/>
      <c r="T88" s="105"/>
      <c r="U88" s="103"/>
      <c r="V88" s="171" t="str" cm="1">
        <f t="array" aca="1" ref="V88" ca="1">IF(B88="","",IF(OR(AK88="Joined",AK88="Rejected",AK88="Offer Drop",AK88="Backed out"),"",_xlfn.LET(_xlpm.dates,CHOOSE({1,2,3,4,5,6},X88,Z88,AB88,AD88,AF88,AH88),_xlpm.pastDates,IF(_xlpm.dates&lt;=TODAY(),_xlpm.dates,0),_xlpm.maxPast,MAX(_xlpm.pastDates),IF(_xlpm.maxPast&gt;0,TODAY()-_xlpm.maxPast,IF(T88="","",TODAY()-T88)))))</f>
        <v/>
      </c>
      <c r="W88" s="95" t="s">
        <v>221</v>
      </c>
      <c r="X88" s="129"/>
      <c r="Y88" s="100" t="s">
        <v>222</v>
      </c>
      <c r="Z88" s="99"/>
      <c r="AA88" s="100"/>
      <c r="AB88" s="99"/>
      <c r="AC88" s="100"/>
      <c r="AD88" s="105"/>
      <c r="AE88" s="94"/>
      <c r="AF88" s="105"/>
      <c r="AG88" s="94"/>
      <c r="AH88" s="132"/>
      <c r="AI88" s="97"/>
      <c r="AJ88" s="96"/>
      <c r="AK88" s="192" t="str">
        <f t="shared" si="5"/>
        <v>Rejected</v>
      </c>
      <c r="AL88" s="169" t="str">
        <f>IFERROR(IF(S88="","",IF(VLOOKUP(S88,'Requisitions'!$B:$N,13,FALSE)="","",HYPERLINK(VLOOKUP(S88,'Requisitions'!$B:$N,13,FALSE),"Feedback Sheet"))),"")</f>
        <v/>
      </c>
      <c r="AM88" s="96"/>
    </row>
    <row r="89" spans="2:39" x14ac:dyDescent="0.45">
      <c r="B89" s="98">
        <v>85</v>
      </c>
      <c r="C89" s="98" t="s">
        <v>358</v>
      </c>
      <c r="D89" s="98" t="s">
        <v>155</v>
      </c>
      <c r="E89" s="98" t="s">
        <v>213</v>
      </c>
      <c r="F89" s="98" t="s">
        <v>252</v>
      </c>
      <c r="G89" s="98" t="s">
        <v>359</v>
      </c>
      <c r="H89" s="98" t="s">
        <v>360</v>
      </c>
      <c r="I89" s="98" t="s">
        <v>233</v>
      </c>
      <c r="J89" s="98" t="s">
        <v>361</v>
      </c>
      <c r="K89" s="98" t="s">
        <v>331</v>
      </c>
      <c r="L89" s="98" t="s">
        <v>362</v>
      </c>
      <c r="M89" s="96" t="s">
        <v>219</v>
      </c>
      <c r="N89" s="103" t="s">
        <v>60</v>
      </c>
      <c r="O89" s="97" t="s">
        <v>220</v>
      </c>
      <c r="P89" s="98" t="s">
        <v>220</v>
      </c>
      <c r="Q89" s="126" t="str">
        <f t="shared" si="4"/>
        <v>C-085</v>
      </c>
      <c r="R89" s="108"/>
      <c r="S89" s="98"/>
      <c r="T89" s="105"/>
      <c r="U89" s="103"/>
      <c r="V89" s="171" t="str" cm="1">
        <f t="array" aca="1" ref="V89" ca="1">IF(B89="","",IF(OR(AK89="Joined",AK89="Rejected",AK89="Offer Drop",AK89="Backed out"),"",_xlfn.LET(_xlpm.dates,CHOOSE({1,2,3,4,5,6},X89,Z89,AB89,AD89,AF89,AH89),_xlpm.pastDates,IF(_xlpm.dates&lt;=TODAY(),_xlpm.dates,0),_xlpm.maxPast,MAX(_xlpm.pastDates),IF(_xlpm.maxPast&gt;0,TODAY()-_xlpm.maxPast,IF(T89="","",TODAY()-T89)))))</f>
        <v/>
      </c>
      <c r="W89" s="95" t="s">
        <v>221</v>
      </c>
      <c r="X89" s="129"/>
      <c r="Y89" s="100" t="s">
        <v>222</v>
      </c>
      <c r="Z89" s="99"/>
      <c r="AA89" s="100"/>
      <c r="AB89" s="99"/>
      <c r="AC89" s="100"/>
      <c r="AD89" s="105"/>
      <c r="AE89" s="94"/>
      <c r="AF89" s="105"/>
      <c r="AG89" s="94"/>
      <c r="AH89" s="132"/>
      <c r="AI89" s="97"/>
      <c r="AJ89" s="96"/>
      <c r="AK89" s="192" t="str">
        <f t="shared" si="5"/>
        <v>Rejected</v>
      </c>
      <c r="AL89" s="169" t="str">
        <f>IFERROR(IF(S89="","",IF(VLOOKUP(S89,'Requisitions'!$B:$N,13,FALSE)="","",HYPERLINK(VLOOKUP(S89,'Requisitions'!$B:$N,13,FALSE),"Feedback Sheet"))),"")</f>
        <v/>
      </c>
      <c r="AM89" s="96"/>
    </row>
    <row r="90" spans="2:39" x14ac:dyDescent="0.45">
      <c r="B90" s="98">
        <v>86</v>
      </c>
      <c r="C90" s="98" t="s">
        <v>363</v>
      </c>
      <c r="D90" s="98" t="s">
        <v>155</v>
      </c>
      <c r="E90" s="98" t="s">
        <v>213</v>
      </c>
      <c r="F90" s="98" t="s">
        <v>252</v>
      </c>
      <c r="G90" s="98" t="s">
        <v>364</v>
      </c>
      <c r="H90" s="98" t="s">
        <v>322</v>
      </c>
      <c r="I90" s="98" t="s">
        <v>365</v>
      </c>
      <c r="J90" s="98" t="s">
        <v>366</v>
      </c>
      <c r="K90" s="98" t="s">
        <v>265</v>
      </c>
      <c r="L90" s="98" t="s">
        <v>367</v>
      </c>
      <c r="M90" s="96" t="s">
        <v>219</v>
      </c>
      <c r="N90" s="103" t="s">
        <v>60</v>
      </c>
      <c r="O90" s="97">
        <v>8359856060</v>
      </c>
      <c r="P90" s="98" t="s">
        <v>368</v>
      </c>
      <c r="Q90" s="126" t="str">
        <f t="shared" si="4"/>
        <v>C-086</v>
      </c>
      <c r="R90" s="108"/>
      <c r="S90" s="98"/>
      <c r="T90" s="105"/>
      <c r="U90" s="103"/>
      <c r="V90" s="171" t="str" cm="1">
        <f t="array" aca="1" ref="V90" ca="1">IF(B90="","",IF(OR(AK90="Joined",AK90="Rejected",AK90="Offer Drop",AK90="Backed out"),"",_xlfn.LET(_xlpm.dates,CHOOSE({1,2,3,4,5,6},X90,Z90,AB90,AD90,AF90,AH90),_xlpm.pastDates,IF(_xlpm.dates&lt;=TODAY(),_xlpm.dates,0),_xlpm.maxPast,MAX(_xlpm.pastDates),IF(_xlpm.maxPast&gt;0,TODAY()-_xlpm.maxPast,IF(T90="","",TODAY()-T90)))))</f>
        <v/>
      </c>
      <c r="W90" s="95" t="s">
        <v>221</v>
      </c>
      <c r="X90" s="129"/>
      <c r="Y90" s="100" t="s">
        <v>222</v>
      </c>
      <c r="Z90" s="99"/>
      <c r="AA90" s="100"/>
      <c r="AB90" s="99"/>
      <c r="AC90" s="100"/>
      <c r="AD90" s="105"/>
      <c r="AE90" s="94"/>
      <c r="AF90" s="105"/>
      <c r="AG90" s="94"/>
      <c r="AH90" s="132"/>
      <c r="AI90" s="97"/>
      <c r="AJ90" s="96"/>
      <c r="AK90" s="192" t="str">
        <f t="shared" si="5"/>
        <v>Rejected</v>
      </c>
      <c r="AL90" s="169" t="str">
        <f>IFERROR(IF(S90="","",IF(VLOOKUP(S90,'Requisitions'!$B:$N,13,FALSE)="","",HYPERLINK(VLOOKUP(S90,'Requisitions'!$B:$N,13,FALSE),"Feedback Sheet"))),"")</f>
        <v/>
      </c>
      <c r="AM90" s="96"/>
    </row>
    <row r="91" spans="2:39" x14ac:dyDescent="0.45">
      <c r="B91" s="98">
        <v>87</v>
      </c>
      <c r="C91" s="98" t="s">
        <v>369</v>
      </c>
      <c r="D91" s="98" t="s">
        <v>212</v>
      </c>
      <c r="E91" s="98" t="s">
        <v>213</v>
      </c>
      <c r="F91" s="98" t="s">
        <v>224</v>
      </c>
      <c r="G91" s="98" t="s">
        <v>370</v>
      </c>
      <c r="H91" s="98" t="s">
        <v>322</v>
      </c>
      <c r="I91" s="98" t="s">
        <v>365</v>
      </c>
      <c r="J91" s="98" t="s">
        <v>269</v>
      </c>
      <c r="K91" s="98" t="s">
        <v>217</v>
      </c>
      <c r="L91" s="98" t="s">
        <v>247</v>
      </c>
      <c r="M91" s="96" t="s">
        <v>219</v>
      </c>
      <c r="N91" s="103" t="s">
        <v>60</v>
      </c>
      <c r="O91" s="97">
        <v>9982911922</v>
      </c>
      <c r="P91" s="98" t="s">
        <v>371</v>
      </c>
      <c r="Q91" s="126" t="str">
        <f t="shared" si="4"/>
        <v>C-087</v>
      </c>
      <c r="R91" s="108"/>
      <c r="S91" s="98"/>
      <c r="T91" s="105"/>
      <c r="U91" s="103"/>
      <c r="V91" s="171" t="str" cm="1">
        <f t="array" aca="1" ref="V91" ca="1">IF(B91="","",IF(OR(AK91="Joined",AK91="Rejected",AK91="Offer Drop",AK91="Backed out"),"",_xlfn.LET(_xlpm.dates,CHOOSE({1,2,3,4,5,6},X91,Z91,AB91,AD91,AF91,AH91),_xlpm.pastDates,IF(_xlpm.dates&lt;=TODAY(),_xlpm.dates,0),_xlpm.maxPast,MAX(_xlpm.pastDates),IF(_xlpm.maxPast&gt;0,TODAY()-_xlpm.maxPast,IF(T91="","",TODAY()-T91)))))</f>
        <v/>
      </c>
      <c r="W91" s="95" t="s">
        <v>221</v>
      </c>
      <c r="X91" s="129"/>
      <c r="Y91" s="100" t="s">
        <v>222</v>
      </c>
      <c r="Z91" s="99"/>
      <c r="AA91" s="100"/>
      <c r="AB91" s="99"/>
      <c r="AC91" s="100"/>
      <c r="AD91" s="105"/>
      <c r="AE91" s="94"/>
      <c r="AF91" s="105"/>
      <c r="AG91" s="94"/>
      <c r="AH91" s="132"/>
      <c r="AI91" s="97"/>
      <c r="AJ91" s="96"/>
      <c r="AK91" s="192" t="str">
        <f t="shared" si="5"/>
        <v>Rejected</v>
      </c>
      <c r="AL91" s="169" t="str">
        <f>IFERROR(IF(S91="","",IF(VLOOKUP(S91,'Requisitions'!$B:$N,13,FALSE)="","",HYPERLINK(VLOOKUP(S91,'Requisitions'!$B:$N,13,FALSE),"Feedback Sheet"))),"")</f>
        <v/>
      </c>
      <c r="AM91" s="96"/>
    </row>
    <row r="92" spans="2:39" x14ac:dyDescent="0.45">
      <c r="B92" s="98">
        <v>88</v>
      </c>
      <c r="C92" s="98" t="s">
        <v>372</v>
      </c>
      <c r="D92" s="98" t="s">
        <v>212</v>
      </c>
      <c r="E92" s="98" t="s">
        <v>213</v>
      </c>
      <c r="F92" s="98" t="s">
        <v>214</v>
      </c>
      <c r="G92" s="98" t="s">
        <v>373</v>
      </c>
      <c r="H92" s="98" t="s">
        <v>374</v>
      </c>
      <c r="I92" s="98" t="s">
        <v>365</v>
      </c>
      <c r="J92" s="98" t="s">
        <v>258</v>
      </c>
      <c r="K92" s="98" t="s">
        <v>375</v>
      </c>
      <c r="L92" s="98" t="s">
        <v>376</v>
      </c>
      <c r="M92" s="96" t="s">
        <v>219</v>
      </c>
      <c r="N92" s="103" t="s">
        <v>60</v>
      </c>
      <c r="O92" s="97">
        <v>8529734608</v>
      </c>
      <c r="P92" s="98" t="s">
        <v>377</v>
      </c>
      <c r="Q92" s="126" t="str">
        <f t="shared" si="4"/>
        <v>C-088</v>
      </c>
      <c r="R92" s="108"/>
      <c r="S92" s="98"/>
      <c r="T92" s="105"/>
      <c r="U92" s="103"/>
      <c r="V92" s="171" t="str" cm="1">
        <f t="array" aca="1" ref="V92" ca="1">IF(B92="","",IF(OR(AK92="Joined",AK92="Rejected",AK92="Offer Drop",AK92="Backed out"),"",_xlfn.LET(_xlpm.dates,CHOOSE({1,2,3,4,5,6},X92,Z92,AB92,AD92,AF92,AH92),_xlpm.pastDates,IF(_xlpm.dates&lt;=TODAY(),_xlpm.dates,0),_xlpm.maxPast,MAX(_xlpm.pastDates),IF(_xlpm.maxPast&gt;0,TODAY()-_xlpm.maxPast,IF(T92="","",TODAY()-T92)))))</f>
        <v/>
      </c>
      <c r="W92" s="95" t="s">
        <v>221</v>
      </c>
      <c r="X92" s="129"/>
      <c r="Y92" s="100" t="s">
        <v>222</v>
      </c>
      <c r="Z92" s="99"/>
      <c r="AA92" s="100"/>
      <c r="AB92" s="99"/>
      <c r="AC92" s="100"/>
      <c r="AD92" s="105"/>
      <c r="AE92" s="94"/>
      <c r="AF92" s="105"/>
      <c r="AG92" s="94"/>
      <c r="AH92" s="132"/>
      <c r="AI92" s="97"/>
      <c r="AJ92" s="96"/>
      <c r="AK92" s="192" t="str">
        <f t="shared" si="5"/>
        <v>Rejected</v>
      </c>
      <c r="AL92" s="169" t="str">
        <f>IFERROR(IF(S92="","",IF(VLOOKUP(S92,'Requisitions'!$B:$N,13,FALSE)="","",HYPERLINK(VLOOKUP(S92,'Requisitions'!$B:$N,13,FALSE),"Feedback Sheet"))),"")</f>
        <v/>
      </c>
      <c r="AM92" s="96"/>
    </row>
    <row r="93" spans="2:39" x14ac:dyDescent="0.45">
      <c r="B93" s="98">
        <v>89</v>
      </c>
      <c r="C93" s="98" t="s">
        <v>378</v>
      </c>
      <c r="D93" s="98" t="s">
        <v>212</v>
      </c>
      <c r="E93" s="98" t="s">
        <v>213</v>
      </c>
      <c r="F93" s="98" t="s">
        <v>317</v>
      </c>
      <c r="G93" s="98" t="s">
        <v>379</v>
      </c>
      <c r="H93" s="98" t="s">
        <v>249</v>
      </c>
      <c r="I93" s="98" t="s">
        <v>245</v>
      </c>
      <c r="J93" s="98" t="s">
        <v>380</v>
      </c>
      <c r="K93" s="98" t="s">
        <v>312</v>
      </c>
      <c r="L93" s="98" t="s">
        <v>285</v>
      </c>
      <c r="M93" s="96" t="s">
        <v>219</v>
      </c>
      <c r="N93" s="103" t="s">
        <v>60</v>
      </c>
      <c r="O93" s="97">
        <v>999191053</v>
      </c>
      <c r="P93" s="98" t="s">
        <v>381</v>
      </c>
      <c r="Q93" s="126" t="str">
        <f t="shared" si="4"/>
        <v>C-089</v>
      </c>
      <c r="R93" s="108"/>
      <c r="S93" s="98"/>
      <c r="T93" s="105"/>
      <c r="U93" s="103"/>
      <c r="V93" s="171" t="str" cm="1">
        <f t="array" aca="1" ref="V93" ca="1">IF(B93="","",IF(OR(AK93="Joined",AK93="Rejected",AK93="Offer Drop",AK93="Backed out"),"",_xlfn.LET(_xlpm.dates,CHOOSE({1,2,3,4,5,6},X93,Z93,AB93,AD93,AF93,AH93),_xlpm.pastDates,IF(_xlpm.dates&lt;=TODAY(),_xlpm.dates,0),_xlpm.maxPast,MAX(_xlpm.pastDates),IF(_xlpm.maxPast&gt;0,TODAY()-_xlpm.maxPast,IF(T93="","",TODAY()-T93)))))</f>
        <v/>
      </c>
      <c r="W93" s="95" t="s">
        <v>222</v>
      </c>
      <c r="X93" s="129"/>
      <c r="Y93" s="100"/>
      <c r="Z93" s="99"/>
      <c r="AA93" s="100"/>
      <c r="AB93" s="99"/>
      <c r="AC93" s="100"/>
      <c r="AD93" s="105"/>
      <c r="AE93" s="94"/>
      <c r="AF93" s="105"/>
      <c r="AG93" s="94"/>
      <c r="AH93" s="132"/>
      <c r="AI93" s="97"/>
      <c r="AJ93" s="96"/>
      <c r="AK93" s="192" t="str">
        <f t="shared" si="5"/>
        <v>Rejected</v>
      </c>
      <c r="AL93" s="169" t="str">
        <f>IFERROR(IF(S93="","",IF(VLOOKUP(S93,'Requisitions'!$B:$N,13,FALSE)="","",HYPERLINK(VLOOKUP(S93,'Requisitions'!$B:$N,13,FALSE),"Feedback Sheet"))),"")</f>
        <v/>
      </c>
      <c r="AM93" s="96"/>
    </row>
    <row r="94" spans="2:39" x14ac:dyDescent="0.45">
      <c r="B94" s="98">
        <v>90</v>
      </c>
      <c r="C94" s="98" t="s">
        <v>382</v>
      </c>
      <c r="D94" s="98" t="s">
        <v>212</v>
      </c>
      <c r="E94" s="98" t="s">
        <v>213</v>
      </c>
      <c r="F94" s="98" t="s">
        <v>267</v>
      </c>
      <c r="G94" s="98" t="s">
        <v>383</v>
      </c>
      <c r="H94" s="98" t="s">
        <v>384</v>
      </c>
      <c r="I94" s="98" t="s">
        <v>385</v>
      </c>
      <c r="J94" s="98" t="s">
        <v>386</v>
      </c>
      <c r="K94" s="98" t="s">
        <v>231</v>
      </c>
      <c r="L94" s="98" t="s">
        <v>247</v>
      </c>
      <c r="M94" s="96" t="s">
        <v>219</v>
      </c>
      <c r="N94" s="103" t="s">
        <v>60</v>
      </c>
      <c r="O94" s="97">
        <v>7357695772</v>
      </c>
      <c r="P94" s="98" t="s">
        <v>387</v>
      </c>
      <c r="Q94" s="126" t="str">
        <f t="shared" si="4"/>
        <v>C-090</v>
      </c>
      <c r="R94" s="108"/>
      <c r="S94" s="98"/>
      <c r="T94" s="105"/>
      <c r="U94" s="103"/>
      <c r="V94" s="171" t="str" cm="1">
        <f t="array" aca="1" ref="V94" ca="1">IF(B94="","",IF(OR(AK94="Joined",AK94="Rejected",AK94="Offer Drop",AK94="Backed out"),"",_xlfn.LET(_xlpm.dates,CHOOSE({1,2,3,4,5,6},X94,Z94,AB94,AD94,AF94,AH94),_xlpm.pastDates,IF(_xlpm.dates&lt;=TODAY(),_xlpm.dates,0),_xlpm.maxPast,MAX(_xlpm.pastDates),IF(_xlpm.maxPast&gt;0,TODAY()-_xlpm.maxPast,IF(T94="","",TODAY()-T94)))))</f>
        <v/>
      </c>
      <c r="W94" s="95" t="s">
        <v>222</v>
      </c>
      <c r="X94" s="129"/>
      <c r="Y94" s="100"/>
      <c r="Z94" s="99"/>
      <c r="AA94" s="100"/>
      <c r="AB94" s="99"/>
      <c r="AC94" s="100"/>
      <c r="AD94" s="105"/>
      <c r="AE94" s="94"/>
      <c r="AF94" s="105"/>
      <c r="AG94" s="94"/>
      <c r="AH94" s="132"/>
      <c r="AI94" s="97"/>
      <c r="AJ94" s="96"/>
      <c r="AK94" s="192" t="str">
        <f t="shared" si="5"/>
        <v>Rejected</v>
      </c>
      <c r="AL94" s="169" t="str">
        <f>IFERROR(IF(S94="","",IF(VLOOKUP(S94,'Requisitions'!$B:$N,13,FALSE)="","",HYPERLINK(VLOOKUP(S94,'Requisitions'!$B:$N,13,FALSE),"Feedback Sheet"))),"")</f>
        <v/>
      </c>
      <c r="AM94" s="96"/>
    </row>
    <row r="95" spans="2:39" x14ac:dyDescent="0.45">
      <c r="B95" s="98">
        <v>91</v>
      </c>
      <c r="C95" s="98" t="s">
        <v>388</v>
      </c>
      <c r="D95" s="98" t="s">
        <v>212</v>
      </c>
      <c r="E95" s="98" t="s">
        <v>213</v>
      </c>
      <c r="F95" s="98" t="s">
        <v>224</v>
      </c>
      <c r="G95" s="98" t="s">
        <v>389</v>
      </c>
      <c r="H95" s="98" t="s">
        <v>390</v>
      </c>
      <c r="I95" s="98" t="s">
        <v>245</v>
      </c>
      <c r="J95" s="98" t="s">
        <v>391</v>
      </c>
      <c r="K95" s="98" t="s">
        <v>392</v>
      </c>
      <c r="L95" s="98" t="s">
        <v>393</v>
      </c>
      <c r="M95" s="96" t="s">
        <v>219</v>
      </c>
      <c r="N95" s="103" t="s">
        <v>60</v>
      </c>
      <c r="O95" s="97">
        <v>8650162918</v>
      </c>
      <c r="P95" s="98" t="s">
        <v>394</v>
      </c>
      <c r="Q95" s="126" t="str">
        <f t="shared" si="4"/>
        <v>C-091</v>
      </c>
      <c r="R95" s="108"/>
      <c r="S95" s="98"/>
      <c r="T95" s="105"/>
      <c r="U95" s="103"/>
      <c r="V95" s="171" t="str" cm="1">
        <f t="array" aca="1" ref="V95" ca="1">IF(B95="","",IF(OR(AK95="Joined",AK95="Rejected",AK95="Offer Drop",AK95="Backed out"),"",_xlfn.LET(_xlpm.dates,CHOOSE({1,2,3,4,5,6},X95,Z95,AB95,AD95,AF95,AH95),_xlpm.pastDates,IF(_xlpm.dates&lt;=TODAY(),_xlpm.dates,0),_xlpm.maxPast,MAX(_xlpm.pastDates),IF(_xlpm.maxPast&gt;0,TODAY()-_xlpm.maxPast,IF(T95="","",TODAY()-T95)))))</f>
        <v/>
      </c>
      <c r="W95" s="95" t="s">
        <v>221</v>
      </c>
      <c r="X95" s="129"/>
      <c r="Y95" s="100" t="s">
        <v>222</v>
      </c>
      <c r="Z95" s="99"/>
      <c r="AA95" s="100"/>
      <c r="AB95" s="99"/>
      <c r="AC95" s="100"/>
      <c r="AD95" s="105"/>
      <c r="AE95" s="94"/>
      <c r="AF95" s="105"/>
      <c r="AG95" s="94"/>
      <c r="AH95" s="132"/>
      <c r="AI95" s="97"/>
      <c r="AJ95" s="96"/>
      <c r="AK95" s="192" t="str">
        <f t="shared" si="5"/>
        <v>Rejected</v>
      </c>
      <c r="AL95" s="169" t="str">
        <f>IFERROR(IF(S95="","",IF(VLOOKUP(S95,'Requisitions'!$B:$N,13,FALSE)="","",HYPERLINK(VLOOKUP(S95,'Requisitions'!$B:$N,13,FALSE),"Feedback Sheet"))),"")</f>
        <v/>
      </c>
      <c r="AM95" s="96"/>
    </row>
    <row r="96" spans="2:39" x14ac:dyDescent="0.45">
      <c r="B96" s="98">
        <v>92</v>
      </c>
      <c r="C96" s="98" t="s">
        <v>395</v>
      </c>
      <c r="D96" s="98" t="s">
        <v>212</v>
      </c>
      <c r="E96" s="98" t="s">
        <v>213</v>
      </c>
      <c r="F96" s="98" t="s">
        <v>396</v>
      </c>
      <c r="G96" s="98" t="s">
        <v>397</v>
      </c>
      <c r="H96" s="98" t="s">
        <v>398</v>
      </c>
      <c r="I96" s="98" t="s">
        <v>399</v>
      </c>
      <c r="J96" s="98" t="s">
        <v>261</v>
      </c>
      <c r="K96" s="98" t="s">
        <v>400</v>
      </c>
      <c r="L96" s="98" t="s">
        <v>247</v>
      </c>
      <c r="M96" s="96" t="s">
        <v>219</v>
      </c>
      <c r="N96" s="103" t="s">
        <v>282</v>
      </c>
      <c r="O96" s="97">
        <v>8800626914</v>
      </c>
      <c r="P96" s="98" t="s">
        <v>401</v>
      </c>
      <c r="Q96" s="126" t="str">
        <f t="shared" si="4"/>
        <v>C-092</v>
      </c>
      <c r="R96" s="108"/>
      <c r="S96" s="98"/>
      <c r="T96" s="105"/>
      <c r="U96" s="103"/>
      <c r="V96" s="171" t="str" cm="1">
        <f t="array" aca="1" ref="V96" ca="1">IF(B96="","",IF(OR(AK96="Joined",AK96="Rejected",AK96="Offer Drop",AK96="Backed out"),"",_xlfn.LET(_xlpm.dates,CHOOSE({1,2,3,4,5,6},X96,Z96,AB96,AD96,AF96,AH96),_xlpm.pastDates,IF(_xlpm.dates&lt;=TODAY(),_xlpm.dates,0),_xlpm.maxPast,MAX(_xlpm.pastDates),IF(_xlpm.maxPast&gt;0,TODAY()-_xlpm.maxPast,IF(T96="","",TODAY()-T96)))))</f>
        <v/>
      </c>
      <c r="W96" s="95" t="s">
        <v>221</v>
      </c>
      <c r="X96" s="129"/>
      <c r="Y96" s="100" t="s">
        <v>221</v>
      </c>
      <c r="Z96" s="99"/>
      <c r="AA96" s="100" t="s">
        <v>221</v>
      </c>
      <c r="AB96" s="99"/>
      <c r="AC96" s="100" t="s">
        <v>221</v>
      </c>
      <c r="AD96" s="105"/>
      <c r="AE96" s="94" t="s">
        <v>221</v>
      </c>
      <c r="AF96" s="105"/>
      <c r="AG96" s="94" t="s">
        <v>221</v>
      </c>
      <c r="AH96" s="132"/>
      <c r="AI96" s="97" t="s">
        <v>34</v>
      </c>
      <c r="AJ96" s="96" t="s">
        <v>94</v>
      </c>
      <c r="AK96" s="192" t="str">
        <f t="shared" si="5"/>
        <v>Joined</v>
      </c>
      <c r="AL96" s="169" t="str">
        <f>IFERROR(IF(S96="","",IF(VLOOKUP(S96,'Requisitions'!$B:$N,13,FALSE)="","",HYPERLINK(VLOOKUP(S96,'Requisitions'!$B:$N,13,FALSE),"Feedback Sheet"))),"")</f>
        <v/>
      </c>
      <c r="AM96" s="96"/>
    </row>
    <row r="97" spans="2:39" x14ac:dyDescent="0.45">
      <c r="B97" s="98">
        <v>93</v>
      </c>
      <c r="C97" s="98" t="s">
        <v>402</v>
      </c>
      <c r="D97" s="98" t="s">
        <v>212</v>
      </c>
      <c r="E97" s="98" t="s">
        <v>213</v>
      </c>
      <c r="F97" s="98" t="s">
        <v>403</v>
      </c>
      <c r="G97" s="98" t="s">
        <v>404</v>
      </c>
      <c r="H97" s="98" t="s">
        <v>215</v>
      </c>
      <c r="I97" s="98" t="s">
        <v>405</v>
      </c>
      <c r="J97" s="98" t="s">
        <v>312</v>
      </c>
      <c r="K97" s="98" t="s">
        <v>216</v>
      </c>
      <c r="L97" s="98" t="s">
        <v>406</v>
      </c>
      <c r="M97" s="96" t="s">
        <v>219</v>
      </c>
      <c r="N97" s="103" t="s">
        <v>60</v>
      </c>
      <c r="O97" s="97">
        <v>9015587095</v>
      </c>
      <c r="P97" s="98" t="s">
        <v>407</v>
      </c>
      <c r="Q97" s="126" t="str">
        <f t="shared" si="4"/>
        <v>C-093</v>
      </c>
      <c r="R97" s="108"/>
      <c r="S97" s="98"/>
      <c r="T97" s="105"/>
      <c r="U97" s="103"/>
      <c r="V97" s="171" t="str" cm="1">
        <f t="array" aca="1" ref="V97" ca="1">IF(B97="","",IF(OR(AK97="Joined",AK97="Rejected",AK97="Offer Drop",AK97="Backed out"),"",_xlfn.LET(_xlpm.dates,CHOOSE({1,2,3,4,5,6},X97,Z97,AB97,AD97,AF97,AH97),_xlpm.pastDates,IF(_xlpm.dates&lt;=TODAY(),_xlpm.dates,0),_xlpm.maxPast,MAX(_xlpm.pastDates),IF(_xlpm.maxPast&gt;0,TODAY()-_xlpm.maxPast,IF(T97="","",TODAY()-T97)))))</f>
        <v/>
      </c>
      <c r="W97" s="95" t="s">
        <v>221</v>
      </c>
      <c r="X97" s="129"/>
      <c r="Y97" s="100" t="s">
        <v>221</v>
      </c>
      <c r="Z97" s="99"/>
      <c r="AA97" s="100" t="s">
        <v>222</v>
      </c>
      <c r="AB97" s="99"/>
      <c r="AC97" s="100"/>
      <c r="AD97" s="105"/>
      <c r="AE97" s="94"/>
      <c r="AF97" s="105"/>
      <c r="AG97" s="94"/>
      <c r="AH97" s="132"/>
      <c r="AI97" s="97"/>
      <c r="AJ97" s="96"/>
      <c r="AK97" s="192" t="str">
        <f t="shared" si="5"/>
        <v>Rejected</v>
      </c>
      <c r="AL97" s="169" t="str">
        <f>IFERROR(IF(S97="","",IF(VLOOKUP(S97,'Requisitions'!$B:$N,13,FALSE)="","",HYPERLINK(VLOOKUP(S97,'Requisitions'!$B:$N,13,FALSE),"Feedback Sheet"))),"")</f>
        <v/>
      </c>
      <c r="AM97" s="96"/>
    </row>
    <row r="98" spans="2:39" x14ac:dyDescent="0.45">
      <c r="B98" s="98">
        <v>94</v>
      </c>
      <c r="C98" s="98" t="s">
        <v>408</v>
      </c>
      <c r="D98" s="98" t="s">
        <v>155</v>
      </c>
      <c r="E98" s="98" t="s">
        <v>213</v>
      </c>
      <c r="F98" s="98" t="s">
        <v>409</v>
      </c>
      <c r="G98" s="98" t="s">
        <v>410</v>
      </c>
      <c r="H98" s="98" t="s">
        <v>43</v>
      </c>
      <c r="I98" s="98" t="s">
        <v>245</v>
      </c>
      <c r="J98" s="98" t="s">
        <v>254</v>
      </c>
      <c r="K98" s="98" t="s">
        <v>273</v>
      </c>
      <c r="L98" s="98" t="s">
        <v>411</v>
      </c>
      <c r="M98" s="96" t="s">
        <v>219</v>
      </c>
      <c r="N98" s="103" t="s">
        <v>60</v>
      </c>
      <c r="O98" s="97">
        <v>6377181908</v>
      </c>
      <c r="P98" s="98" t="s">
        <v>412</v>
      </c>
      <c r="Q98" s="126" t="str">
        <f t="shared" si="4"/>
        <v>C-094</v>
      </c>
      <c r="R98" s="108"/>
      <c r="S98" s="98"/>
      <c r="T98" s="105"/>
      <c r="U98" s="103"/>
      <c r="V98" s="171" t="str" cm="1">
        <f t="array" aca="1" ref="V98" ca="1">IF(B98="","",IF(OR(AK98="Joined",AK98="Rejected",AK98="Offer Drop",AK98="Backed out"),"",_xlfn.LET(_xlpm.dates,CHOOSE({1,2,3,4,5,6},X98,Z98,AB98,AD98,AF98,AH98),_xlpm.pastDates,IF(_xlpm.dates&lt;=TODAY(),_xlpm.dates,0),_xlpm.maxPast,MAX(_xlpm.pastDates),IF(_xlpm.maxPast&gt;0,TODAY()-_xlpm.maxPast,IF(T98="","",TODAY()-T98)))))</f>
        <v/>
      </c>
      <c r="W98" s="95" t="s">
        <v>222</v>
      </c>
      <c r="X98" s="129"/>
      <c r="Y98" s="100"/>
      <c r="Z98" s="99"/>
      <c r="AA98" s="100"/>
      <c r="AB98" s="99"/>
      <c r="AC98" s="100"/>
      <c r="AD98" s="105"/>
      <c r="AE98" s="94"/>
      <c r="AF98" s="105"/>
      <c r="AG98" s="94"/>
      <c r="AH98" s="132"/>
      <c r="AI98" s="97"/>
      <c r="AJ98" s="96"/>
      <c r="AK98" s="192" t="str">
        <f t="shared" si="5"/>
        <v>Rejected</v>
      </c>
      <c r="AL98" s="169" t="str">
        <f>IFERROR(IF(S98="","",IF(VLOOKUP(S98,'Requisitions'!$B:$N,13,FALSE)="","",HYPERLINK(VLOOKUP(S98,'Requisitions'!$B:$N,13,FALSE),"Feedback Sheet"))),"")</f>
        <v/>
      </c>
      <c r="AM98" s="96"/>
    </row>
    <row r="99" spans="2:39" x14ac:dyDescent="0.45">
      <c r="B99" s="98">
        <v>95</v>
      </c>
      <c r="C99" s="98" t="s">
        <v>413</v>
      </c>
      <c r="D99" s="98" t="s">
        <v>155</v>
      </c>
      <c r="E99" s="98" t="s">
        <v>213</v>
      </c>
      <c r="F99" s="98" t="s">
        <v>252</v>
      </c>
      <c r="G99" s="98" t="s">
        <v>414</v>
      </c>
      <c r="H99" s="98" t="s">
        <v>43</v>
      </c>
      <c r="I99" s="98" t="s">
        <v>415</v>
      </c>
      <c r="J99" s="98" t="s">
        <v>416</v>
      </c>
      <c r="K99" s="98" t="s">
        <v>331</v>
      </c>
      <c r="L99" s="98" t="s">
        <v>417</v>
      </c>
      <c r="M99" s="96" t="s">
        <v>262</v>
      </c>
      <c r="N99" s="103" t="s">
        <v>60</v>
      </c>
      <c r="O99" s="97">
        <v>7307220229</v>
      </c>
      <c r="P99" s="98" t="s">
        <v>418</v>
      </c>
      <c r="Q99" s="126" t="str">
        <f t="shared" si="4"/>
        <v>C-095</v>
      </c>
      <c r="R99" s="108"/>
      <c r="S99" s="98"/>
      <c r="T99" s="105"/>
      <c r="U99" s="103"/>
      <c r="V99" s="171" t="str" cm="1">
        <f t="array" aca="1" ref="V99" ca="1">IF(B99="","",IF(OR(AK99="Joined",AK99="Rejected",AK99="Offer Drop",AK99="Backed out"),"",_xlfn.LET(_xlpm.dates,CHOOSE({1,2,3,4,5,6},X99,Z99,AB99,AD99,AF99,AH99),_xlpm.pastDates,IF(_xlpm.dates&lt;=TODAY(),_xlpm.dates,0),_xlpm.maxPast,MAX(_xlpm.pastDates),IF(_xlpm.maxPast&gt;0,TODAY()-_xlpm.maxPast,IF(T99="","",TODAY()-T99)))))</f>
        <v/>
      </c>
      <c r="W99" s="95" t="s">
        <v>221</v>
      </c>
      <c r="X99" s="129"/>
      <c r="Y99" s="100" t="s">
        <v>222</v>
      </c>
      <c r="Z99" s="99"/>
      <c r="AA99" s="100"/>
      <c r="AB99" s="99"/>
      <c r="AC99" s="100"/>
      <c r="AD99" s="105"/>
      <c r="AE99" s="94"/>
      <c r="AF99" s="105"/>
      <c r="AG99" s="94"/>
      <c r="AH99" s="132"/>
      <c r="AI99" s="97"/>
      <c r="AJ99" s="96"/>
      <c r="AK99" s="192" t="str">
        <f t="shared" si="5"/>
        <v>Rejected</v>
      </c>
      <c r="AL99" s="169" t="str">
        <f>IFERROR(IF(S99="","",IF(VLOOKUP(S99,'Requisitions'!$B:$N,13,FALSE)="","",HYPERLINK(VLOOKUP(S99,'Requisitions'!$B:$N,13,FALSE),"Feedback Sheet"))),"")</f>
        <v/>
      </c>
      <c r="AM99" s="96"/>
    </row>
    <row r="100" spans="2:39" x14ac:dyDescent="0.45">
      <c r="B100" s="98">
        <v>96</v>
      </c>
      <c r="C100" s="98" t="s">
        <v>419</v>
      </c>
      <c r="D100" s="98" t="s">
        <v>155</v>
      </c>
      <c r="E100" s="98" t="s">
        <v>213</v>
      </c>
      <c r="F100" s="98" t="s">
        <v>252</v>
      </c>
      <c r="G100" s="98" t="s">
        <v>420</v>
      </c>
      <c r="H100" s="98" t="s">
        <v>421</v>
      </c>
      <c r="I100" s="98" t="s">
        <v>276</v>
      </c>
      <c r="J100" s="98" t="s">
        <v>422</v>
      </c>
      <c r="K100" s="98" t="s">
        <v>250</v>
      </c>
      <c r="L100" s="98" t="s">
        <v>423</v>
      </c>
      <c r="M100" s="96" t="s">
        <v>219</v>
      </c>
      <c r="N100" s="103" t="s">
        <v>60</v>
      </c>
      <c r="O100" s="97">
        <v>7985358914</v>
      </c>
      <c r="P100" s="98" t="s">
        <v>424</v>
      </c>
      <c r="Q100" s="126" t="str">
        <f t="shared" si="4"/>
        <v>C-096</v>
      </c>
      <c r="R100" s="108"/>
      <c r="S100" s="98"/>
      <c r="T100" s="105"/>
      <c r="U100" s="103"/>
      <c r="V100" s="171" t="str" cm="1">
        <f t="array" aca="1" ref="V100" ca="1">IF(B100="","",IF(OR(AK100="Joined",AK100="Rejected",AK100="Offer Drop",AK100="Backed out"),"",_xlfn.LET(_xlpm.dates,CHOOSE({1,2,3,4,5,6},X100,Z100,AB100,AD100,AF100,AH100),_xlpm.pastDates,IF(_xlpm.dates&lt;=TODAY(),_xlpm.dates,0),_xlpm.maxPast,MAX(_xlpm.pastDates),IF(_xlpm.maxPast&gt;0,TODAY()-_xlpm.maxPast,IF(T100="","",TODAY()-T100)))))</f>
        <v/>
      </c>
      <c r="W100" s="95" t="s">
        <v>221</v>
      </c>
      <c r="X100" s="129"/>
      <c r="Y100" s="100" t="s">
        <v>222</v>
      </c>
      <c r="Z100" s="99"/>
      <c r="AA100" s="100"/>
      <c r="AB100" s="99"/>
      <c r="AC100" s="100"/>
      <c r="AD100" s="105"/>
      <c r="AE100" s="94"/>
      <c r="AF100" s="105"/>
      <c r="AG100" s="94"/>
      <c r="AH100" s="132"/>
      <c r="AI100" s="97"/>
      <c r="AJ100" s="96"/>
      <c r="AK100" s="192" t="str">
        <f t="shared" si="5"/>
        <v>Rejected</v>
      </c>
      <c r="AL100" s="169" t="str">
        <f>IFERROR(IF(S100="","",IF(VLOOKUP(S100,'Requisitions'!$B:$N,13,FALSE)="","",HYPERLINK(VLOOKUP(S100,'Requisitions'!$B:$N,13,FALSE),"Feedback Sheet"))),"")</f>
        <v/>
      </c>
      <c r="AM100" s="96"/>
    </row>
    <row r="101" spans="2:39" x14ac:dyDescent="0.45">
      <c r="B101" s="98">
        <v>97</v>
      </c>
      <c r="C101" s="98" t="s">
        <v>425</v>
      </c>
      <c r="D101" s="98" t="s">
        <v>259</v>
      </c>
      <c r="E101" s="98" t="s">
        <v>426</v>
      </c>
      <c r="F101" s="98" t="s">
        <v>243</v>
      </c>
      <c r="G101" s="98" t="s">
        <v>427</v>
      </c>
      <c r="H101" s="98" t="s">
        <v>428</v>
      </c>
      <c r="I101" s="98" t="s">
        <v>238</v>
      </c>
      <c r="J101" s="98" t="s">
        <v>429</v>
      </c>
      <c r="K101" s="98" t="s">
        <v>273</v>
      </c>
      <c r="L101" s="98" t="s">
        <v>430</v>
      </c>
      <c r="M101" s="96" t="s">
        <v>219</v>
      </c>
      <c r="N101" s="103" t="s">
        <v>282</v>
      </c>
      <c r="O101" s="97">
        <v>7991101700</v>
      </c>
      <c r="P101" s="98" t="s">
        <v>431</v>
      </c>
      <c r="Q101" s="126" t="str">
        <f t="shared" si="4"/>
        <v>C-097</v>
      </c>
      <c r="R101" s="108"/>
      <c r="S101" s="98"/>
      <c r="T101" s="105"/>
      <c r="U101" s="103"/>
      <c r="V101" s="171" t="str" cm="1">
        <f t="array" aca="1" ref="V101" ca="1">IF(B101="","",IF(OR(AK101="Joined",AK101="Rejected",AK101="Offer Drop",AK101="Backed out"),"",_xlfn.LET(_xlpm.dates,CHOOSE({1,2,3,4,5,6},X101,Z101,AB101,AD101,AF101,AH101),_xlpm.pastDates,IF(_xlpm.dates&lt;=TODAY(),_xlpm.dates,0),_xlpm.maxPast,MAX(_xlpm.pastDates),IF(_xlpm.maxPast&gt;0,TODAY()-_xlpm.maxPast,IF(T101="","",TODAY()-T101)))))</f>
        <v/>
      </c>
      <c r="W101" s="95" t="s">
        <v>221</v>
      </c>
      <c r="X101" s="129"/>
      <c r="Y101" s="100" t="s">
        <v>221</v>
      </c>
      <c r="Z101" s="99"/>
      <c r="AA101" s="100" t="s">
        <v>222</v>
      </c>
      <c r="AB101" s="99"/>
      <c r="AC101" s="100"/>
      <c r="AD101" s="105"/>
      <c r="AE101" s="94"/>
      <c r="AF101" s="105"/>
      <c r="AG101" s="94"/>
      <c r="AH101" s="132"/>
      <c r="AI101" s="97"/>
      <c r="AJ101" s="96"/>
      <c r="AK101" s="192" t="str">
        <f t="shared" si="5"/>
        <v>Rejected</v>
      </c>
      <c r="AL101" s="169" t="str">
        <f>IFERROR(IF(S101="","",IF(VLOOKUP(S101,'Requisitions'!$B:$N,13,FALSE)="","",HYPERLINK(VLOOKUP(S101,'Requisitions'!$B:$N,13,FALSE),"Feedback Sheet"))),"")</f>
        <v/>
      </c>
      <c r="AM101" s="96"/>
    </row>
    <row r="102" spans="2:39" x14ac:dyDescent="0.45">
      <c r="B102" s="98">
        <v>98</v>
      </c>
      <c r="C102" s="98" t="s">
        <v>432</v>
      </c>
      <c r="D102" s="98" t="s">
        <v>155</v>
      </c>
      <c r="E102" s="98" t="s">
        <v>213</v>
      </c>
      <c r="F102" s="98" t="s">
        <v>329</v>
      </c>
      <c r="G102" s="98" t="s">
        <v>433</v>
      </c>
      <c r="H102" s="98" t="s">
        <v>43</v>
      </c>
      <c r="I102" s="98" t="s">
        <v>327</v>
      </c>
      <c r="J102" s="98" t="s">
        <v>434</v>
      </c>
      <c r="K102" s="98" t="s">
        <v>250</v>
      </c>
      <c r="L102" s="98" t="s">
        <v>226</v>
      </c>
      <c r="M102" s="96" t="s">
        <v>435</v>
      </c>
      <c r="N102" s="103" t="s">
        <v>60</v>
      </c>
      <c r="O102" s="97">
        <v>9162765464</v>
      </c>
      <c r="P102" s="98" t="s">
        <v>436</v>
      </c>
      <c r="Q102" s="126" t="str">
        <f t="shared" si="4"/>
        <v>C-098</v>
      </c>
      <c r="R102" s="108"/>
      <c r="S102" s="98"/>
      <c r="T102" s="105"/>
      <c r="U102" s="103"/>
      <c r="V102" s="171" t="str" cm="1">
        <f t="array" aca="1" ref="V102" ca="1">IF(B102="","",IF(OR(AK102="Joined",AK102="Rejected",AK102="Offer Drop",AK102="Backed out"),"",_xlfn.LET(_xlpm.dates,CHOOSE({1,2,3,4,5,6},X102,Z102,AB102,AD102,AF102,AH102),_xlpm.pastDates,IF(_xlpm.dates&lt;=TODAY(),_xlpm.dates,0),_xlpm.maxPast,MAX(_xlpm.pastDates),IF(_xlpm.maxPast&gt;0,TODAY()-_xlpm.maxPast,IF(T102="","",TODAY()-T102)))))</f>
        <v/>
      </c>
      <c r="W102" s="95" t="s">
        <v>221</v>
      </c>
      <c r="X102" s="129"/>
      <c r="Y102" s="100" t="s">
        <v>222</v>
      </c>
      <c r="Z102" s="99"/>
      <c r="AA102" s="100"/>
      <c r="AB102" s="99"/>
      <c r="AC102" s="100"/>
      <c r="AD102" s="105"/>
      <c r="AE102" s="94"/>
      <c r="AF102" s="105"/>
      <c r="AG102" s="94"/>
      <c r="AH102" s="132"/>
      <c r="AI102" s="97"/>
      <c r="AJ102" s="96"/>
      <c r="AK102" s="192" t="str">
        <f t="shared" si="5"/>
        <v>Rejected</v>
      </c>
      <c r="AL102" s="169" t="str">
        <f>IFERROR(IF(S102="","",IF(VLOOKUP(S102,'Requisitions'!$B:$N,13,FALSE)="","",HYPERLINK(VLOOKUP(S102,'Requisitions'!$B:$N,13,FALSE),"Feedback Sheet"))),"")</f>
        <v/>
      </c>
      <c r="AM102" s="96"/>
    </row>
    <row r="103" spans="2:39" x14ac:dyDescent="0.45">
      <c r="B103" s="98">
        <v>99</v>
      </c>
      <c r="C103" s="98" t="s">
        <v>437</v>
      </c>
      <c r="D103" s="98" t="s">
        <v>155</v>
      </c>
      <c r="E103" s="98" t="s">
        <v>213</v>
      </c>
      <c r="F103" s="98" t="s">
        <v>353</v>
      </c>
      <c r="G103" s="98" t="s">
        <v>438</v>
      </c>
      <c r="H103" s="98" t="s">
        <v>439</v>
      </c>
      <c r="I103" s="98" t="s">
        <v>440</v>
      </c>
      <c r="J103" s="98" t="s">
        <v>316</v>
      </c>
      <c r="K103" s="98" t="s">
        <v>273</v>
      </c>
      <c r="L103" s="98" t="s">
        <v>240</v>
      </c>
      <c r="M103" s="96" t="s">
        <v>219</v>
      </c>
      <c r="N103" s="103" t="s">
        <v>60</v>
      </c>
      <c r="O103" s="97">
        <v>9559771478</v>
      </c>
      <c r="P103" s="98" t="s">
        <v>441</v>
      </c>
      <c r="Q103" s="126" t="str">
        <f t="shared" si="4"/>
        <v>C-099</v>
      </c>
      <c r="R103" s="108"/>
      <c r="S103" s="98"/>
      <c r="T103" s="105"/>
      <c r="U103" s="103"/>
      <c r="V103" s="171" t="str" cm="1">
        <f t="array" aca="1" ref="V103" ca="1">IF(B103="","",IF(OR(AK103="Joined",AK103="Rejected",AK103="Offer Drop",AK103="Backed out"),"",_xlfn.LET(_xlpm.dates,CHOOSE({1,2,3,4,5,6},X103,Z103,AB103,AD103,AF103,AH103),_xlpm.pastDates,IF(_xlpm.dates&lt;=TODAY(),_xlpm.dates,0),_xlpm.maxPast,MAX(_xlpm.pastDates),IF(_xlpm.maxPast&gt;0,TODAY()-_xlpm.maxPast,IF(T103="","",TODAY()-T103)))))</f>
        <v/>
      </c>
      <c r="W103" s="95"/>
      <c r="X103" s="129"/>
      <c r="Y103" s="100"/>
      <c r="Z103" s="99"/>
      <c r="AA103" s="100"/>
      <c r="AB103" s="99"/>
      <c r="AC103" s="100"/>
      <c r="AD103" s="105"/>
      <c r="AE103" s="94"/>
      <c r="AF103" s="105"/>
      <c r="AG103" s="94"/>
      <c r="AH103" s="132"/>
      <c r="AI103" s="97"/>
      <c r="AJ103" s="96"/>
      <c r="AK103" s="192" t="str">
        <f t="shared" si="5"/>
        <v>Not Started</v>
      </c>
      <c r="AL103" s="169" t="str">
        <f>IFERROR(IF(S103="","",IF(VLOOKUP(S103,'Requisitions'!$B:$N,13,FALSE)="","",HYPERLINK(VLOOKUP(S103,'Requisitions'!$B:$N,13,FALSE),"Feedback Sheet"))),"")</f>
        <v/>
      </c>
      <c r="AM103" s="96"/>
    </row>
    <row r="104" spans="2:39" x14ac:dyDescent="0.45">
      <c r="B104" s="98">
        <v>100</v>
      </c>
      <c r="C104" s="98" t="s">
        <v>442</v>
      </c>
      <c r="D104" s="98" t="s">
        <v>155</v>
      </c>
      <c r="E104" s="98" t="s">
        <v>213</v>
      </c>
      <c r="F104" s="98" t="s">
        <v>252</v>
      </c>
      <c r="G104" s="98" t="s">
        <v>443</v>
      </c>
      <c r="H104" s="98" t="s">
        <v>228</v>
      </c>
      <c r="I104" s="98" t="s">
        <v>245</v>
      </c>
      <c r="J104" s="98" t="s">
        <v>298</v>
      </c>
      <c r="K104" s="98" t="s">
        <v>250</v>
      </c>
      <c r="L104" s="98" t="s">
        <v>247</v>
      </c>
      <c r="M104" s="96" t="s">
        <v>219</v>
      </c>
      <c r="N104" s="103" t="s">
        <v>60</v>
      </c>
      <c r="O104" s="97">
        <v>7860853224</v>
      </c>
      <c r="P104" s="98" t="s">
        <v>444</v>
      </c>
      <c r="Q104" s="126" t="str">
        <f t="shared" si="4"/>
        <v>C-100</v>
      </c>
      <c r="R104" s="108"/>
      <c r="S104" s="98"/>
      <c r="T104" s="105"/>
      <c r="U104" s="103"/>
      <c r="V104" s="171" t="str" cm="1">
        <f t="array" aca="1" ref="V104" ca="1">IF(B104="","",IF(OR(AK104="Joined",AK104="Rejected",AK104="Offer Drop",AK104="Backed out"),"",_xlfn.LET(_xlpm.dates,CHOOSE({1,2,3,4,5,6},X104,Z104,AB104,AD104,AF104,AH104),_xlpm.pastDates,IF(_xlpm.dates&lt;=TODAY(),_xlpm.dates,0),_xlpm.maxPast,MAX(_xlpm.pastDates),IF(_xlpm.maxPast&gt;0,TODAY()-_xlpm.maxPast,IF(T104="","",TODAY()-T104)))))</f>
        <v/>
      </c>
      <c r="W104" s="95" t="s">
        <v>222</v>
      </c>
      <c r="X104" s="129"/>
      <c r="Y104" s="100"/>
      <c r="Z104" s="99"/>
      <c r="AA104" s="100"/>
      <c r="AB104" s="99"/>
      <c r="AC104" s="100"/>
      <c r="AD104" s="105"/>
      <c r="AE104" s="94"/>
      <c r="AF104" s="105"/>
      <c r="AG104" s="94"/>
      <c r="AH104" s="132"/>
      <c r="AI104" s="97"/>
      <c r="AJ104" s="96"/>
      <c r="AK104" s="192" t="str">
        <f t="shared" si="5"/>
        <v>Rejected</v>
      </c>
      <c r="AL104" s="169" t="str">
        <f>IFERROR(IF(S104="","",IF(VLOOKUP(S104,'Requisitions'!$B:$N,13,FALSE)="","",HYPERLINK(VLOOKUP(S104,'Requisitions'!$B:$N,13,FALSE),"Feedback Sheet"))),"")</f>
        <v/>
      </c>
      <c r="AM104" s="96"/>
    </row>
    <row r="105" spans="2:39" x14ac:dyDescent="0.45">
      <c r="B105" s="98">
        <v>101</v>
      </c>
      <c r="C105" s="98" t="s">
        <v>445</v>
      </c>
      <c r="D105" s="98" t="s">
        <v>155</v>
      </c>
      <c r="E105" s="98" t="s">
        <v>213</v>
      </c>
      <c r="F105" s="98" t="s">
        <v>329</v>
      </c>
      <c r="G105" s="98" t="s">
        <v>446</v>
      </c>
      <c r="H105" s="98" t="s">
        <v>43</v>
      </c>
      <c r="I105" s="98" t="s">
        <v>294</v>
      </c>
      <c r="J105" s="98" t="s">
        <v>447</v>
      </c>
      <c r="K105" s="98" t="s">
        <v>265</v>
      </c>
      <c r="L105" s="98" t="s">
        <v>448</v>
      </c>
      <c r="M105" s="96" t="s">
        <v>219</v>
      </c>
      <c r="N105" s="103" t="s">
        <v>60</v>
      </c>
      <c r="O105" s="97">
        <v>9450441723</v>
      </c>
      <c r="P105" s="98" t="s">
        <v>449</v>
      </c>
      <c r="Q105" s="126" t="str">
        <f t="shared" si="4"/>
        <v>C-101</v>
      </c>
      <c r="R105" s="108"/>
      <c r="S105" s="98"/>
      <c r="T105" s="105"/>
      <c r="U105" s="103"/>
      <c r="V105" s="171" t="str" cm="1">
        <f t="array" aca="1" ref="V105" ca="1">IF(B105="","",IF(OR(AK105="Joined",AK105="Rejected",AK105="Offer Drop",AK105="Backed out"),"",_xlfn.LET(_xlpm.dates,CHOOSE({1,2,3,4,5,6},X105,Z105,AB105,AD105,AF105,AH105),_xlpm.pastDates,IF(_xlpm.dates&lt;=TODAY(),_xlpm.dates,0),_xlpm.maxPast,MAX(_xlpm.pastDates),IF(_xlpm.maxPast&gt;0,TODAY()-_xlpm.maxPast,IF(T105="","",TODAY()-T105)))))</f>
        <v/>
      </c>
      <c r="W105" s="95" t="s">
        <v>221</v>
      </c>
      <c r="X105" s="129"/>
      <c r="Y105" s="100" t="s">
        <v>221</v>
      </c>
      <c r="Z105" s="99"/>
      <c r="AA105" s="100" t="s">
        <v>221</v>
      </c>
      <c r="AB105" s="99"/>
      <c r="AC105" s="100" t="s">
        <v>221</v>
      </c>
      <c r="AD105" s="105"/>
      <c r="AE105" s="94" t="s">
        <v>221</v>
      </c>
      <c r="AF105" s="105"/>
      <c r="AG105" s="94" t="s">
        <v>221</v>
      </c>
      <c r="AH105" s="132"/>
      <c r="AI105" s="97" t="s">
        <v>104</v>
      </c>
      <c r="AJ105" s="96"/>
      <c r="AK105" s="192" t="str">
        <f t="shared" si="5"/>
        <v>Offer Drop</v>
      </c>
      <c r="AL105" s="169" t="str">
        <f>IFERROR(IF(S105="","",IF(VLOOKUP(S105,'Requisitions'!$B:$N,13,FALSE)="","",HYPERLINK(VLOOKUP(S105,'Requisitions'!$B:$N,13,FALSE),"Feedback Sheet"))),"")</f>
        <v/>
      </c>
      <c r="AM105" s="96"/>
    </row>
    <row r="106" spans="2:39" x14ac:dyDescent="0.45">
      <c r="B106" s="98">
        <v>102</v>
      </c>
      <c r="C106" s="98" t="s">
        <v>450</v>
      </c>
      <c r="D106" s="98" t="s">
        <v>155</v>
      </c>
      <c r="E106" s="98" t="s">
        <v>213</v>
      </c>
      <c r="F106" s="98" t="s">
        <v>252</v>
      </c>
      <c r="G106" s="98" t="s">
        <v>451</v>
      </c>
      <c r="H106" s="98" t="s">
        <v>228</v>
      </c>
      <c r="I106" s="98" t="s">
        <v>233</v>
      </c>
      <c r="J106" s="98" t="s">
        <v>250</v>
      </c>
      <c r="K106" s="98" t="s">
        <v>273</v>
      </c>
      <c r="L106" s="98" t="s">
        <v>240</v>
      </c>
      <c r="M106" s="96" t="s">
        <v>219</v>
      </c>
      <c r="N106" s="103" t="s">
        <v>60</v>
      </c>
      <c r="O106" s="97"/>
      <c r="P106" s="98" t="s">
        <v>452</v>
      </c>
      <c r="Q106" s="126" t="str">
        <f t="shared" si="4"/>
        <v>C-102</v>
      </c>
      <c r="R106" s="108"/>
      <c r="S106" s="98"/>
      <c r="T106" s="105"/>
      <c r="U106" s="103"/>
      <c r="V106" s="171" t="str" cm="1">
        <f t="array" aca="1" ref="V106" ca="1">IF(B106="","",IF(OR(AK106="Joined",AK106="Rejected",AK106="Offer Drop",AK106="Backed out"),"",_xlfn.LET(_xlpm.dates,CHOOSE({1,2,3,4,5,6},X106,Z106,AB106,AD106,AF106,AH106),_xlpm.pastDates,IF(_xlpm.dates&lt;=TODAY(),_xlpm.dates,0),_xlpm.maxPast,MAX(_xlpm.pastDates),IF(_xlpm.maxPast&gt;0,TODAY()-_xlpm.maxPast,IF(T106="","",TODAY()-T106)))))</f>
        <v/>
      </c>
      <c r="W106" s="95" t="s">
        <v>221</v>
      </c>
      <c r="X106" s="129"/>
      <c r="Y106" s="100" t="s">
        <v>221</v>
      </c>
      <c r="Z106" s="99"/>
      <c r="AA106" s="100" t="s">
        <v>221</v>
      </c>
      <c r="AB106" s="99"/>
      <c r="AC106" s="100" t="s">
        <v>222</v>
      </c>
      <c r="AD106" s="105"/>
      <c r="AE106" s="94"/>
      <c r="AF106" s="105"/>
      <c r="AG106" s="94"/>
      <c r="AH106" s="132"/>
      <c r="AI106" s="97"/>
      <c r="AJ106" s="96"/>
      <c r="AK106" s="192" t="str">
        <f t="shared" si="5"/>
        <v>Rejected</v>
      </c>
      <c r="AL106" s="169" t="str">
        <f>IFERROR(IF(S106="","",IF(VLOOKUP(S106,'Requisitions'!$B:$N,13,FALSE)="","",HYPERLINK(VLOOKUP(S106,'Requisitions'!$B:$N,13,FALSE),"Feedback Sheet"))),"")</f>
        <v/>
      </c>
      <c r="AM106" s="96"/>
    </row>
    <row r="107" spans="2:39" x14ac:dyDescent="0.45">
      <c r="B107" s="98">
        <v>103</v>
      </c>
      <c r="C107" s="98" t="s">
        <v>453</v>
      </c>
      <c r="D107" s="98" t="s">
        <v>155</v>
      </c>
      <c r="E107" s="98" t="s">
        <v>213</v>
      </c>
      <c r="F107" s="98" t="s">
        <v>454</v>
      </c>
      <c r="G107" s="98" t="s">
        <v>455</v>
      </c>
      <c r="H107" s="98" t="s">
        <v>228</v>
      </c>
      <c r="I107" s="98" t="s">
        <v>245</v>
      </c>
      <c r="J107" s="98" t="s">
        <v>456</v>
      </c>
      <c r="K107" s="98" t="s">
        <v>265</v>
      </c>
      <c r="L107" s="98" t="s">
        <v>457</v>
      </c>
      <c r="M107" s="96" t="s">
        <v>219</v>
      </c>
      <c r="N107" s="103" t="s">
        <v>60</v>
      </c>
      <c r="O107" s="97">
        <v>9027854049</v>
      </c>
      <c r="P107" s="98" t="s">
        <v>458</v>
      </c>
      <c r="Q107" s="126" t="str">
        <f t="shared" si="4"/>
        <v>C-103</v>
      </c>
      <c r="R107" s="108"/>
      <c r="S107" s="98"/>
      <c r="T107" s="105"/>
      <c r="U107" s="103"/>
      <c r="V107" s="171" t="str" cm="1">
        <f t="array" aca="1" ref="V107" ca="1">IF(B107="","",IF(OR(AK107="Joined",AK107="Rejected",AK107="Offer Drop",AK107="Backed out"),"",_xlfn.LET(_xlpm.dates,CHOOSE({1,2,3,4,5,6},X107,Z107,AB107,AD107,AF107,AH107),_xlpm.pastDates,IF(_xlpm.dates&lt;=TODAY(),_xlpm.dates,0),_xlpm.maxPast,MAX(_xlpm.pastDates),IF(_xlpm.maxPast&gt;0,TODAY()-_xlpm.maxPast,IF(T107="","",TODAY()-T107)))))</f>
        <v/>
      </c>
      <c r="W107" s="95" t="s">
        <v>320</v>
      </c>
      <c r="X107" s="129"/>
      <c r="Y107" s="100"/>
      <c r="Z107" s="99"/>
      <c r="AA107" s="100"/>
      <c r="AB107" s="99"/>
      <c r="AC107" s="100"/>
      <c r="AD107" s="105"/>
      <c r="AE107" s="94"/>
      <c r="AF107" s="105"/>
      <c r="AG107" s="94"/>
      <c r="AH107" s="132"/>
      <c r="AI107" s="97"/>
      <c r="AJ107" s="96"/>
      <c r="AK107" s="192" t="str">
        <f t="shared" si="5"/>
        <v>On Hold</v>
      </c>
      <c r="AL107" s="169" t="str">
        <f>IFERROR(IF(S107="","",IF(VLOOKUP(S107,'Requisitions'!$B:$N,13,FALSE)="","",HYPERLINK(VLOOKUP(S107,'Requisitions'!$B:$N,13,FALSE),"Feedback Sheet"))),"")</f>
        <v/>
      </c>
      <c r="AM107" s="96"/>
    </row>
    <row r="108" spans="2:39" x14ac:dyDescent="0.45">
      <c r="B108" s="98">
        <v>104</v>
      </c>
      <c r="C108" s="98" t="s">
        <v>459</v>
      </c>
      <c r="D108" s="98" t="s">
        <v>155</v>
      </c>
      <c r="E108" s="98" t="s">
        <v>223</v>
      </c>
      <c r="F108" s="98" t="s">
        <v>329</v>
      </c>
      <c r="G108" s="98" t="s">
        <v>460</v>
      </c>
      <c r="H108" s="98" t="s">
        <v>461</v>
      </c>
      <c r="I108" s="98" t="s">
        <v>256</v>
      </c>
      <c r="J108" s="98" t="s">
        <v>462</v>
      </c>
      <c r="K108" s="98" t="s">
        <v>255</v>
      </c>
      <c r="L108" s="98" t="s">
        <v>463</v>
      </c>
      <c r="M108" s="96" t="s">
        <v>219</v>
      </c>
      <c r="N108" s="103" t="s">
        <v>60</v>
      </c>
      <c r="O108" s="97">
        <v>7456893677</v>
      </c>
      <c r="P108" s="98" t="s">
        <v>464</v>
      </c>
      <c r="Q108" s="126" t="str">
        <f t="shared" si="4"/>
        <v>C-104</v>
      </c>
      <c r="R108" s="108"/>
      <c r="S108" s="98"/>
      <c r="T108" s="105"/>
      <c r="U108" s="103"/>
      <c r="V108" s="171" t="str" cm="1">
        <f t="array" aca="1" ref="V108" ca="1">IF(B108="","",IF(OR(AK108="Joined",AK108="Rejected",AK108="Offer Drop",AK108="Backed out"),"",_xlfn.LET(_xlpm.dates,CHOOSE({1,2,3,4,5,6},X108,Z108,AB108,AD108,AF108,AH108),_xlpm.pastDates,IF(_xlpm.dates&lt;=TODAY(),_xlpm.dates,0),_xlpm.maxPast,MAX(_xlpm.pastDates),IF(_xlpm.maxPast&gt;0,TODAY()-_xlpm.maxPast,IF(T108="","",TODAY()-T108)))))</f>
        <v/>
      </c>
      <c r="W108" s="95" t="s">
        <v>221</v>
      </c>
      <c r="X108" s="129"/>
      <c r="Y108" s="100" t="s">
        <v>222</v>
      </c>
      <c r="Z108" s="99"/>
      <c r="AA108" s="100"/>
      <c r="AB108" s="99"/>
      <c r="AC108" s="100"/>
      <c r="AD108" s="105"/>
      <c r="AE108" s="94"/>
      <c r="AF108" s="105"/>
      <c r="AG108" s="94"/>
      <c r="AH108" s="132"/>
      <c r="AI108" s="97"/>
      <c r="AJ108" s="96"/>
      <c r="AK108" s="192" t="str">
        <f t="shared" si="5"/>
        <v>Rejected</v>
      </c>
      <c r="AL108" s="169" t="str">
        <f>IFERROR(IF(S108="","",IF(VLOOKUP(S108,'Requisitions'!$B:$N,13,FALSE)="","",HYPERLINK(VLOOKUP(S108,'Requisitions'!$B:$N,13,FALSE),"Feedback Sheet"))),"")</f>
        <v/>
      </c>
      <c r="AM108" s="96"/>
    </row>
    <row r="109" spans="2:39" x14ac:dyDescent="0.45">
      <c r="B109" s="98">
        <v>105</v>
      </c>
      <c r="C109" s="98" t="s">
        <v>465</v>
      </c>
      <c r="D109" s="98" t="s">
        <v>155</v>
      </c>
      <c r="E109" s="98" t="s">
        <v>213</v>
      </c>
      <c r="F109" s="98" t="s">
        <v>283</v>
      </c>
      <c r="G109" s="98" t="s">
        <v>466</v>
      </c>
      <c r="H109" s="98" t="s">
        <v>43</v>
      </c>
      <c r="I109" s="98" t="s">
        <v>256</v>
      </c>
      <c r="J109" s="98" t="s">
        <v>467</v>
      </c>
      <c r="K109" s="98" t="s">
        <v>284</v>
      </c>
      <c r="L109" s="98" t="s">
        <v>468</v>
      </c>
      <c r="M109" s="96" t="s">
        <v>219</v>
      </c>
      <c r="N109" s="103" t="s">
        <v>60</v>
      </c>
      <c r="O109" s="97">
        <v>7834824080</v>
      </c>
      <c r="P109" s="98" t="s">
        <v>469</v>
      </c>
      <c r="Q109" s="126" t="str">
        <f t="shared" si="4"/>
        <v>C-105</v>
      </c>
      <c r="R109" s="108"/>
      <c r="S109" s="98"/>
      <c r="T109" s="105"/>
      <c r="U109" s="103"/>
      <c r="V109" s="171" t="str" cm="1">
        <f t="array" aca="1" ref="V109" ca="1">IF(B109="","",IF(OR(AK109="Joined",AK109="Rejected",AK109="Offer Drop",AK109="Backed out"),"",_xlfn.LET(_xlpm.dates,CHOOSE({1,2,3,4,5,6},X109,Z109,AB109,AD109,AF109,AH109),_xlpm.pastDates,IF(_xlpm.dates&lt;=TODAY(),_xlpm.dates,0),_xlpm.maxPast,MAX(_xlpm.pastDates),IF(_xlpm.maxPast&gt;0,TODAY()-_xlpm.maxPast,IF(T109="","",TODAY()-T109)))))</f>
        <v/>
      </c>
      <c r="W109" s="95" t="s">
        <v>221</v>
      </c>
      <c r="X109" s="129"/>
      <c r="Y109" s="100" t="s">
        <v>222</v>
      </c>
      <c r="Z109" s="99"/>
      <c r="AA109" s="100"/>
      <c r="AB109" s="99"/>
      <c r="AC109" s="100"/>
      <c r="AD109" s="105"/>
      <c r="AE109" s="94"/>
      <c r="AF109" s="105"/>
      <c r="AG109" s="94"/>
      <c r="AH109" s="132"/>
      <c r="AI109" s="97"/>
      <c r="AJ109" s="96"/>
      <c r="AK109" s="192" t="str">
        <f t="shared" si="5"/>
        <v>Rejected</v>
      </c>
      <c r="AL109" s="169" t="str">
        <f>IFERROR(IF(S109="","",IF(VLOOKUP(S109,'Requisitions'!$B:$N,13,FALSE)="","",HYPERLINK(VLOOKUP(S109,'Requisitions'!$B:$N,13,FALSE),"Feedback Sheet"))),"")</f>
        <v/>
      </c>
      <c r="AM109" s="96"/>
    </row>
    <row r="110" spans="2:39" x14ac:dyDescent="0.45">
      <c r="B110" s="98">
        <v>106</v>
      </c>
      <c r="C110" s="98" t="s">
        <v>470</v>
      </c>
      <c r="D110" s="98" t="s">
        <v>155</v>
      </c>
      <c r="E110" s="98" t="s">
        <v>213</v>
      </c>
      <c r="F110" s="98" t="s">
        <v>252</v>
      </c>
      <c r="G110" s="98" t="s">
        <v>471</v>
      </c>
      <c r="H110" s="98" t="s">
        <v>249</v>
      </c>
      <c r="I110" s="98" t="s">
        <v>472</v>
      </c>
      <c r="J110" s="98" t="s">
        <v>319</v>
      </c>
      <c r="K110" s="98" t="s">
        <v>257</v>
      </c>
      <c r="L110" s="98" t="s">
        <v>247</v>
      </c>
      <c r="M110" s="96" t="s">
        <v>219</v>
      </c>
      <c r="N110" s="103" t="s">
        <v>60</v>
      </c>
      <c r="O110" s="97">
        <v>8318255793</v>
      </c>
      <c r="P110" s="98" t="s">
        <v>473</v>
      </c>
      <c r="Q110" s="126" t="str">
        <f t="shared" si="4"/>
        <v>C-106</v>
      </c>
      <c r="R110" s="108"/>
      <c r="S110" s="98"/>
      <c r="T110" s="105"/>
      <c r="U110" s="103"/>
      <c r="V110" s="171" t="str" cm="1">
        <f t="array" aca="1" ref="V110" ca="1">IF(B110="","",IF(OR(AK110="Joined",AK110="Rejected",AK110="Offer Drop",AK110="Backed out"),"",_xlfn.LET(_xlpm.dates,CHOOSE({1,2,3,4,5,6},X110,Z110,AB110,AD110,AF110,AH110),_xlpm.pastDates,IF(_xlpm.dates&lt;=TODAY(),_xlpm.dates,0),_xlpm.maxPast,MAX(_xlpm.pastDates),IF(_xlpm.maxPast&gt;0,TODAY()-_xlpm.maxPast,IF(T110="","",TODAY()-T110)))))</f>
        <v/>
      </c>
      <c r="W110" s="95" t="s">
        <v>221</v>
      </c>
      <c r="X110" s="129"/>
      <c r="Y110" s="100" t="s">
        <v>222</v>
      </c>
      <c r="Z110" s="99"/>
      <c r="AA110" s="100"/>
      <c r="AB110" s="99"/>
      <c r="AC110" s="100"/>
      <c r="AD110" s="105"/>
      <c r="AE110" s="94"/>
      <c r="AF110" s="105"/>
      <c r="AG110" s="94"/>
      <c r="AH110" s="132"/>
      <c r="AI110" s="97"/>
      <c r="AJ110" s="96"/>
      <c r="AK110" s="192" t="str">
        <f t="shared" si="5"/>
        <v>Rejected</v>
      </c>
      <c r="AL110" s="169" t="str">
        <f>IFERROR(IF(S110="","",IF(VLOOKUP(S110,'Requisitions'!$B:$N,13,FALSE)="","",HYPERLINK(VLOOKUP(S110,'Requisitions'!$B:$N,13,FALSE),"Feedback Sheet"))),"")</f>
        <v/>
      </c>
      <c r="AM110" s="96"/>
    </row>
    <row r="111" spans="2:39" x14ac:dyDescent="0.45">
      <c r="B111" s="98">
        <v>107</v>
      </c>
      <c r="C111" s="98" t="s">
        <v>474</v>
      </c>
      <c r="D111" s="98" t="s">
        <v>155</v>
      </c>
      <c r="E111" s="98" t="s">
        <v>213</v>
      </c>
      <c r="F111" s="98" t="s">
        <v>336</v>
      </c>
      <c r="G111" s="98" t="s">
        <v>475</v>
      </c>
      <c r="H111" s="98" t="s">
        <v>43</v>
      </c>
      <c r="I111" s="98" t="s">
        <v>476</v>
      </c>
      <c r="J111" s="98" t="s">
        <v>477</v>
      </c>
      <c r="K111" s="98" t="s">
        <v>478</v>
      </c>
      <c r="L111" s="98" t="s">
        <v>247</v>
      </c>
      <c r="M111" s="96" t="s">
        <v>219</v>
      </c>
      <c r="N111" s="103" t="s">
        <v>60</v>
      </c>
      <c r="O111" s="97">
        <v>7889068710</v>
      </c>
      <c r="P111" s="98" t="s">
        <v>479</v>
      </c>
      <c r="Q111" s="126" t="str">
        <f t="shared" si="4"/>
        <v>C-107</v>
      </c>
      <c r="R111" s="108"/>
      <c r="S111" s="98"/>
      <c r="T111" s="105"/>
      <c r="U111" s="103"/>
      <c r="V111" s="171" t="str" cm="1">
        <f t="array" aca="1" ref="V111" ca="1">IF(B111="","",IF(OR(AK111="Joined",AK111="Rejected",AK111="Offer Drop",AK111="Backed out"),"",_xlfn.LET(_xlpm.dates,CHOOSE({1,2,3,4,5,6},X111,Z111,AB111,AD111,AF111,AH111),_xlpm.pastDates,IF(_xlpm.dates&lt;=TODAY(),_xlpm.dates,0),_xlpm.maxPast,MAX(_xlpm.pastDates),IF(_xlpm.maxPast&gt;0,TODAY()-_xlpm.maxPast,IF(T111="","",TODAY()-T111)))))</f>
        <v/>
      </c>
      <c r="W111" s="95" t="s">
        <v>221</v>
      </c>
      <c r="X111" s="129"/>
      <c r="Y111" s="100" t="s">
        <v>222</v>
      </c>
      <c r="Z111" s="99"/>
      <c r="AA111" s="100"/>
      <c r="AB111" s="99"/>
      <c r="AC111" s="100"/>
      <c r="AD111" s="105"/>
      <c r="AE111" s="94"/>
      <c r="AF111" s="105"/>
      <c r="AG111" s="94"/>
      <c r="AH111" s="132"/>
      <c r="AI111" s="97"/>
      <c r="AJ111" s="96"/>
      <c r="AK111" s="192" t="str">
        <f t="shared" si="5"/>
        <v>Rejected</v>
      </c>
      <c r="AL111" s="169" t="str">
        <f>IFERROR(IF(S111="","",IF(VLOOKUP(S111,'Requisitions'!$B:$N,13,FALSE)="","",HYPERLINK(VLOOKUP(S111,'Requisitions'!$B:$N,13,FALSE),"Feedback Sheet"))),"")</f>
        <v/>
      </c>
      <c r="AM111" s="96"/>
    </row>
    <row r="112" spans="2:39" x14ac:dyDescent="0.45">
      <c r="B112" s="98">
        <v>108</v>
      </c>
      <c r="C112" s="98" t="s">
        <v>480</v>
      </c>
      <c r="D112" s="98" t="s">
        <v>155</v>
      </c>
      <c r="E112" s="98" t="s">
        <v>213</v>
      </c>
      <c r="F112" s="98" t="s">
        <v>252</v>
      </c>
      <c r="G112" s="98" t="s">
        <v>481</v>
      </c>
      <c r="H112" s="98" t="s">
        <v>482</v>
      </c>
      <c r="I112" s="98" t="s">
        <v>272</v>
      </c>
      <c r="J112" s="98" t="s">
        <v>483</v>
      </c>
      <c r="K112" s="98" t="s">
        <v>284</v>
      </c>
      <c r="L112" s="98" t="s">
        <v>240</v>
      </c>
      <c r="M112" s="96" t="s">
        <v>219</v>
      </c>
      <c r="N112" s="103" t="s">
        <v>60</v>
      </c>
      <c r="O112" s="97">
        <v>9811403177</v>
      </c>
      <c r="P112" s="98" t="s">
        <v>484</v>
      </c>
      <c r="Q112" s="126" t="str">
        <f t="shared" si="4"/>
        <v>C-108</v>
      </c>
      <c r="R112" s="108"/>
      <c r="S112" s="98"/>
      <c r="T112" s="105"/>
      <c r="U112" s="103"/>
      <c r="V112" s="171" t="str" cm="1">
        <f t="array" aca="1" ref="V112" ca="1">IF(B112="","",IF(OR(AK112="Joined",AK112="Rejected",AK112="Offer Drop",AK112="Backed out"),"",_xlfn.LET(_xlpm.dates,CHOOSE({1,2,3,4,5,6},X112,Z112,AB112,AD112,AF112,AH112),_xlpm.pastDates,IF(_xlpm.dates&lt;=TODAY(),_xlpm.dates,0),_xlpm.maxPast,MAX(_xlpm.pastDates),IF(_xlpm.maxPast&gt;0,TODAY()-_xlpm.maxPast,IF(T112="","",TODAY()-T112)))))</f>
        <v/>
      </c>
      <c r="W112" s="95" t="s">
        <v>221</v>
      </c>
      <c r="X112" s="129"/>
      <c r="Y112" s="100" t="s">
        <v>222</v>
      </c>
      <c r="Z112" s="99"/>
      <c r="AA112" s="100"/>
      <c r="AB112" s="99"/>
      <c r="AC112" s="100"/>
      <c r="AD112" s="105"/>
      <c r="AE112" s="94"/>
      <c r="AF112" s="105"/>
      <c r="AG112" s="94"/>
      <c r="AH112" s="132"/>
      <c r="AI112" s="97"/>
      <c r="AJ112" s="96"/>
      <c r="AK112" s="192" t="str">
        <f t="shared" si="5"/>
        <v>Rejected</v>
      </c>
      <c r="AL112" s="169" t="str">
        <f>IFERROR(IF(S112="","",IF(VLOOKUP(S112,'Requisitions'!$B:$N,13,FALSE)="","",HYPERLINK(VLOOKUP(S112,'Requisitions'!$B:$N,13,FALSE),"Feedback Sheet"))),"")</f>
        <v/>
      </c>
      <c r="AM112" s="96"/>
    </row>
    <row r="113" spans="2:39" x14ac:dyDescent="0.45">
      <c r="B113" s="98">
        <v>109</v>
      </c>
      <c r="C113" s="98" t="s">
        <v>485</v>
      </c>
      <c r="D113" s="98" t="s">
        <v>155</v>
      </c>
      <c r="E113" s="98" t="s">
        <v>213</v>
      </c>
      <c r="F113" s="98" t="s">
        <v>252</v>
      </c>
      <c r="G113" s="98" t="s">
        <v>486</v>
      </c>
      <c r="H113" s="98" t="s">
        <v>487</v>
      </c>
      <c r="I113" s="98" t="s">
        <v>488</v>
      </c>
      <c r="J113" s="98" t="s">
        <v>489</v>
      </c>
      <c r="K113" s="98" t="s">
        <v>250</v>
      </c>
      <c r="L113" s="98" t="s">
        <v>490</v>
      </c>
      <c r="M113" s="96" t="s">
        <v>219</v>
      </c>
      <c r="N113" s="103" t="s">
        <v>60</v>
      </c>
      <c r="O113" s="97">
        <v>9528801057</v>
      </c>
      <c r="P113" s="98" t="s">
        <v>491</v>
      </c>
      <c r="Q113" s="126" t="str">
        <f t="shared" si="4"/>
        <v>C-109</v>
      </c>
      <c r="R113" s="108"/>
      <c r="S113" s="98"/>
      <c r="T113" s="105"/>
      <c r="U113" s="103"/>
      <c r="V113" s="171" t="str" cm="1">
        <f t="array" aca="1" ref="V113" ca="1">IF(B113="","",IF(OR(AK113="Joined",AK113="Rejected",AK113="Offer Drop",AK113="Backed out"),"",_xlfn.LET(_xlpm.dates,CHOOSE({1,2,3,4,5,6},X113,Z113,AB113,AD113,AF113,AH113),_xlpm.pastDates,IF(_xlpm.dates&lt;=TODAY(),_xlpm.dates,0),_xlpm.maxPast,MAX(_xlpm.pastDates),IF(_xlpm.maxPast&gt;0,TODAY()-_xlpm.maxPast,IF(T113="","",TODAY()-T113)))))</f>
        <v/>
      </c>
      <c r="W113" s="95" t="s">
        <v>221</v>
      </c>
      <c r="X113" s="129"/>
      <c r="Y113" s="100" t="s">
        <v>222</v>
      </c>
      <c r="Z113" s="99"/>
      <c r="AA113" s="100"/>
      <c r="AB113" s="99"/>
      <c r="AC113" s="100"/>
      <c r="AD113" s="105"/>
      <c r="AE113" s="94"/>
      <c r="AF113" s="105"/>
      <c r="AG113" s="94"/>
      <c r="AH113" s="132"/>
      <c r="AI113" s="97"/>
      <c r="AJ113" s="96"/>
      <c r="AK113" s="192" t="str">
        <f t="shared" si="5"/>
        <v>Rejected</v>
      </c>
      <c r="AL113" s="169" t="str">
        <f>IFERROR(IF(S113="","",IF(VLOOKUP(S113,'Requisitions'!$B:$N,13,FALSE)="","",HYPERLINK(VLOOKUP(S113,'Requisitions'!$B:$N,13,FALSE),"Feedback Sheet"))),"")</f>
        <v/>
      </c>
      <c r="AM113" s="96"/>
    </row>
    <row r="114" spans="2:39" x14ac:dyDescent="0.45">
      <c r="B114" s="98">
        <v>110</v>
      </c>
      <c r="C114" s="98" t="s">
        <v>492</v>
      </c>
      <c r="D114" s="98" t="s">
        <v>155</v>
      </c>
      <c r="E114" s="98" t="s">
        <v>223</v>
      </c>
      <c r="F114" s="98" t="s">
        <v>329</v>
      </c>
      <c r="G114" s="98" t="s">
        <v>493</v>
      </c>
      <c r="H114" s="98" t="s">
        <v>494</v>
      </c>
      <c r="I114" s="98" t="s">
        <v>495</v>
      </c>
      <c r="J114" s="98" t="s">
        <v>496</v>
      </c>
      <c r="K114" s="98" t="s">
        <v>265</v>
      </c>
      <c r="L114" s="98" t="s">
        <v>497</v>
      </c>
      <c r="M114" s="96" t="s">
        <v>219</v>
      </c>
      <c r="N114" s="103" t="s">
        <v>60</v>
      </c>
      <c r="O114" s="97">
        <v>7706095069</v>
      </c>
      <c r="P114" s="98" t="s">
        <v>498</v>
      </c>
      <c r="Q114" s="126" t="str">
        <f t="shared" si="4"/>
        <v>C-110</v>
      </c>
      <c r="R114" s="108"/>
      <c r="S114" s="98"/>
      <c r="T114" s="105"/>
      <c r="U114" s="103"/>
      <c r="V114" s="171" t="str" cm="1">
        <f t="array" aca="1" ref="V114" ca="1">IF(B114="","",IF(OR(AK114="Joined",AK114="Rejected",AK114="Offer Drop",AK114="Backed out"),"",_xlfn.LET(_xlpm.dates,CHOOSE({1,2,3,4,5,6},X114,Z114,AB114,AD114,AF114,AH114),_xlpm.pastDates,IF(_xlpm.dates&lt;=TODAY(),_xlpm.dates,0),_xlpm.maxPast,MAX(_xlpm.pastDates),IF(_xlpm.maxPast&gt;0,TODAY()-_xlpm.maxPast,IF(T114="","",TODAY()-T114)))))</f>
        <v/>
      </c>
      <c r="W114" s="95" t="s">
        <v>221</v>
      </c>
      <c r="X114" s="129"/>
      <c r="Y114" s="100" t="s">
        <v>222</v>
      </c>
      <c r="Z114" s="99"/>
      <c r="AA114" s="100"/>
      <c r="AB114" s="99"/>
      <c r="AC114" s="100"/>
      <c r="AD114" s="105"/>
      <c r="AE114" s="94"/>
      <c r="AF114" s="105"/>
      <c r="AG114" s="94"/>
      <c r="AH114" s="132"/>
      <c r="AI114" s="97"/>
      <c r="AJ114" s="96"/>
      <c r="AK114" s="192" t="str">
        <f t="shared" si="5"/>
        <v>Rejected</v>
      </c>
      <c r="AL114" s="169" t="str">
        <f>IFERROR(IF(S114="","",IF(VLOOKUP(S114,'Requisitions'!$B:$N,13,FALSE)="","",HYPERLINK(VLOOKUP(S114,'Requisitions'!$B:$N,13,FALSE),"Feedback Sheet"))),"")</f>
        <v/>
      </c>
      <c r="AM114" s="96"/>
    </row>
    <row r="115" spans="2:39" x14ac:dyDescent="0.45">
      <c r="B115" s="98">
        <v>111</v>
      </c>
      <c r="C115" s="98" t="s">
        <v>499</v>
      </c>
      <c r="D115" s="98" t="s">
        <v>155</v>
      </c>
      <c r="E115" s="98" t="s">
        <v>213</v>
      </c>
      <c r="F115" s="98" t="s">
        <v>329</v>
      </c>
      <c r="G115" s="98" t="s">
        <v>500</v>
      </c>
      <c r="H115" s="98" t="s">
        <v>43</v>
      </c>
      <c r="I115" s="98" t="s">
        <v>501</v>
      </c>
      <c r="J115" s="98" t="s">
        <v>502</v>
      </c>
      <c r="K115" s="98" t="s">
        <v>331</v>
      </c>
      <c r="L115" s="98" t="s">
        <v>503</v>
      </c>
      <c r="M115" s="96" t="s">
        <v>219</v>
      </c>
      <c r="N115" s="103" t="s">
        <v>60</v>
      </c>
      <c r="O115" s="97">
        <v>8527954066</v>
      </c>
      <c r="P115" s="98" t="s">
        <v>504</v>
      </c>
      <c r="Q115" s="126" t="str">
        <f t="shared" si="4"/>
        <v>C-111</v>
      </c>
      <c r="R115" s="108"/>
      <c r="S115" s="98"/>
      <c r="T115" s="105"/>
      <c r="U115" s="103"/>
      <c r="V115" s="171" t="str" cm="1">
        <f t="array" aca="1" ref="V115" ca="1">IF(B115="","",IF(OR(AK115="Joined",AK115="Rejected",AK115="Offer Drop",AK115="Backed out"),"",_xlfn.LET(_xlpm.dates,CHOOSE({1,2,3,4,5,6},X115,Z115,AB115,AD115,AF115,AH115),_xlpm.pastDates,IF(_xlpm.dates&lt;=TODAY(),_xlpm.dates,0),_xlpm.maxPast,MAX(_xlpm.pastDates),IF(_xlpm.maxPast&gt;0,TODAY()-_xlpm.maxPast,IF(T115="","",TODAY()-T115)))))</f>
        <v/>
      </c>
      <c r="W115" s="95" t="s">
        <v>221</v>
      </c>
      <c r="X115" s="129"/>
      <c r="Y115" s="100" t="s">
        <v>222</v>
      </c>
      <c r="Z115" s="99"/>
      <c r="AA115" s="100"/>
      <c r="AB115" s="99"/>
      <c r="AC115" s="100"/>
      <c r="AD115" s="105"/>
      <c r="AE115" s="94"/>
      <c r="AF115" s="105"/>
      <c r="AG115" s="94"/>
      <c r="AH115" s="132"/>
      <c r="AI115" s="97"/>
      <c r="AJ115" s="96"/>
      <c r="AK115" s="192" t="str">
        <f t="shared" si="5"/>
        <v>Rejected</v>
      </c>
      <c r="AL115" s="169" t="str">
        <f>IFERROR(IF(S115="","",IF(VLOOKUP(S115,'Requisitions'!$B:$N,13,FALSE)="","",HYPERLINK(VLOOKUP(S115,'Requisitions'!$B:$N,13,FALSE),"Feedback Sheet"))),"")</f>
        <v/>
      </c>
      <c r="AM115" s="96"/>
    </row>
    <row r="116" spans="2:39" x14ac:dyDescent="0.45">
      <c r="B116" s="98">
        <v>112</v>
      </c>
      <c r="C116" s="98" t="s">
        <v>505</v>
      </c>
      <c r="D116" s="98" t="s">
        <v>155</v>
      </c>
      <c r="E116" s="98" t="s">
        <v>223</v>
      </c>
      <c r="F116" s="98" t="s">
        <v>243</v>
      </c>
      <c r="G116" s="98" t="s">
        <v>506</v>
      </c>
      <c r="H116" s="98" t="s">
        <v>507</v>
      </c>
      <c r="I116" s="98" t="s">
        <v>415</v>
      </c>
      <c r="J116" s="98" t="s">
        <v>508</v>
      </c>
      <c r="K116" s="98" t="s">
        <v>265</v>
      </c>
      <c r="L116" s="98" t="s">
        <v>509</v>
      </c>
      <c r="M116" s="96" t="s">
        <v>219</v>
      </c>
      <c r="N116" s="103" t="s">
        <v>60</v>
      </c>
      <c r="O116" s="97">
        <v>7062086541</v>
      </c>
      <c r="P116" s="98" t="s">
        <v>510</v>
      </c>
      <c r="Q116" s="126" t="str">
        <f t="shared" si="4"/>
        <v>C-112</v>
      </c>
      <c r="R116" s="108"/>
      <c r="S116" s="98"/>
      <c r="T116" s="105"/>
      <c r="U116" s="103"/>
      <c r="V116" s="171" t="str" cm="1">
        <f t="array" aca="1" ref="V116" ca="1">IF(B116="","",IF(OR(AK116="Joined",AK116="Rejected",AK116="Offer Drop",AK116="Backed out"),"",_xlfn.LET(_xlpm.dates,CHOOSE({1,2,3,4,5,6},X116,Z116,AB116,AD116,AF116,AH116),_xlpm.pastDates,IF(_xlpm.dates&lt;=TODAY(),_xlpm.dates,0),_xlpm.maxPast,MAX(_xlpm.pastDates),IF(_xlpm.maxPast&gt;0,TODAY()-_xlpm.maxPast,IF(T116="","",TODAY()-T116)))))</f>
        <v/>
      </c>
      <c r="W116" s="95" t="s">
        <v>222</v>
      </c>
      <c r="X116" s="129"/>
      <c r="Y116" s="100"/>
      <c r="Z116" s="99"/>
      <c r="AA116" s="100"/>
      <c r="AB116" s="99"/>
      <c r="AC116" s="100"/>
      <c r="AD116" s="105"/>
      <c r="AE116" s="94"/>
      <c r="AF116" s="105"/>
      <c r="AG116" s="94"/>
      <c r="AH116" s="132"/>
      <c r="AI116" s="97"/>
      <c r="AJ116" s="96"/>
      <c r="AK116" s="192" t="str">
        <f t="shared" si="5"/>
        <v>Rejected</v>
      </c>
      <c r="AL116" s="169" t="str">
        <f>IFERROR(IF(S116="","",IF(VLOOKUP(S116,'Requisitions'!$B:$N,13,FALSE)="","",HYPERLINK(VLOOKUP(S116,'Requisitions'!$B:$N,13,FALSE),"Feedback Sheet"))),"")</f>
        <v/>
      </c>
      <c r="AM116" s="96"/>
    </row>
    <row r="117" spans="2:39" x14ac:dyDescent="0.45">
      <c r="B117" s="98">
        <v>113</v>
      </c>
      <c r="C117" s="98" t="s">
        <v>511</v>
      </c>
      <c r="D117" s="98" t="s">
        <v>155</v>
      </c>
      <c r="E117" s="98" t="s">
        <v>213</v>
      </c>
      <c r="F117" s="98" t="s">
        <v>314</v>
      </c>
      <c r="G117" s="98" t="s">
        <v>512</v>
      </c>
      <c r="H117" s="98" t="s">
        <v>43</v>
      </c>
      <c r="I117" s="98" t="s">
        <v>513</v>
      </c>
      <c r="J117" s="98" t="s">
        <v>514</v>
      </c>
      <c r="K117" s="98" t="s">
        <v>273</v>
      </c>
      <c r="L117" s="98" t="s">
        <v>247</v>
      </c>
      <c r="M117" s="96" t="s">
        <v>219</v>
      </c>
      <c r="N117" s="103" t="s">
        <v>60</v>
      </c>
      <c r="O117" s="97">
        <v>9911185874</v>
      </c>
      <c r="P117" s="98" t="s">
        <v>515</v>
      </c>
      <c r="Q117" s="126" t="str">
        <f t="shared" si="4"/>
        <v>C-113</v>
      </c>
      <c r="R117" s="108"/>
      <c r="S117" s="98"/>
      <c r="T117" s="105"/>
      <c r="U117" s="103"/>
      <c r="V117" s="171" t="str" cm="1">
        <f t="array" aca="1" ref="V117" ca="1">IF(B117="","",IF(OR(AK117="Joined",AK117="Rejected",AK117="Offer Drop",AK117="Backed out"),"",_xlfn.LET(_xlpm.dates,CHOOSE({1,2,3,4,5,6},X117,Z117,AB117,AD117,AF117,AH117),_xlpm.pastDates,IF(_xlpm.dates&lt;=TODAY(),_xlpm.dates,0),_xlpm.maxPast,MAX(_xlpm.pastDates),IF(_xlpm.maxPast&gt;0,TODAY()-_xlpm.maxPast,IF(T117="","",TODAY()-T117)))))</f>
        <v/>
      </c>
      <c r="W117" s="95" t="s">
        <v>222</v>
      </c>
      <c r="X117" s="129"/>
      <c r="Y117" s="100"/>
      <c r="Z117" s="99"/>
      <c r="AA117" s="100"/>
      <c r="AB117" s="99"/>
      <c r="AC117" s="100"/>
      <c r="AD117" s="105"/>
      <c r="AE117" s="94"/>
      <c r="AF117" s="105"/>
      <c r="AG117" s="94"/>
      <c r="AH117" s="132"/>
      <c r="AI117" s="97"/>
      <c r="AJ117" s="96"/>
      <c r="AK117" s="192" t="str">
        <f t="shared" si="5"/>
        <v>Rejected</v>
      </c>
      <c r="AL117" s="169" t="str">
        <f>IFERROR(IF(S117="","",IF(VLOOKUP(S117,'Requisitions'!$B:$N,13,FALSE)="","",HYPERLINK(VLOOKUP(S117,'Requisitions'!$B:$N,13,FALSE),"Feedback Sheet"))),"")</f>
        <v/>
      </c>
      <c r="AM117" s="96"/>
    </row>
    <row r="118" spans="2:39" x14ac:dyDescent="0.45">
      <c r="B118" s="98">
        <v>114</v>
      </c>
      <c r="C118" s="98" t="s">
        <v>516</v>
      </c>
      <c r="D118" s="98" t="s">
        <v>517</v>
      </c>
      <c r="E118" s="98" t="s">
        <v>518</v>
      </c>
      <c r="F118" s="98" t="s">
        <v>519</v>
      </c>
      <c r="G118" s="98" t="s">
        <v>520</v>
      </c>
      <c r="H118" s="98" t="s">
        <v>43</v>
      </c>
      <c r="I118" s="98" t="s">
        <v>521</v>
      </c>
      <c r="J118" s="98" t="s">
        <v>297</v>
      </c>
      <c r="K118" s="98" t="s">
        <v>522</v>
      </c>
      <c r="L118" s="98" t="s">
        <v>523</v>
      </c>
      <c r="M118" s="96" t="s">
        <v>219</v>
      </c>
      <c r="N118" s="103" t="s">
        <v>60</v>
      </c>
      <c r="O118" s="97">
        <v>9199443316</v>
      </c>
      <c r="P118" s="98" t="s">
        <v>524</v>
      </c>
      <c r="Q118" s="126" t="str">
        <f t="shared" si="4"/>
        <v>C-114</v>
      </c>
      <c r="R118" s="108"/>
      <c r="S118" s="98"/>
      <c r="T118" s="105"/>
      <c r="U118" s="103"/>
      <c r="V118" s="171" t="str" cm="1">
        <f t="array" aca="1" ref="V118" ca="1">IF(B118="","",IF(OR(AK118="Joined",AK118="Rejected",AK118="Offer Drop",AK118="Backed out"),"",_xlfn.LET(_xlpm.dates,CHOOSE({1,2,3,4,5,6},X118,Z118,AB118,AD118,AF118,AH118),_xlpm.pastDates,IF(_xlpm.dates&lt;=TODAY(),_xlpm.dates,0),_xlpm.maxPast,MAX(_xlpm.pastDates),IF(_xlpm.maxPast&gt;0,TODAY()-_xlpm.maxPast,IF(T118="","",TODAY()-T118)))))</f>
        <v/>
      </c>
      <c r="W118" s="95" t="s">
        <v>222</v>
      </c>
      <c r="X118" s="129"/>
      <c r="Y118" s="100"/>
      <c r="Z118" s="99"/>
      <c r="AA118" s="100"/>
      <c r="AB118" s="99"/>
      <c r="AC118" s="100"/>
      <c r="AD118" s="105"/>
      <c r="AE118" s="94"/>
      <c r="AF118" s="105"/>
      <c r="AG118" s="94"/>
      <c r="AH118" s="132"/>
      <c r="AI118" s="97"/>
      <c r="AJ118" s="96"/>
      <c r="AK118" s="192" t="str">
        <f t="shared" si="5"/>
        <v>Rejected</v>
      </c>
      <c r="AL118" s="169" t="str">
        <f>IFERROR(IF(S118="","",IF(VLOOKUP(S118,'Requisitions'!$B:$N,13,FALSE)="","",HYPERLINK(VLOOKUP(S118,'Requisitions'!$B:$N,13,FALSE),"Feedback Sheet"))),"")</f>
        <v/>
      </c>
      <c r="AM118" s="96"/>
    </row>
    <row r="119" spans="2:39" x14ac:dyDescent="0.45">
      <c r="B119" s="98">
        <v>115</v>
      </c>
      <c r="C119" s="98" t="s">
        <v>525</v>
      </c>
      <c r="D119" s="98" t="s">
        <v>517</v>
      </c>
      <c r="E119" s="98" t="s">
        <v>526</v>
      </c>
      <c r="F119" s="98" t="s">
        <v>527</v>
      </c>
      <c r="G119" s="98" t="s">
        <v>528</v>
      </c>
      <c r="H119" s="98" t="s">
        <v>529</v>
      </c>
      <c r="I119" s="98" t="s">
        <v>530</v>
      </c>
      <c r="J119" s="98" t="s">
        <v>531</v>
      </c>
      <c r="K119" s="98" t="s">
        <v>297</v>
      </c>
      <c r="L119" s="98" t="s">
        <v>240</v>
      </c>
      <c r="M119" s="96" t="s">
        <v>219</v>
      </c>
      <c r="N119" s="103" t="s">
        <v>60</v>
      </c>
      <c r="O119" s="97">
        <v>7061859110</v>
      </c>
      <c r="P119" s="98" t="s">
        <v>532</v>
      </c>
      <c r="Q119" s="126" t="str">
        <f t="shared" si="4"/>
        <v>C-115</v>
      </c>
      <c r="R119" s="108"/>
      <c r="S119" s="98"/>
      <c r="T119" s="105"/>
      <c r="U119" s="103"/>
      <c r="V119" s="171" t="str" cm="1">
        <f t="array" aca="1" ref="V119" ca="1">IF(B119="","",IF(OR(AK119="Joined",AK119="Rejected",AK119="Offer Drop",AK119="Backed out"),"",_xlfn.LET(_xlpm.dates,CHOOSE({1,2,3,4,5,6},X119,Z119,AB119,AD119,AF119,AH119),_xlpm.pastDates,IF(_xlpm.dates&lt;=TODAY(),_xlpm.dates,0),_xlpm.maxPast,MAX(_xlpm.pastDates),IF(_xlpm.maxPast&gt;0,TODAY()-_xlpm.maxPast,IF(T119="","",TODAY()-T119)))))</f>
        <v/>
      </c>
      <c r="W119" s="95" t="s">
        <v>221</v>
      </c>
      <c r="X119" s="129"/>
      <c r="Y119" s="100" t="s">
        <v>221</v>
      </c>
      <c r="Z119" s="99"/>
      <c r="AA119" s="100" t="s">
        <v>221</v>
      </c>
      <c r="AB119" s="99"/>
      <c r="AC119" s="100" t="s">
        <v>221</v>
      </c>
      <c r="AD119" s="105"/>
      <c r="AE119" s="94" t="s">
        <v>221</v>
      </c>
      <c r="AF119" s="105"/>
      <c r="AG119" s="94" t="s">
        <v>221</v>
      </c>
      <c r="AH119" s="132"/>
      <c r="AI119" s="97" t="s">
        <v>34</v>
      </c>
      <c r="AJ119" s="96" t="s">
        <v>94</v>
      </c>
      <c r="AK119" s="192" t="str">
        <f t="shared" si="5"/>
        <v>Joined</v>
      </c>
      <c r="AL119" s="169" t="str">
        <f>IFERROR(IF(S119="","",IF(VLOOKUP(S119,'Requisitions'!$B:$N,13,FALSE)="","",HYPERLINK(VLOOKUP(S119,'Requisitions'!$B:$N,13,FALSE),"Feedback Sheet"))),"")</f>
        <v/>
      </c>
      <c r="AM119" s="96"/>
    </row>
    <row r="120" spans="2:39" x14ac:dyDescent="0.45">
      <c r="B120" s="98">
        <v>116</v>
      </c>
      <c r="C120" s="98" t="s">
        <v>533</v>
      </c>
      <c r="D120" s="98" t="s">
        <v>155</v>
      </c>
      <c r="E120" s="98" t="s">
        <v>213</v>
      </c>
      <c r="F120" s="98" t="s">
        <v>287</v>
      </c>
      <c r="G120" s="98" t="s">
        <v>534</v>
      </c>
      <c r="H120" s="98" t="s">
        <v>43</v>
      </c>
      <c r="I120" s="98" t="s">
        <v>245</v>
      </c>
      <c r="J120" s="98" t="s">
        <v>255</v>
      </c>
      <c r="K120" s="98" t="s">
        <v>265</v>
      </c>
      <c r="L120" s="98" t="s">
        <v>535</v>
      </c>
      <c r="M120" s="96" t="s">
        <v>219</v>
      </c>
      <c r="N120" s="103" t="s">
        <v>60</v>
      </c>
      <c r="O120" s="97">
        <v>7307124566</v>
      </c>
      <c r="P120" s="98" t="s">
        <v>220</v>
      </c>
      <c r="Q120" s="126" t="str">
        <f t="shared" si="4"/>
        <v>C-116</v>
      </c>
      <c r="R120" s="108"/>
      <c r="S120" s="98"/>
      <c r="T120" s="105"/>
      <c r="U120" s="103"/>
      <c r="V120" s="171" t="str" cm="1">
        <f t="array" aca="1" ref="V120" ca="1">IF(B120="","",IF(OR(AK120="Joined",AK120="Rejected",AK120="Offer Drop",AK120="Backed out"),"",_xlfn.LET(_xlpm.dates,CHOOSE({1,2,3,4,5,6},X120,Z120,AB120,AD120,AF120,AH120),_xlpm.pastDates,IF(_xlpm.dates&lt;=TODAY(),_xlpm.dates,0),_xlpm.maxPast,MAX(_xlpm.pastDates),IF(_xlpm.maxPast&gt;0,TODAY()-_xlpm.maxPast,IF(T120="","",TODAY()-T120)))))</f>
        <v/>
      </c>
      <c r="W120" s="95" t="s">
        <v>222</v>
      </c>
      <c r="X120" s="129"/>
      <c r="Y120" s="100"/>
      <c r="Z120" s="99"/>
      <c r="AA120" s="100"/>
      <c r="AB120" s="99"/>
      <c r="AC120" s="100"/>
      <c r="AD120" s="105"/>
      <c r="AE120" s="94"/>
      <c r="AF120" s="105"/>
      <c r="AG120" s="94"/>
      <c r="AH120" s="132"/>
      <c r="AI120" s="97"/>
      <c r="AJ120" s="96"/>
      <c r="AK120" s="192" t="str">
        <f t="shared" si="5"/>
        <v>Rejected</v>
      </c>
      <c r="AL120" s="169" t="str">
        <f>IFERROR(IF(S120="","",IF(VLOOKUP(S120,'Requisitions'!$B:$N,13,FALSE)="","",HYPERLINK(VLOOKUP(S120,'Requisitions'!$B:$N,13,FALSE),"Feedback Sheet"))),"")</f>
        <v/>
      </c>
      <c r="AM120" s="96"/>
    </row>
    <row r="121" spans="2:39" x14ac:dyDescent="0.45">
      <c r="B121" s="98">
        <v>117</v>
      </c>
      <c r="C121" s="98" t="s">
        <v>536</v>
      </c>
      <c r="D121" s="98" t="s">
        <v>155</v>
      </c>
      <c r="E121" s="98" t="s">
        <v>223</v>
      </c>
      <c r="F121" s="98" t="s">
        <v>248</v>
      </c>
      <c r="G121" s="98" t="s">
        <v>537</v>
      </c>
      <c r="H121" s="98" t="s">
        <v>43</v>
      </c>
      <c r="I121" s="98" t="s">
        <v>538</v>
      </c>
      <c r="J121" s="98" t="s">
        <v>462</v>
      </c>
      <c r="K121" s="98" t="s">
        <v>298</v>
      </c>
      <c r="L121" s="98" t="s">
        <v>539</v>
      </c>
      <c r="M121" s="96" t="s">
        <v>219</v>
      </c>
      <c r="N121" s="103" t="s">
        <v>60</v>
      </c>
      <c r="O121" s="97" t="s">
        <v>220</v>
      </c>
      <c r="P121" s="98" t="s">
        <v>220</v>
      </c>
      <c r="Q121" s="126" t="str">
        <f t="shared" si="4"/>
        <v>C-117</v>
      </c>
      <c r="R121" s="108"/>
      <c r="S121" s="98"/>
      <c r="T121" s="105"/>
      <c r="U121" s="103"/>
      <c r="V121" s="171" t="str" cm="1">
        <f t="array" aca="1" ref="V121" ca="1">IF(B121="","",IF(OR(AK121="Joined",AK121="Rejected",AK121="Offer Drop",AK121="Backed out"),"",_xlfn.LET(_xlpm.dates,CHOOSE({1,2,3,4,5,6},X121,Z121,AB121,AD121,AF121,AH121),_xlpm.pastDates,IF(_xlpm.dates&lt;=TODAY(),_xlpm.dates,0),_xlpm.maxPast,MAX(_xlpm.pastDates),IF(_xlpm.maxPast&gt;0,TODAY()-_xlpm.maxPast,IF(T121="","",TODAY()-T121)))))</f>
        <v/>
      </c>
      <c r="W121" s="95" t="s">
        <v>221</v>
      </c>
      <c r="X121" s="129"/>
      <c r="Y121" s="100" t="s">
        <v>222</v>
      </c>
      <c r="Z121" s="99"/>
      <c r="AA121" s="100"/>
      <c r="AB121" s="99"/>
      <c r="AC121" s="100"/>
      <c r="AD121" s="105"/>
      <c r="AE121" s="94"/>
      <c r="AF121" s="105"/>
      <c r="AG121" s="94"/>
      <c r="AH121" s="132"/>
      <c r="AI121" s="97"/>
      <c r="AJ121" s="96"/>
      <c r="AK121" s="192" t="str">
        <f t="shared" si="5"/>
        <v>Rejected</v>
      </c>
      <c r="AL121" s="169" t="str">
        <f>IFERROR(IF(S121="","",IF(VLOOKUP(S121,'Requisitions'!$B:$N,13,FALSE)="","",HYPERLINK(VLOOKUP(S121,'Requisitions'!$B:$N,13,FALSE),"Feedback Sheet"))),"")</f>
        <v/>
      </c>
      <c r="AM121" s="96"/>
    </row>
    <row r="122" spans="2:39" x14ac:dyDescent="0.45">
      <c r="B122" s="98">
        <v>118</v>
      </c>
      <c r="C122" s="98" t="s">
        <v>540</v>
      </c>
      <c r="D122" s="98" t="s">
        <v>155</v>
      </c>
      <c r="E122" s="98" t="s">
        <v>213</v>
      </c>
      <c r="F122" s="98" t="s">
        <v>353</v>
      </c>
      <c r="G122" s="98" t="s">
        <v>541</v>
      </c>
      <c r="H122" s="98" t="s">
        <v>228</v>
      </c>
      <c r="I122" s="98" t="s">
        <v>229</v>
      </c>
      <c r="J122" s="98" t="s">
        <v>542</v>
      </c>
      <c r="K122" s="98" t="s">
        <v>284</v>
      </c>
      <c r="L122" s="98" t="s">
        <v>543</v>
      </c>
      <c r="M122" s="96" t="s">
        <v>219</v>
      </c>
      <c r="N122" s="103" t="s">
        <v>60</v>
      </c>
      <c r="O122" s="97" t="s">
        <v>220</v>
      </c>
      <c r="P122" s="98" t="s">
        <v>544</v>
      </c>
      <c r="Q122" s="126" t="str">
        <f t="shared" si="4"/>
        <v>C-118</v>
      </c>
      <c r="R122" s="108"/>
      <c r="S122" s="98"/>
      <c r="T122" s="105"/>
      <c r="U122" s="103"/>
      <c r="V122" s="171" t="str" cm="1">
        <f t="array" aca="1" ref="V122" ca="1">IF(B122="","",IF(OR(AK122="Joined",AK122="Rejected",AK122="Offer Drop",AK122="Backed out"),"",_xlfn.LET(_xlpm.dates,CHOOSE({1,2,3,4,5,6},X122,Z122,AB122,AD122,AF122,AH122),_xlpm.pastDates,IF(_xlpm.dates&lt;=TODAY(),_xlpm.dates,0),_xlpm.maxPast,MAX(_xlpm.pastDates),IF(_xlpm.maxPast&gt;0,TODAY()-_xlpm.maxPast,IF(T122="","",TODAY()-T122)))))</f>
        <v/>
      </c>
      <c r="W122" s="95" t="s">
        <v>221</v>
      </c>
      <c r="X122" s="129"/>
      <c r="Y122" s="100" t="s">
        <v>222</v>
      </c>
      <c r="Z122" s="99"/>
      <c r="AA122" s="100"/>
      <c r="AB122" s="99"/>
      <c r="AC122" s="100"/>
      <c r="AD122" s="105"/>
      <c r="AE122" s="94"/>
      <c r="AF122" s="105"/>
      <c r="AG122" s="94"/>
      <c r="AH122" s="132"/>
      <c r="AI122" s="97"/>
      <c r="AJ122" s="96"/>
      <c r="AK122" s="192" t="str">
        <f t="shared" si="5"/>
        <v>Rejected</v>
      </c>
      <c r="AL122" s="169" t="str">
        <f>IFERROR(IF(S122="","",IF(VLOOKUP(S122,'Requisitions'!$B:$N,13,FALSE)="","",HYPERLINK(VLOOKUP(S122,'Requisitions'!$B:$N,13,FALSE),"Feedback Sheet"))),"")</f>
        <v/>
      </c>
      <c r="AM122" s="96"/>
    </row>
    <row r="123" spans="2:39" x14ac:dyDescent="0.45">
      <c r="B123" s="98">
        <v>119</v>
      </c>
      <c r="C123" s="98" t="s">
        <v>545</v>
      </c>
      <c r="D123" s="98" t="s">
        <v>155</v>
      </c>
      <c r="E123" s="98" t="s">
        <v>213</v>
      </c>
      <c r="F123" s="98" t="s">
        <v>252</v>
      </c>
      <c r="G123" s="98" t="s">
        <v>446</v>
      </c>
      <c r="H123" s="98" t="s">
        <v>43</v>
      </c>
      <c r="I123" s="98" t="s">
        <v>546</v>
      </c>
      <c r="J123" s="98" t="s">
        <v>250</v>
      </c>
      <c r="K123" s="98" t="s">
        <v>250</v>
      </c>
      <c r="L123" s="98" t="s">
        <v>547</v>
      </c>
      <c r="M123" s="96" t="s">
        <v>219</v>
      </c>
      <c r="N123" s="103" t="s">
        <v>60</v>
      </c>
      <c r="O123" s="97" t="s">
        <v>220</v>
      </c>
      <c r="P123" s="98" t="s">
        <v>548</v>
      </c>
      <c r="Q123" s="126" t="str">
        <f t="shared" si="4"/>
        <v>C-119</v>
      </c>
      <c r="R123" s="108"/>
      <c r="S123" s="98"/>
      <c r="T123" s="105"/>
      <c r="U123" s="103"/>
      <c r="V123" s="171" t="str" cm="1">
        <f t="array" aca="1" ref="V123" ca="1">IF(B123="","",IF(OR(AK123="Joined",AK123="Rejected",AK123="Offer Drop",AK123="Backed out"),"",_xlfn.LET(_xlpm.dates,CHOOSE({1,2,3,4,5,6},X123,Z123,AB123,AD123,AF123,AH123),_xlpm.pastDates,IF(_xlpm.dates&lt;=TODAY(),_xlpm.dates,0),_xlpm.maxPast,MAX(_xlpm.pastDates),IF(_xlpm.maxPast&gt;0,TODAY()-_xlpm.maxPast,IF(T123="","",TODAY()-T123)))))</f>
        <v/>
      </c>
      <c r="W123" s="95" t="s">
        <v>221</v>
      </c>
      <c r="X123" s="129"/>
      <c r="Y123" s="100" t="s">
        <v>221</v>
      </c>
      <c r="Z123" s="99"/>
      <c r="AA123" s="100" t="s">
        <v>221</v>
      </c>
      <c r="AB123" s="99"/>
      <c r="AC123" s="100" t="s">
        <v>222</v>
      </c>
      <c r="AD123" s="105"/>
      <c r="AE123" s="94"/>
      <c r="AF123" s="105"/>
      <c r="AG123" s="94"/>
      <c r="AH123" s="132"/>
      <c r="AI123" s="97"/>
      <c r="AJ123" s="96"/>
      <c r="AK123" s="192" t="str">
        <f t="shared" si="5"/>
        <v>Rejected</v>
      </c>
      <c r="AL123" s="169" t="str">
        <f>IFERROR(IF(S123="","",IF(VLOOKUP(S123,'Requisitions'!$B:$N,13,FALSE)="","",HYPERLINK(VLOOKUP(S123,'Requisitions'!$B:$N,13,FALSE),"Feedback Sheet"))),"")</f>
        <v/>
      </c>
      <c r="AM123" s="96"/>
    </row>
    <row r="124" spans="2:39" x14ac:dyDescent="0.45">
      <c r="B124" s="98">
        <v>120</v>
      </c>
      <c r="C124" s="98" t="s">
        <v>549</v>
      </c>
      <c r="D124" s="98" t="s">
        <v>155</v>
      </c>
      <c r="E124" s="98" t="s">
        <v>213</v>
      </c>
      <c r="F124" s="98" t="s">
        <v>283</v>
      </c>
      <c r="G124" s="98" t="s">
        <v>550</v>
      </c>
      <c r="H124" s="98" t="s">
        <v>43</v>
      </c>
      <c r="I124" s="98" t="s">
        <v>551</v>
      </c>
      <c r="J124" s="98" t="s">
        <v>366</v>
      </c>
      <c r="K124" s="98" t="s">
        <v>265</v>
      </c>
      <c r="L124" s="98" t="s">
        <v>235</v>
      </c>
      <c r="M124" s="96" t="s">
        <v>219</v>
      </c>
      <c r="N124" s="103" t="s">
        <v>60</v>
      </c>
      <c r="O124" s="97">
        <v>8209583352</v>
      </c>
      <c r="P124" s="98" t="s">
        <v>552</v>
      </c>
      <c r="Q124" s="126" t="str">
        <f t="shared" si="4"/>
        <v>C-120</v>
      </c>
      <c r="R124" s="108"/>
      <c r="S124" s="98"/>
      <c r="T124" s="105"/>
      <c r="U124" s="103"/>
      <c r="V124" s="171" t="str" cm="1">
        <f t="array" aca="1" ref="V124" ca="1">IF(B124="","",IF(OR(AK124="Joined",AK124="Rejected",AK124="Offer Drop",AK124="Backed out"),"",_xlfn.LET(_xlpm.dates,CHOOSE({1,2,3,4,5,6},X124,Z124,AB124,AD124,AF124,AH124),_xlpm.pastDates,IF(_xlpm.dates&lt;=TODAY(),_xlpm.dates,0),_xlpm.maxPast,MAX(_xlpm.pastDates),IF(_xlpm.maxPast&gt;0,TODAY()-_xlpm.maxPast,IF(T124="","",TODAY()-T124)))))</f>
        <v/>
      </c>
      <c r="W124" s="95" t="s">
        <v>221</v>
      </c>
      <c r="X124" s="129"/>
      <c r="Y124" s="100" t="s">
        <v>222</v>
      </c>
      <c r="Z124" s="99"/>
      <c r="AA124" s="100"/>
      <c r="AB124" s="99"/>
      <c r="AC124" s="100"/>
      <c r="AD124" s="105"/>
      <c r="AE124" s="94"/>
      <c r="AF124" s="105"/>
      <c r="AG124" s="94"/>
      <c r="AH124" s="132"/>
      <c r="AI124" s="97"/>
      <c r="AJ124" s="96"/>
      <c r="AK124" s="192" t="str">
        <f t="shared" si="5"/>
        <v>Rejected</v>
      </c>
      <c r="AL124" s="169" t="str">
        <f>IFERROR(IF(S124="","",IF(VLOOKUP(S124,'Requisitions'!$B:$N,13,FALSE)="","",HYPERLINK(VLOOKUP(S124,'Requisitions'!$B:$N,13,FALSE),"Feedback Sheet"))),"")</f>
        <v/>
      </c>
      <c r="AM124" s="96"/>
    </row>
    <row r="125" spans="2:39" x14ac:dyDescent="0.45">
      <c r="B125" s="98">
        <v>121</v>
      </c>
      <c r="C125" s="98" t="s">
        <v>553</v>
      </c>
      <c r="D125" s="98" t="s">
        <v>155</v>
      </c>
      <c r="E125" s="98" t="s">
        <v>213</v>
      </c>
      <c r="F125" s="98" t="s">
        <v>334</v>
      </c>
      <c r="G125" s="98" t="s">
        <v>554</v>
      </c>
      <c r="H125" s="98" t="s">
        <v>43</v>
      </c>
      <c r="I125" s="98" t="s">
        <v>272</v>
      </c>
      <c r="J125" s="98" t="s">
        <v>332</v>
      </c>
      <c r="K125" s="98" t="s">
        <v>288</v>
      </c>
      <c r="L125" s="98" t="s">
        <v>555</v>
      </c>
      <c r="M125" s="96" t="s">
        <v>219</v>
      </c>
      <c r="N125" s="103" t="s">
        <v>60</v>
      </c>
      <c r="O125" s="97">
        <v>9198462583</v>
      </c>
      <c r="P125" s="98" t="s">
        <v>556</v>
      </c>
      <c r="Q125" s="126" t="str">
        <f t="shared" si="4"/>
        <v>C-121</v>
      </c>
      <c r="R125" s="108"/>
      <c r="S125" s="98"/>
      <c r="T125" s="105"/>
      <c r="U125" s="103"/>
      <c r="V125" s="171" t="str" cm="1">
        <f t="array" aca="1" ref="V125" ca="1">IF(B125="","",IF(OR(AK125="Joined",AK125="Rejected",AK125="Offer Drop",AK125="Backed out"),"",_xlfn.LET(_xlpm.dates,CHOOSE({1,2,3,4,5,6},X125,Z125,AB125,AD125,AF125,AH125),_xlpm.pastDates,IF(_xlpm.dates&lt;=TODAY(),_xlpm.dates,0),_xlpm.maxPast,MAX(_xlpm.pastDates),IF(_xlpm.maxPast&gt;0,TODAY()-_xlpm.maxPast,IF(T125="","",TODAY()-T125)))))</f>
        <v/>
      </c>
      <c r="W125" s="95" t="s">
        <v>222</v>
      </c>
      <c r="X125" s="129"/>
      <c r="Y125" s="100"/>
      <c r="Z125" s="99"/>
      <c r="AA125" s="100"/>
      <c r="AB125" s="99"/>
      <c r="AC125" s="100"/>
      <c r="AD125" s="105"/>
      <c r="AE125" s="94"/>
      <c r="AF125" s="105"/>
      <c r="AG125" s="94"/>
      <c r="AH125" s="132"/>
      <c r="AI125" s="97"/>
      <c r="AJ125" s="96"/>
      <c r="AK125" s="192" t="str">
        <f t="shared" si="5"/>
        <v>Rejected</v>
      </c>
      <c r="AL125" s="169" t="str">
        <f>IFERROR(IF(S125="","",IF(VLOOKUP(S125,'Requisitions'!$B:$N,13,FALSE)="","",HYPERLINK(VLOOKUP(S125,'Requisitions'!$B:$N,13,FALSE),"Feedback Sheet"))),"")</f>
        <v/>
      </c>
      <c r="AM125" s="96"/>
    </row>
    <row r="126" spans="2:39" x14ac:dyDescent="0.45">
      <c r="B126" s="98">
        <v>122</v>
      </c>
      <c r="C126" s="98" t="s">
        <v>557</v>
      </c>
      <c r="D126" s="98" t="s">
        <v>155</v>
      </c>
      <c r="E126" s="98" t="s">
        <v>213</v>
      </c>
      <c r="F126" s="98" t="s">
        <v>283</v>
      </c>
      <c r="G126" s="98" t="s">
        <v>558</v>
      </c>
      <c r="H126" s="98" t="s">
        <v>43</v>
      </c>
      <c r="I126" s="98" t="s">
        <v>559</v>
      </c>
      <c r="J126" s="98" t="s">
        <v>297</v>
      </c>
      <c r="K126" s="98" t="s">
        <v>298</v>
      </c>
      <c r="L126" s="98" t="s">
        <v>560</v>
      </c>
      <c r="M126" s="96" t="s">
        <v>561</v>
      </c>
      <c r="N126" s="103" t="s">
        <v>60</v>
      </c>
      <c r="O126" s="97">
        <v>9217197294</v>
      </c>
      <c r="P126" s="98" t="s">
        <v>562</v>
      </c>
      <c r="Q126" s="126" t="str">
        <f t="shared" si="4"/>
        <v>C-122</v>
      </c>
      <c r="R126" s="108"/>
      <c r="S126" s="98"/>
      <c r="T126" s="105"/>
      <c r="U126" s="103"/>
      <c r="V126" s="171" t="str" cm="1">
        <f t="array" aca="1" ref="V126" ca="1">IF(B126="","",IF(OR(AK126="Joined",AK126="Rejected",AK126="Offer Drop",AK126="Backed out"),"",_xlfn.LET(_xlpm.dates,CHOOSE({1,2,3,4,5,6},X126,Z126,AB126,AD126,AF126,AH126),_xlpm.pastDates,IF(_xlpm.dates&lt;=TODAY(),_xlpm.dates,0),_xlpm.maxPast,MAX(_xlpm.pastDates),IF(_xlpm.maxPast&gt;0,TODAY()-_xlpm.maxPast,IF(T126="","",TODAY()-T126)))))</f>
        <v/>
      </c>
      <c r="W126" s="95" t="s">
        <v>221</v>
      </c>
      <c r="X126" s="129"/>
      <c r="Y126" s="100" t="s">
        <v>222</v>
      </c>
      <c r="Z126" s="99"/>
      <c r="AA126" s="100"/>
      <c r="AB126" s="99"/>
      <c r="AC126" s="100"/>
      <c r="AD126" s="105"/>
      <c r="AE126" s="94"/>
      <c r="AF126" s="105"/>
      <c r="AG126" s="94"/>
      <c r="AH126" s="132"/>
      <c r="AI126" s="97"/>
      <c r="AJ126" s="96"/>
      <c r="AK126" s="192" t="str">
        <f t="shared" si="5"/>
        <v>Rejected</v>
      </c>
      <c r="AL126" s="169" t="str">
        <f>IFERROR(IF(S126="","",IF(VLOOKUP(S126,'Requisitions'!$B:$N,13,FALSE)="","",HYPERLINK(VLOOKUP(S126,'Requisitions'!$B:$N,13,FALSE),"Feedback Sheet"))),"")</f>
        <v/>
      </c>
      <c r="AM126" s="96"/>
    </row>
    <row r="127" spans="2:39" x14ac:dyDescent="0.45">
      <c r="B127" s="98">
        <v>123</v>
      </c>
      <c r="C127" s="98" t="s">
        <v>563</v>
      </c>
      <c r="D127" s="98" t="s">
        <v>155</v>
      </c>
      <c r="E127" s="98" t="s">
        <v>213</v>
      </c>
      <c r="F127" s="98" t="s">
        <v>287</v>
      </c>
      <c r="G127" s="98" t="s">
        <v>564</v>
      </c>
      <c r="H127" s="98" t="s">
        <v>249</v>
      </c>
      <c r="I127" s="98" t="s">
        <v>260</v>
      </c>
      <c r="J127" s="98" t="s">
        <v>565</v>
      </c>
      <c r="K127" s="98" t="s">
        <v>258</v>
      </c>
      <c r="L127" s="98" t="s">
        <v>247</v>
      </c>
      <c r="M127" s="96" t="s">
        <v>219</v>
      </c>
      <c r="N127" s="103" t="s">
        <v>60</v>
      </c>
      <c r="O127" s="97">
        <v>8787209762</v>
      </c>
      <c r="P127" s="98" t="s">
        <v>566</v>
      </c>
      <c r="Q127" s="126" t="str">
        <f t="shared" si="4"/>
        <v>C-123</v>
      </c>
      <c r="R127" s="108"/>
      <c r="S127" s="98"/>
      <c r="T127" s="105"/>
      <c r="U127" s="103"/>
      <c r="V127" s="171" t="str" cm="1">
        <f t="array" aca="1" ref="V127" ca="1">IF(B127="","",IF(OR(AK127="Joined",AK127="Rejected",AK127="Offer Drop",AK127="Backed out"),"",_xlfn.LET(_xlpm.dates,CHOOSE({1,2,3,4,5,6},X127,Z127,AB127,AD127,AF127,AH127),_xlpm.pastDates,IF(_xlpm.dates&lt;=TODAY(),_xlpm.dates,0),_xlpm.maxPast,MAX(_xlpm.pastDates),IF(_xlpm.maxPast&gt;0,TODAY()-_xlpm.maxPast,IF(T127="","",TODAY()-T127)))))</f>
        <v/>
      </c>
      <c r="W127" s="95" t="s">
        <v>221</v>
      </c>
      <c r="X127" s="129"/>
      <c r="Y127" s="100" t="s">
        <v>222</v>
      </c>
      <c r="Z127" s="99"/>
      <c r="AA127" s="100"/>
      <c r="AB127" s="99"/>
      <c r="AC127" s="100"/>
      <c r="AD127" s="105"/>
      <c r="AE127" s="94"/>
      <c r="AF127" s="105"/>
      <c r="AG127" s="94"/>
      <c r="AH127" s="132"/>
      <c r="AI127" s="97"/>
      <c r="AJ127" s="96"/>
      <c r="AK127" s="192" t="str">
        <f t="shared" si="5"/>
        <v>Rejected</v>
      </c>
      <c r="AL127" s="169" t="str">
        <f>IFERROR(IF(S127="","",IF(VLOOKUP(S127,'Requisitions'!$B:$N,13,FALSE)="","",HYPERLINK(VLOOKUP(S127,'Requisitions'!$B:$N,13,FALSE),"Feedback Sheet"))),"")</f>
        <v/>
      </c>
      <c r="AM127" s="96"/>
    </row>
    <row r="128" spans="2:39" x14ac:dyDescent="0.45">
      <c r="B128" s="98">
        <v>124</v>
      </c>
      <c r="C128" s="98" t="s">
        <v>567</v>
      </c>
      <c r="D128" s="98" t="s">
        <v>155</v>
      </c>
      <c r="E128" s="98" t="s">
        <v>213</v>
      </c>
      <c r="F128" s="98" t="s">
        <v>252</v>
      </c>
      <c r="G128" s="98" t="s">
        <v>568</v>
      </c>
      <c r="H128" s="98" t="s">
        <v>569</v>
      </c>
      <c r="I128" s="98" t="s">
        <v>245</v>
      </c>
      <c r="J128" s="98" t="s">
        <v>366</v>
      </c>
      <c r="K128" s="98" t="s">
        <v>273</v>
      </c>
      <c r="L128" s="98" t="s">
        <v>570</v>
      </c>
      <c r="M128" s="96" t="s">
        <v>219</v>
      </c>
      <c r="N128" s="103" t="s">
        <v>60</v>
      </c>
      <c r="O128" s="97">
        <v>9988932165</v>
      </c>
      <c r="P128" s="98" t="s">
        <v>571</v>
      </c>
      <c r="Q128" s="126" t="str">
        <f t="shared" si="4"/>
        <v>C-124</v>
      </c>
      <c r="R128" s="108"/>
      <c r="S128" s="98"/>
      <c r="T128" s="105"/>
      <c r="U128" s="103"/>
      <c r="V128" s="171" t="str" cm="1">
        <f t="array" aca="1" ref="V128" ca="1">IF(B128="","",IF(OR(AK128="Joined",AK128="Rejected",AK128="Offer Drop",AK128="Backed out"),"",_xlfn.LET(_xlpm.dates,CHOOSE({1,2,3,4,5,6},X128,Z128,AB128,AD128,AF128,AH128),_xlpm.pastDates,IF(_xlpm.dates&lt;=TODAY(),_xlpm.dates,0),_xlpm.maxPast,MAX(_xlpm.pastDates),IF(_xlpm.maxPast&gt;0,TODAY()-_xlpm.maxPast,IF(T128="","",TODAY()-T128)))))</f>
        <v/>
      </c>
      <c r="W128" s="95" t="s">
        <v>221</v>
      </c>
      <c r="X128" s="129"/>
      <c r="Y128" s="100" t="s">
        <v>222</v>
      </c>
      <c r="Z128" s="99"/>
      <c r="AA128" s="100"/>
      <c r="AB128" s="99"/>
      <c r="AC128" s="100"/>
      <c r="AD128" s="105"/>
      <c r="AE128" s="94"/>
      <c r="AF128" s="105"/>
      <c r="AG128" s="94"/>
      <c r="AH128" s="132"/>
      <c r="AI128" s="97"/>
      <c r="AJ128" s="96"/>
      <c r="AK128" s="192" t="str">
        <f t="shared" si="5"/>
        <v>Rejected</v>
      </c>
      <c r="AL128" s="169" t="str">
        <f>IFERROR(IF(S128="","",IF(VLOOKUP(S128,'Requisitions'!$B:$N,13,FALSE)="","",HYPERLINK(VLOOKUP(S128,'Requisitions'!$B:$N,13,FALSE),"Feedback Sheet"))),"")</f>
        <v/>
      </c>
      <c r="AM128" s="96"/>
    </row>
    <row r="129" spans="2:39" x14ac:dyDescent="0.45">
      <c r="B129" s="98">
        <v>125</v>
      </c>
      <c r="C129" s="98" t="s">
        <v>572</v>
      </c>
      <c r="D129" s="98" t="s">
        <v>289</v>
      </c>
      <c r="E129" s="98" t="s">
        <v>97</v>
      </c>
      <c r="F129" s="98" t="s">
        <v>304</v>
      </c>
      <c r="G129" s="98" t="s">
        <v>573</v>
      </c>
      <c r="H129" s="98" t="s">
        <v>249</v>
      </c>
      <c r="I129" s="98" t="s">
        <v>245</v>
      </c>
      <c r="J129" s="98" t="s">
        <v>574</v>
      </c>
      <c r="K129" s="98" t="s">
        <v>575</v>
      </c>
      <c r="L129" s="98" t="s">
        <v>576</v>
      </c>
      <c r="M129" s="96" t="s">
        <v>219</v>
      </c>
      <c r="N129" s="103" t="s">
        <v>60</v>
      </c>
      <c r="O129" s="97">
        <v>9007697499</v>
      </c>
      <c r="P129" s="98" t="s">
        <v>577</v>
      </c>
      <c r="Q129" s="126" t="str">
        <f t="shared" si="4"/>
        <v>C-125</v>
      </c>
      <c r="R129" s="108"/>
      <c r="S129" s="98"/>
      <c r="T129" s="105"/>
      <c r="U129" s="103"/>
      <c r="V129" s="171" t="str" cm="1">
        <f t="array" aca="1" ref="V129" ca="1">IF(B129="","",IF(OR(AK129="Joined",AK129="Rejected",AK129="Offer Drop",AK129="Backed out"),"",_xlfn.LET(_xlpm.dates,CHOOSE({1,2,3,4,5,6},X129,Z129,AB129,AD129,AF129,AH129),_xlpm.pastDates,IF(_xlpm.dates&lt;=TODAY(),_xlpm.dates,0),_xlpm.maxPast,MAX(_xlpm.pastDates),IF(_xlpm.maxPast&gt;0,TODAY()-_xlpm.maxPast,IF(T129="","",TODAY()-T129)))))</f>
        <v/>
      </c>
      <c r="W129" s="95" t="s">
        <v>221</v>
      </c>
      <c r="X129" s="129"/>
      <c r="Y129" s="100" t="s">
        <v>221</v>
      </c>
      <c r="Z129" s="99"/>
      <c r="AA129" s="100" t="s">
        <v>222</v>
      </c>
      <c r="AB129" s="99"/>
      <c r="AC129" s="100"/>
      <c r="AD129" s="105"/>
      <c r="AE129" s="94"/>
      <c r="AF129" s="105"/>
      <c r="AG129" s="94"/>
      <c r="AH129" s="132"/>
      <c r="AI129" s="97"/>
      <c r="AJ129" s="96"/>
      <c r="AK129" s="192" t="str">
        <f t="shared" si="5"/>
        <v>Rejected</v>
      </c>
      <c r="AL129" s="169" t="str">
        <f>IFERROR(IF(S129="","",IF(VLOOKUP(S129,'Requisitions'!$B:$N,13,FALSE)="","",HYPERLINK(VLOOKUP(S129,'Requisitions'!$B:$N,13,FALSE),"Feedback Sheet"))),"")</f>
        <v/>
      </c>
      <c r="AM129" s="96"/>
    </row>
    <row r="130" spans="2:39" x14ac:dyDescent="0.45">
      <c r="B130" s="98">
        <v>126</v>
      </c>
      <c r="C130" s="98" t="s">
        <v>578</v>
      </c>
      <c r="D130" s="98" t="s">
        <v>259</v>
      </c>
      <c r="E130" s="98" t="s">
        <v>97</v>
      </c>
      <c r="F130" s="98" t="s">
        <v>579</v>
      </c>
      <c r="G130" s="98" t="s">
        <v>580</v>
      </c>
      <c r="H130" s="98" t="s">
        <v>581</v>
      </c>
      <c r="I130" s="98" t="s">
        <v>582</v>
      </c>
      <c r="J130" s="98" t="s">
        <v>583</v>
      </c>
      <c r="K130" s="98" t="s">
        <v>273</v>
      </c>
      <c r="L130" s="98" t="s">
        <v>584</v>
      </c>
      <c r="M130" s="96" t="s">
        <v>219</v>
      </c>
      <c r="N130" s="103" t="s">
        <v>60</v>
      </c>
      <c r="O130" s="97">
        <v>8076367435</v>
      </c>
      <c r="P130" s="98" t="s">
        <v>585</v>
      </c>
      <c r="Q130" s="126" t="str">
        <f t="shared" si="4"/>
        <v>C-126</v>
      </c>
      <c r="R130" s="108"/>
      <c r="S130" s="98"/>
      <c r="T130" s="105"/>
      <c r="U130" s="103"/>
      <c r="V130" s="171" t="str" cm="1">
        <f t="array" aca="1" ref="V130" ca="1">IF(B130="","",IF(OR(AK130="Joined",AK130="Rejected",AK130="Offer Drop",AK130="Backed out"),"",_xlfn.LET(_xlpm.dates,CHOOSE({1,2,3,4,5,6},X130,Z130,AB130,AD130,AF130,AH130),_xlpm.pastDates,IF(_xlpm.dates&lt;=TODAY(),_xlpm.dates,0),_xlpm.maxPast,MAX(_xlpm.pastDates),IF(_xlpm.maxPast&gt;0,TODAY()-_xlpm.maxPast,IF(T130="","",TODAY()-T130)))))</f>
        <v/>
      </c>
      <c r="W130" s="95" t="s">
        <v>221</v>
      </c>
      <c r="X130" s="129"/>
      <c r="Y130" s="100" t="s">
        <v>222</v>
      </c>
      <c r="Z130" s="99"/>
      <c r="AA130" s="100"/>
      <c r="AB130" s="99"/>
      <c r="AC130" s="100"/>
      <c r="AD130" s="105"/>
      <c r="AE130" s="94"/>
      <c r="AF130" s="105"/>
      <c r="AG130" s="94"/>
      <c r="AH130" s="132"/>
      <c r="AI130" s="97"/>
      <c r="AJ130" s="96"/>
      <c r="AK130" s="192" t="str">
        <f t="shared" si="5"/>
        <v>Rejected</v>
      </c>
      <c r="AL130" s="169" t="str">
        <f>IFERROR(IF(S130="","",IF(VLOOKUP(S130,'Requisitions'!$B:$N,13,FALSE)="","",HYPERLINK(VLOOKUP(S130,'Requisitions'!$B:$N,13,FALSE),"Feedback Sheet"))),"")</f>
        <v/>
      </c>
      <c r="AM130" s="96"/>
    </row>
    <row r="131" spans="2:39" x14ac:dyDescent="0.45">
      <c r="B131" s="98">
        <v>127</v>
      </c>
      <c r="C131" s="98" t="s">
        <v>586</v>
      </c>
      <c r="D131" s="98" t="s">
        <v>212</v>
      </c>
      <c r="E131" s="98" t="s">
        <v>213</v>
      </c>
      <c r="F131" s="98" t="s">
        <v>290</v>
      </c>
      <c r="G131" s="98" t="s">
        <v>310</v>
      </c>
      <c r="H131" s="98" t="s">
        <v>587</v>
      </c>
      <c r="I131" s="98" t="s">
        <v>588</v>
      </c>
      <c r="J131" s="98" t="s">
        <v>589</v>
      </c>
      <c r="K131" s="98" t="s">
        <v>307</v>
      </c>
      <c r="L131" s="98" t="s">
        <v>590</v>
      </c>
      <c r="M131" s="96" t="s">
        <v>219</v>
      </c>
      <c r="N131" s="103" t="s">
        <v>60</v>
      </c>
      <c r="O131" s="97">
        <v>990045313</v>
      </c>
      <c r="P131" s="98" t="s">
        <v>591</v>
      </c>
      <c r="Q131" s="126" t="str">
        <f t="shared" si="4"/>
        <v>C-127</v>
      </c>
      <c r="R131" s="108"/>
      <c r="S131" s="98"/>
      <c r="T131" s="105"/>
      <c r="U131" s="103"/>
      <c r="V131" s="171" t="str" cm="1">
        <f t="array" aca="1" ref="V131" ca="1">IF(B131="","",IF(OR(AK131="Joined",AK131="Rejected",AK131="Offer Drop",AK131="Backed out"),"",_xlfn.LET(_xlpm.dates,CHOOSE({1,2,3,4,5,6},X131,Z131,AB131,AD131,AF131,AH131),_xlpm.pastDates,IF(_xlpm.dates&lt;=TODAY(),_xlpm.dates,0),_xlpm.maxPast,MAX(_xlpm.pastDates),IF(_xlpm.maxPast&gt;0,TODAY()-_xlpm.maxPast,IF(T131="","",TODAY()-T131)))))</f>
        <v/>
      </c>
      <c r="W131" s="95" t="s">
        <v>221</v>
      </c>
      <c r="X131" s="129"/>
      <c r="Y131" s="100" t="s">
        <v>222</v>
      </c>
      <c r="Z131" s="99"/>
      <c r="AA131" s="100"/>
      <c r="AB131" s="99"/>
      <c r="AC131" s="100"/>
      <c r="AD131" s="105"/>
      <c r="AE131" s="94"/>
      <c r="AF131" s="105"/>
      <c r="AG131" s="94"/>
      <c r="AH131" s="132"/>
      <c r="AI131" s="97"/>
      <c r="AJ131" s="96"/>
      <c r="AK131" s="192" t="str">
        <f t="shared" si="5"/>
        <v>Rejected</v>
      </c>
      <c r="AL131" s="169" t="str">
        <f>IFERROR(IF(S131="","",IF(VLOOKUP(S131,'Requisitions'!$B:$N,13,FALSE)="","",HYPERLINK(VLOOKUP(S131,'Requisitions'!$B:$N,13,FALSE),"Feedback Sheet"))),"")</f>
        <v/>
      </c>
      <c r="AM131" s="96"/>
    </row>
    <row r="132" spans="2:39" x14ac:dyDescent="0.45">
      <c r="B132" s="98">
        <v>128</v>
      </c>
      <c r="C132" s="98" t="s">
        <v>592</v>
      </c>
      <c r="D132" s="98" t="s">
        <v>161</v>
      </c>
      <c r="E132" s="98" t="s">
        <v>97</v>
      </c>
      <c r="F132" s="98" t="s">
        <v>593</v>
      </c>
      <c r="G132" s="98" t="s">
        <v>594</v>
      </c>
      <c r="H132" s="98" t="s">
        <v>228</v>
      </c>
      <c r="I132" s="98" t="s">
        <v>521</v>
      </c>
      <c r="J132" s="98" t="s">
        <v>257</v>
      </c>
      <c r="K132" s="98" t="s">
        <v>258</v>
      </c>
      <c r="L132" s="98" t="s">
        <v>595</v>
      </c>
      <c r="M132" s="96" t="s">
        <v>219</v>
      </c>
      <c r="N132" s="103" t="s">
        <v>282</v>
      </c>
      <c r="O132" s="97">
        <v>9958259446</v>
      </c>
      <c r="P132" s="98" t="s">
        <v>596</v>
      </c>
      <c r="Q132" s="126" t="str">
        <f t="shared" si="4"/>
        <v>C-128</v>
      </c>
      <c r="R132" s="108"/>
      <c r="S132" s="98"/>
      <c r="T132" s="105"/>
      <c r="U132" s="103"/>
      <c r="V132" s="171" t="str" cm="1">
        <f t="array" aca="1" ref="V132" ca="1">IF(B132="","",IF(OR(AK132="Joined",AK132="Rejected",AK132="Offer Drop",AK132="Backed out"),"",_xlfn.LET(_xlpm.dates,CHOOSE({1,2,3,4,5,6},X132,Z132,AB132,AD132,AF132,AH132),_xlpm.pastDates,IF(_xlpm.dates&lt;=TODAY(),_xlpm.dates,0),_xlpm.maxPast,MAX(_xlpm.pastDates),IF(_xlpm.maxPast&gt;0,TODAY()-_xlpm.maxPast,IF(T132="","",TODAY()-T132)))))</f>
        <v/>
      </c>
      <c r="W132" s="95" t="s">
        <v>221</v>
      </c>
      <c r="X132" s="129"/>
      <c r="Y132" s="100" t="s">
        <v>221</v>
      </c>
      <c r="Z132" s="99"/>
      <c r="AA132" s="100" t="s">
        <v>221</v>
      </c>
      <c r="AB132" s="99"/>
      <c r="AC132" s="100" t="s">
        <v>221</v>
      </c>
      <c r="AD132" s="105"/>
      <c r="AE132" s="94" t="s">
        <v>222</v>
      </c>
      <c r="AF132" s="105"/>
      <c r="AG132" s="94"/>
      <c r="AH132" s="132"/>
      <c r="AI132" s="97"/>
      <c r="AJ132" s="96"/>
      <c r="AK132" s="192" t="str">
        <f t="shared" si="5"/>
        <v>Rejected</v>
      </c>
      <c r="AL132" s="169" t="str">
        <f>IFERROR(IF(S132="","",IF(VLOOKUP(S132,'Requisitions'!$B:$N,13,FALSE)="","",HYPERLINK(VLOOKUP(S132,'Requisitions'!$B:$N,13,FALSE),"Feedback Sheet"))),"")</f>
        <v/>
      </c>
      <c r="AM132" s="96"/>
    </row>
    <row r="133" spans="2:39" x14ac:dyDescent="0.45">
      <c r="B133" s="98">
        <v>129</v>
      </c>
      <c r="C133" s="98" t="s">
        <v>597</v>
      </c>
      <c r="D133" s="98" t="s">
        <v>289</v>
      </c>
      <c r="E133" s="98" t="s">
        <v>97</v>
      </c>
      <c r="F133" s="98" t="s">
        <v>227</v>
      </c>
      <c r="G133" s="98" t="s">
        <v>598</v>
      </c>
      <c r="H133" s="98" t="s">
        <v>47</v>
      </c>
      <c r="I133" s="98" t="s">
        <v>245</v>
      </c>
      <c r="J133" s="98" t="s">
        <v>307</v>
      </c>
      <c r="K133" s="98">
        <v>0.3</v>
      </c>
      <c r="L133" s="98" t="s">
        <v>599</v>
      </c>
      <c r="M133" s="96" t="s">
        <v>219</v>
      </c>
      <c r="N133" s="103" t="s">
        <v>60</v>
      </c>
      <c r="O133" s="97">
        <v>7004031182</v>
      </c>
      <c r="P133" s="98" t="s">
        <v>600</v>
      </c>
      <c r="Q133" s="126" t="str">
        <f t="shared" si="4"/>
        <v>C-129</v>
      </c>
      <c r="R133" s="108"/>
      <c r="S133" s="98"/>
      <c r="T133" s="105"/>
      <c r="U133" s="103"/>
      <c r="V133" s="171" t="str" cm="1">
        <f t="array" aca="1" ref="V133" ca="1">IF(B133="","",IF(OR(AK133="Joined",AK133="Rejected",AK133="Offer Drop",AK133="Backed out"),"",_xlfn.LET(_xlpm.dates,CHOOSE({1,2,3,4,5,6},X133,Z133,AB133,AD133,AF133,AH133),_xlpm.pastDates,IF(_xlpm.dates&lt;=TODAY(),_xlpm.dates,0),_xlpm.maxPast,MAX(_xlpm.pastDates),IF(_xlpm.maxPast&gt;0,TODAY()-_xlpm.maxPast,IF(T133="","",TODAY()-T133)))))</f>
        <v/>
      </c>
      <c r="W133" s="95" t="s">
        <v>221</v>
      </c>
      <c r="X133" s="129"/>
      <c r="Y133" s="100" t="s">
        <v>221</v>
      </c>
      <c r="Z133" s="99"/>
      <c r="AA133" s="100" t="s">
        <v>221</v>
      </c>
      <c r="AB133" s="99"/>
      <c r="AC133" s="100"/>
      <c r="AD133" s="105"/>
      <c r="AE133" s="94"/>
      <c r="AF133" s="105"/>
      <c r="AG133" s="94"/>
      <c r="AH133" s="132"/>
      <c r="AI133" s="97"/>
      <c r="AJ133" s="96"/>
      <c r="AK133" s="192" t="str">
        <f t="shared" si="5"/>
        <v>Active</v>
      </c>
      <c r="AL133" s="169" t="str">
        <f>IFERROR(IF(S133="","",IF(VLOOKUP(S133,'Requisitions'!$B:$N,13,FALSE)="","",HYPERLINK(VLOOKUP(S133,'Requisitions'!$B:$N,13,FALSE),"Feedback Sheet"))),"")</f>
        <v/>
      </c>
      <c r="AM133" s="96"/>
    </row>
    <row r="134" spans="2:39" x14ac:dyDescent="0.45">
      <c r="B134" s="98">
        <v>130</v>
      </c>
      <c r="C134" s="98" t="s">
        <v>601</v>
      </c>
      <c r="D134" s="98" t="s">
        <v>289</v>
      </c>
      <c r="E134" s="98" t="s">
        <v>97</v>
      </c>
      <c r="F134" s="98" t="s">
        <v>270</v>
      </c>
      <c r="G134" s="98" t="s">
        <v>602</v>
      </c>
      <c r="H134" s="98" t="s">
        <v>291</v>
      </c>
      <c r="I134" s="98" t="s">
        <v>603</v>
      </c>
      <c r="J134" s="98" t="s">
        <v>604</v>
      </c>
      <c r="K134" s="98" t="s">
        <v>230</v>
      </c>
      <c r="L134" s="98" t="s">
        <v>605</v>
      </c>
      <c r="M134" s="96" t="s">
        <v>219</v>
      </c>
      <c r="N134" s="103" t="s">
        <v>60</v>
      </c>
      <c r="O134" s="97">
        <v>9844435892</v>
      </c>
      <c r="P134" s="98" t="s">
        <v>606</v>
      </c>
      <c r="Q134" s="126" t="str">
        <f t="shared" ref="Q134:Q197" si="6">IF(B134="","","C-"&amp;TEXT(ROW()-4,"000"))</f>
        <v>C-130</v>
      </c>
      <c r="R134" s="108"/>
      <c r="S134" s="98"/>
      <c r="T134" s="105"/>
      <c r="U134" s="103"/>
      <c r="V134" s="171" t="str" cm="1">
        <f t="array" aca="1" ref="V134" ca="1">IF(B134="","",IF(OR(AK134="Joined",AK134="Rejected",AK134="Offer Drop",AK134="Backed out"),"",_xlfn.LET(_xlpm.dates,CHOOSE({1,2,3,4,5,6},X134,Z134,AB134,AD134,AF134,AH134),_xlpm.pastDates,IF(_xlpm.dates&lt;=TODAY(),_xlpm.dates,0),_xlpm.maxPast,MAX(_xlpm.pastDates),IF(_xlpm.maxPast&gt;0,TODAY()-_xlpm.maxPast,IF(T134="","",TODAY()-T134)))))</f>
        <v/>
      </c>
      <c r="W134" s="95" t="s">
        <v>222</v>
      </c>
      <c r="X134" s="129"/>
      <c r="Y134" s="100"/>
      <c r="Z134" s="99"/>
      <c r="AA134" s="100"/>
      <c r="AB134" s="99"/>
      <c r="AC134" s="100"/>
      <c r="AD134" s="105"/>
      <c r="AE134" s="94"/>
      <c r="AF134" s="105"/>
      <c r="AG134" s="94"/>
      <c r="AH134" s="132"/>
      <c r="AI134" s="97"/>
      <c r="AJ134" s="96"/>
      <c r="AK134" s="192" t="str">
        <f t="shared" ref="AK134:AK197" si="7">IF(B134="","",IF(AJ134="Joined","Joined",IF(AJ134="Backed out","Backed out",IF(AI134="Offer Drop","Offer Drop",IF((COUNTIF(W134,"Reject")+COUNTIF(Y134,"Reject")+COUNTIF(AA134,"Reject")+COUNTIF(AC134,"Reject")+COUNTIF(AE134,"Reject")+COUNTIF(AG134,"Reject"))&gt;0,"Rejected",IF((COUNTIF(W134,"Hold")+COUNTIF(Y134,"Hold")+COUNTIF(AA134,"Hold")+COUNTIF(AC134,"Hold")+COUNTIF(AE134,"Hold")+COUNTIF(AG134,"Hold")+COUNTIF(AI134,"Hold"))&gt;0,"On Hold",IF(AI134="Offered","Offer Extended",IF(AG134="Select","Offer Pending",IF(OR(W134="",W134="Yet to begin"),"Not Started","Active")))))))))</f>
        <v>Rejected</v>
      </c>
      <c r="AL134" s="169" t="str">
        <f>IFERROR(IF(S134="","",IF(VLOOKUP(S134,'Requisitions'!$B:$N,13,FALSE)="","",HYPERLINK(VLOOKUP(S134,'Requisitions'!$B:$N,13,FALSE),"Feedback Sheet"))),"")</f>
        <v/>
      </c>
      <c r="AM134" s="96"/>
    </row>
    <row r="135" spans="2:39" x14ac:dyDescent="0.45">
      <c r="B135" s="98">
        <v>131</v>
      </c>
      <c r="C135" s="98" t="s">
        <v>607</v>
      </c>
      <c r="D135" s="98" t="s">
        <v>212</v>
      </c>
      <c r="E135" s="98" t="s">
        <v>220</v>
      </c>
      <c r="F135" s="98" t="s">
        <v>278</v>
      </c>
      <c r="G135" s="98" t="s">
        <v>608</v>
      </c>
      <c r="H135" s="98" t="s">
        <v>609</v>
      </c>
      <c r="I135" s="98" t="s">
        <v>610</v>
      </c>
      <c r="J135" s="98" t="s">
        <v>611</v>
      </c>
      <c r="K135" s="98" t="s">
        <v>301</v>
      </c>
      <c r="L135" s="98" t="s">
        <v>612</v>
      </c>
      <c r="M135" s="96" t="s">
        <v>219</v>
      </c>
      <c r="N135" s="103" t="s">
        <v>60</v>
      </c>
      <c r="O135" s="97">
        <v>9044501514</v>
      </c>
      <c r="P135" s="98" t="s">
        <v>613</v>
      </c>
      <c r="Q135" s="126" t="str">
        <f t="shared" si="6"/>
        <v>C-131</v>
      </c>
      <c r="R135" s="108"/>
      <c r="S135" s="98"/>
      <c r="T135" s="105"/>
      <c r="U135" s="103"/>
      <c r="V135" s="171" t="str" cm="1">
        <f t="array" aca="1" ref="V135" ca="1">IF(B135="","",IF(OR(AK135="Joined",AK135="Rejected",AK135="Offer Drop",AK135="Backed out"),"",_xlfn.LET(_xlpm.dates,CHOOSE({1,2,3,4,5,6},X135,Z135,AB135,AD135,AF135,AH135),_xlpm.pastDates,IF(_xlpm.dates&lt;=TODAY(),_xlpm.dates,0),_xlpm.maxPast,MAX(_xlpm.pastDates),IF(_xlpm.maxPast&gt;0,TODAY()-_xlpm.maxPast,IF(T135="","",TODAY()-T135)))))</f>
        <v/>
      </c>
      <c r="W135" s="95" t="s">
        <v>221</v>
      </c>
      <c r="X135" s="129"/>
      <c r="Y135" s="100" t="s">
        <v>222</v>
      </c>
      <c r="Z135" s="99"/>
      <c r="AA135" s="100"/>
      <c r="AB135" s="99"/>
      <c r="AC135" s="100"/>
      <c r="AD135" s="105"/>
      <c r="AE135" s="94"/>
      <c r="AF135" s="105"/>
      <c r="AG135" s="94"/>
      <c r="AH135" s="132"/>
      <c r="AI135" s="97"/>
      <c r="AJ135" s="96"/>
      <c r="AK135" s="192" t="str">
        <f t="shared" si="7"/>
        <v>Rejected</v>
      </c>
      <c r="AL135" s="169" t="str">
        <f>IFERROR(IF(S135="","",IF(VLOOKUP(S135,'Requisitions'!$B:$N,13,FALSE)="","",HYPERLINK(VLOOKUP(S135,'Requisitions'!$B:$N,13,FALSE),"Feedback Sheet"))),"")</f>
        <v/>
      </c>
      <c r="AM135" s="96"/>
    </row>
    <row r="136" spans="2:39" x14ac:dyDescent="0.45">
      <c r="B136" s="98">
        <v>132</v>
      </c>
      <c r="C136" s="98" t="s">
        <v>614</v>
      </c>
      <c r="D136" s="98" t="s">
        <v>155</v>
      </c>
      <c r="E136" s="98" t="s">
        <v>213</v>
      </c>
      <c r="F136" s="98" t="s">
        <v>252</v>
      </c>
      <c r="G136" s="98" t="s">
        <v>615</v>
      </c>
      <c r="H136" s="98" t="s">
        <v>43</v>
      </c>
      <c r="I136" s="98" t="s">
        <v>245</v>
      </c>
      <c r="J136" s="98" t="s">
        <v>255</v>
      </c>
      <c r="K136" s="98" t="s">
        <v>280</v>
      </c>
      <c r="L136" s="98" t="s">
        <v>240</v>
      </c>
      <c r="M136" s="96" t="s">
        <v>616</v>
      </c>
      <c r="N136" s="103" t="s">
        <v>60</v>
      </c>
      <c r="O136" s="97">
        <v>9411913684</v>
      </c>
      <c r="P136" s="98" t="s">
        <v>617</v>
      </c>
      <c r="Q136" s="126" t="str">
        <f t="shared" si="6"/>
        <v>C-132</v>
      </c>
      <c r="R136" s="108"/>
      <c r="S136" s="98"/>
      <c r="T136" s="105"/>
      <c r="U136" s="103"/>
      <c r="V136" s="171" t="str" cm="1">
        <f t="array" aca="1" ref="V136" ca="1">IF(B136="","",IF(OR(AK136="Joined",AK136="Rejected",AK136="Offer Drop",AK136="Backed out"),"",_xlfn.LET(_xlpm.dates,CHOOSE({1,2,3,4,5,6},X136,Z136,AB136,AD136,AF136,AH136),_xlpm.pastDates,IF(_xlpm.dates&lt;=TODAY(),_xlpm.dates,0),_xlpm.maxPast,MAX(_xlpm.pastDates),IF(_xlpm.maxPast&gt;0,TODAY()-_xlpm.maxPast,IF(T136="","",TODAY()-T136)))))</f>
        <v/>
      </c>
      <c r="W136" s="95" t="s">
        <v>221</v>
      </c>
      <c r="X136" s="129"/>
      <c r="Y136" s="100" t="s">
        <v>222</v>
      </c>
      <c r="Z136" s="99"/>
      <c r="AA136" s="100"/>
      <c r="AB136" s="99"/>
      <c r="AC136" s="100"/>
      <c r="AD136" s="105"/>
      <c r="AE136" s="94"/>
      <c r="AF136" s="105"/>
      <c r="AG136" s="94"/>
      <c r="AH136" s="132"/>
      <c r="AI136" s="97"/>
      <c r="AJ136" s="96"/>
      <c r="AK136" s="192" t="str">
        <f t="shared" si="7"/>
        <v>Rejected</v>
      </c>
      <c r="AL136" s="169" t="str">
        <f>IFERROR(IF(S136="","",IF(VLOOKUP(S136,'Requisitions'!$B:$N,13,FALSE)="","",HYPERLINK(VLOOKUP(S136,'Requisitions'!$B:$N,13,FALSE),"Feedback Sheet"))),"")</f>
        <v/>
      </c>
      <c r="AM136" s="96"/>
    </row>
    <row r="137" spans="2:39" x14ac:dyDescent="0.45">
      <c r="B137" s="98">
        <v>133</v>
      </c>
      <c r="C137" s="98" t="s">
        <v>618</v>
      </c>
      <c r="D137" s="98" t="s">
        <v>324</v>
      </c>
      <c r="E137" s="98" t="s">
        <v>619</v>
      </c>
      <c r="F137" s="98" t="s">
        <v>290</v>
      </c>
      <c r="G137" s="98" t="s">
        <v>620</v>
      </c>
      <c r="H137" s="98" t="s">
        <v>621</v>
      </c>
      <c r="I137" s="98" t="s">
        <v>622</v>
      </c>
      <c r="J137" s="98" t="s">
        <v>265</v>
      </c>
      <c r="K137" s="98" t="s">
        <v>246</v>
      </c>
      <c r="L137" s="98" t="s">
        <v>623</v>
      </c>
      <c r="M137" s="96" t="s">
        <v>624</v>
      </c>
      <c r="N137" s="103" t="s">
        <v>60</v>
      </c>
      <c r="O137" s="97">
        <v>9990311779</v>
      </c>
      <c r="P137" s="98" t="s">
        <v>625</v>
      </c>
      <c r="Q137" s="126" t="str">
        <f t="shared" si="6"/>
        <v>C-133</v>
      </c>
      <c r="R137" s="108"/>
      <c r="S137" s="98"/>
      <c r="T137" s="105"/>
      <c r="U137" s="103"/>
      <c r="V137" s="171" t="str" cm="1">
        <f t="array" aca="1" ref="V137" ca="1">IF(B137="","",IF(OR(AK137="Joined",AK137="Rejected",AK137="Offer Drop",AK137="Backed out"),"",_xlfn.LET(_xlpm.dates,CHOOSE({1,2,3,4,5,6},X137,Z137,AB137,AD137,AF137,AH137),_xlpm.pastDates,IF(_xlpm.dates&lt;=TODAY(),_xlpm.dates,0),_xlpm.maxPast,MAX(_xlpm.pastDates),IF(_xlpm.maxPast&gt;0,TODAY()-_xlpm.maxPast,IF(T137="","",TODAY()-T137)))))</f>
        <v/>
      </c>
      <c r="W137" s="95" t="s">
        <v>222</v>
      </c>
      <c r="X137" s="129"/>
      <c r="Y137" s="100"/>
      <c r="Z137" s="99"/>
      <c r="AA137" s="100"/>
      <c r="AB137" s="99"/>
      <c r="AC137" s="100"/>
      <c r="AD137" s="105"/>
      <c r="AE137" s="94"/>
      <c r="AF137" s="105"/>
      <c r="AG137" s="94"/>
      <c r="AH137" s="132"/>
      <c r="AI137" s="97"/>
      <c r="AJ137" s="96"/>
      <c r="AK137" s="192" t="str">
        <f t="shared" si="7"/>
        <v>Rejected</v>
      </c>
      <c r="AL137" s="169" t="str">
        <f>IFERROR(IF(S137="","",IF(VLOOKUP(S137,'Requisitions'!$B:$N,13,FALSE)="","",HYPERLINK(VLOOKUP(S137,'Requisitions'!$B:$N,13,FALSE),"Feedback Sheet"))),"")</f>
        <v/>
      </c>
      <c r="AM137" s="96"/>
    </row>
    <row r="138" spans="2:39" x14ac:dyDescent="0.45">
      <c r="B138" s="98">
        <v>134</v>
      </c>
      <c r="C138" s="98" t="s">
        <v>626</v>
      </c>
      <c r="D138" s="98" t="s">
        <v>155</v>
      </c>
      <c r="E138" s="98" t="s">
        <v>213</v>
      </c>
      <c r="F138" s="98" t="s">
        <v>283</v>
      </c>
      <c r="G138" s="98" t="s">
        <v>550</v>
      </c>
      <c r="H138" s="98" t="s">
        <v>43</v>
      </c>
      <c r="I138" s="98" t="s">
        <v>627</v>
      </c>
      <c r="J138" s="98" t="s">
        <v>628</v>
      </c>
      <c r="K138" s="98" t="s">
        <v>629</v>
      </c>
      <c r="L138" s="98" t="s">
        <v>303</v>
      </c>
      <c r="M138" s="96" t="s">
        <v>630</v>
      </c>
      <c r="N138" s="103" t="s">
        <v>60</v>
      </c>
      <c r="O138" s="97">
        <v>8209583352</v>
      </c>
      <c r="P138" s="98" t="s">
        <v>552</v>
      </c>
      <c r="Q138" s="126" t="str">
        <f t="shared" si="6"/>
        <v>C-134</v>
      </c>
      <c r="R138" s="108"/>
      <c r="S138" s="98"/>
      <c r="T138" s="105"/>
      <c r="U138" s="103"/>
      <c r="V138" s="171" t="str" cm="1">
        <f t="array" aca="1" ref="V138" ca="1">IF(B138="","",IF(OR(AK138="Joined",AK138="Rejected",AK138="Offer Drop",AK138="Backed out"),"",_xlfn.LET(_xlpm.dates,CHOOSE({1,2,3,4,5,6},X138,Z138,AB138,AD138,AF138,AH138),_xlpm.pastDates,IF(_xlpm.dates&lt;=TODAY(),_xlpm.dates,0),_xlpm.maxPast,MAX(_xlpm.pastDates),IF(_xlpm.maxPast&gt;0,TODAY()-_xlpm.maxPast,IF(T138="","",TODAY()-T138)))))</f>
        <v/>
      </c>
      <c r="W138" s="95" t="s">
        <v>221</v>
      </c>
      <c r="X138" s="129"/>
      <c r="Y138" s="100" t="s">
        <v>222</v>
      </c>
      <c r="Z138" s="99"/>
      <c r="AA138" s="100"/>
      <c r="AB138" s="99"/>
      <c r="AC138" s="100"/>
      <c r="AD138" s="105"/>
      <c r="AE138" s="94"/>
      <c r="AF138" s="105"/>
      <c r="AG138" s="94"/>
      <c r="AH138" s="132"/>
      <c r="AI138" s="97"/>
      <c r="AJ138" s="96"/>
      <c r="AK138" s="192" t="str">
        <f t="shared" si="7"/>
        <v>Rejected</v>
      </c>
      <c r="AL138" s="169" t="str">
        <f>IFERROR(IF(S138="","",IF(VLOOKUP(S138,'Requisitions'!$B:$N,13,FALSE)="","",HYPERLINK(VLOOKUP(S138,'Requisitions'!$B:$N,13,FALSE),"Feedback Sheet"))),"")</f>
        <v/>
      </c>
      <c r="AM138" s="96"/>
    </row>
    <row r="139" spans="2:39" x14ac:dyDescent="0.45">
      <c r="B139" s="98">
        <v>135</v>
      </c>
      <c r="C139" s="98" t="s">
        <v>631</v>
      </c>
      <c r="D139" s="98" t="s">
        <v>103</v>
      </c>
      <c r="E139" s="98" t="s">
        <v>220</v>
      </c>
      <c r="F139" s="98" t="s">
        <v>632</v>
      </c>
      <c r="G139" s="98" t="s">
        <v>633</v>
      </c>
      <c r="H139" s="98" t="s">
        <v>43</v>
      </c>
      <c r="I139" s="98" t="s">
        <v>634</v>
      </c>
      <c r="J139" s="98" t="s">
        <v>331</v>
      </c>
      <c r="K139" s="98" t="s">
        <v>635</v>
      </c>
      <c r="L139" s="98" t="s">
        <v>303</v>
      </c>
      <c r="M139" s="96" t="s">
        <v>219</v>
      </c>
      <c r="N139" s="103" t="s">
        <v>60</v>
      </c>
      <c r="O139" s="97">
        <v>9211589580</v>
      </c>
      <c r="P139" s="98" t="s">
        <v>636</v>
      </c>
      <c r="Q139" s="126" t="str">
        <f t="shared" si="6"/>
        <v>C-135</v>
      </c>
      <c r="R139" s="108"/>
      <c r="S139" s="98"/>
      <c r="T139" s="105"/>
      <c r="U139" s="103"/>
      <c r="V139" s="171" t="str" cm="1">
        <f t="array" aca="1" ref="V139" ca="1">IF(B139="","",IF(OR(AK139="Joined",AK139="Rejected",AK139="Offer Drop",AK139="Backed out"),"",_xlfn.LET(_xlpm.dates,CHOOSE({1,2,3,4,5,6},X139,Z139,AB139,AD139,AF139,AH139),_xlpm.pastDates,IF(_xlpm.dates&lt;=TODAY(),_xlpm.dates,0),_xlpm.maxPast,MAX(_xlpm.pastDates),IF(_xlpm.maxPast&gt;0,TODAY()-_xlpm.maxPast,IF(T139="","",TODAY()-T139)))))</f>
        <v/>
      </c>
      <c r="W139" s="95" t="s">
        <v>222</v>
      </c>
      <c r="X139" s="129"/>
      <c r="Y139" s="100"/>
      <c r="Z139" s="99"/>
      <c r="AA139" s="100"/>
      <c r="AB139" s="99"/>
      <c r="AC139" s="100"/>
      <c r="AD139" s="105"/>
      <c r="AE139" s="94"/>
      <c r="AF139" s="105"/>
      <c r="AG139" s="94"/>
      <c r="AH139" s="132"/>
      <c r="AI139" s="97"/>
      <c r="AJ139" s="96"/>
      <c r="AK139" s="192" t="str">
        <f t="shared" si="7"/>
        <v>Rejected</v>
      </c>
      <c r="AL139" s="169" t="str">
        <f>IFERROR(IF(S139="","",IF(VLOOKUP(S139,'Requisitions'!$B:$N,13,FALSE)="","",HYPERLINK(VLOOKUP(S139,'Requisitions'!$B:$N,13,FALSE),"Feedback Sheet"))),"")</f>
        <v/>
      </c>
      <c r="AM139" s="96"/>
    </row>
    <row r="140" spans="2:39" x14ac:dyDescent="0.45">
      <c r="B140" s="98">
        <v>136</v>
      </c>
      <c r="C140" s="98" t="s">
        <v>637</v>
      </c>
      <c r="D140" s="98" t="s">
        <v>103</v>
      </c>
      <c r="E140" s="98" t="s">
        <v>220</v>
      </c>
      <c r="F140" s="98" t="s">
        <v>283</v>
      </c>
      <c r="G140" s="98" t="s">
        <v>638</v>
      </c>
      <c r="H140" s="98" t="s">
        <v>43</v>
      </c>
      <c r="I140" s="98" t="s">
        <v>639</v>
      </c>
      <c r="J140" s="98" t="s">
        <v>640</v>
      </c>
      <c r="K140" s="98" t="s">
        <v>250</v>
      </c>
      <c r="L140" s="98" t="s">
        <v>641</v>
      </c>
      <c r="M140" s="96" t="s">
        <v>219</v>
      </c>
      <c r="N140" s="103" t="s">
        <v>60</v>
      </c>
      <c r="O140" s="97">
        <v>9520359969</v>
      </c>
      <c r="P140" s="98" t="s">
        <v>642</v>
      </c>
      <c r="Q140" s="126" t="str">
        <f t="shared" si="6"/>
        <v>C-136</v>
      </c>
      <c r="R140" s="108"/>
      <c r="S140" s="98"/>
      <c r="T140" s="105"/>
      <c r="U140" s="103"/>
      <c r="V140" s="171" t="str" cm="1">
        <f t="array" aca="1" ref="V140" ca="1">IF(B140="","",IF(OR(AK140="Joined",AK140="Rejected",AK140="Offer Drop",AK140="Backed out"),"",_xlfn.LET(_xlpm.dates,CHOOSE({1,2,3,4,5,6},X140,Z140,AB140,AD140,AF140,AH140),_xlpm.pastDates,IF(_xlpm.dates&lt;=TODAY(),_xlpm.dates,0),_xlpm.maxPast,MAX(_xlpm.pastDates),IF(_xlpm.maxPast&gt;0,TODAY()-_xlpm.maxPast,IF(T140="","",TODAY()-T140)))))</f>
        <v/>
      </c>
      <c r="W140" s="95" t="s">
        <v>222</v>
      </c>
      <c r="X140" s="129"/>
      <c r="Y140" s="100"/>
      <c r="Z140" s="99"/>
      <c r="AA140" s="100"/>
      <c r="AB140" s="99"/>
      <c r="AC140" s="100"/>
      <c r="AD140" s="105"/>
      <c r="AE140" s="94"/>
      <c r="AF140" s="105"/>
      <c r="AG140" s="94"/>
      <c r="AH140" s="132"/>
      <c r="AI140" s="97"/>
      <c r="AJ140" s="96"/>
      <c r="AK140" s="192" t="str">
        <f t="shared" si="7"/>
        <v>Rejected</v>
      </c>
      <c r="AL140" s="169" t="str">
        <f>IFERROR(IF(S140="","",IF(VLOOKUP(S140,'Requisitions'!$B:$N,13,FALSE)="","",HYPERLINK(VLOOKUP(S140,'Requisitions'!$B:$N,13,FALSE),"Feedback Sheet"))),"")</f>
        <v/>
      </c>
      <c r="AM140" s="96"/>
    </row>
    <row r="141" spans="2:39" x14ac:dyDescent="0.45">
      <c r="B141" s="98">
        <v>137</v>
      </c>
      <c r="C141" s="98" t="s">
        <v>643</v>
      </c>
      <c r="D141" s="98" t="s">
        <v>103</v>
      </c>
      <c r="E141" s="98" t="s">
        <v>220</v>
      </c>
      <c r="F141" s="98" t="s">
        <v>243</v>
      </c>
      <c r="G141" s="98" t="s">
        <v>644</v>
      </c>
      <c r="H141" s="98" t="s">
        <v>645</v>
      </c>
      <c r="I141" s="98" t="s">
        <v>646</v>
      </c>
      <c r="J141" s="98" t="s">
        <v>647</v>
      </c>
      <c r="K141" s="98" t="s">
        <v>648</v>
      </c>
      <c r="L141" s="98" t="s">
        <v>649</v>
      </c>
      <c r="M141" s="96" t="s">
        <v>219</v>
      </c>
      <c r="N141" s="103" t="s">
        <v>60</v>
      </c>
      <c r="O141" s="97">
        <v>7838920863</v>
      </c>
      <c r="P141" s="98" t="s">
        <v>650</v>
      </c>
      <c r="Q141" s="126" t="str">
        <f t="shared" si="6"/>
        <v>C-137</v>
      </c>
      <c r="R141" s="108"/>
      <c r="S141" s="98"/>
      <c r="T141" s="105"/>
      <c r="U141" s="103"/>
      <c r="V141" s="171" t="str" cm="1">
        <f t="array" aca="1" ref="V141" ca="1">IF(B141="","",IF(OR(AK141="Joined",AK141="Rejected",AK141="Offer Drop",AK141="Backed out"),"",_xlfn.LET(_xlpm.dates,CHOOSE({1,2,3,4,5,6},X141,Z141,AB141,AD141,AF141,AH141),_xlpm.pastDates,IF(_xlpm.dates&lt;=TODAY(),_xlpm.dates,0),_xlpm.maxPast,MAX(_xlpm.pastDates),IF(_xlpm.maxPast&gt;0,TODAY()-_xlpm.maxPast,IF(T141="","",TODAY()-T141)))))</f>
        <v/>
      </c>
      <c r="W141" s="95" t="s">
        <v>222</v>
      </c>
      <c r="X141" s="129"/>
      <c r="Y141" s="100"/>
      <c r="Z141" s="99"/>
      <c r="AA141" s="100"/>
      <c r="AB141" s="99"/>
      <c r="AC141" s="100"/>
      <c r="AD141" s="105"/>
      <c r="AE141" s="94"/>
      <c r="AF141" s="105"/>
      <c r="AG141" s="94"/>
      <c r="AH141" s="132"/>
      <c r="AI141" s="97"/>
      <c r="AJ141" s="96"/>
      <c r="AK141" s="192" t="str">
        <f t="shared" si="7"/>
        <v>Rejected</v>
      </c>
      <c r="AL141" s="169" t="str">
        <f>IFERROR(IF(S141="","",IF(VLOOKUP(S141,'Requisitions'!$B:$N,13,FALSE)="","",HYPERLINK(VLOOKUP(S141,'Requisitions'!$B:$N,13,FALSE),"Feedback Sheet"))),"")</f>
        <v/>
      </c>
      <c r="AM141" s="96"/>
    </row>
    <row r="142" spans="2:39" x14ac:dyDescent="0.45">
      <c r="B142" s="98">
        <v>138</v>
      </c>
      <c r="C142" s="98" t="s">
        <v>325</v>
      </c>
      <c r="D142" s="98" t="s">
        <v>103</v>
      </c>
      <c r="E142" s="98" t="s">
        <v>220</v>
      </c>
      <c r="F142" s="98" t="s">
        <v>290</v>
      </c>
      <c r="G142" s="98" t="s">
        <v>651</v>
      </c>
      <c r="H142" s="98" t="s">
        <v>652</v>
      </c>
      <c r="I142" s="98" t="s">
        <v>653</v>
      </c>
      <c r="J142" s="98" t="s">
        <v>654</v>
      </c>
      <c r="K142" s="98" t="s">
        <v>281</v>
      </c>
      <c r="L142" s="98" t="s">
        <v>655</v>
      </c>
      <c r="M142" s="96" t="s">
        <v>219</v>
      </c>
      <c r="N142" s="103" t="s">
        <v>60</v>
      </c>
      <c r="O142" s="97">
        <v>9958425963</v>
      </c>
      <c r="P142" s="98" t="s">
        <v>656</v>
      </c>
      <c r="Q142" s="126" t="str">
        <f t="shared" si="6"/>
        <v>C-138</v>
      </c>
      <c r="R142" s="108"/>
      <c r="S142" s="98"/>
      <c r="T142" s="105"/>
      <c r="U142" s="103"/>
      <c r="V142" s="171" t="str" cm="1">
        <f t="array" aca="1" ref="V142" ca="1">IF(B142="","",IF(OR(AK142="Joined",AK142="Rejected",AK142="Offer Drop",AK142="Backed out"),"",_xlfn.LET(_xlpm.dates,CHOOSE({1,2,3,4,5,6},X142,Z142,AB142,AD142,AF142,AH142),_xlpm.pastDates,IF(_xlpm.dates&lt;=TODAY(),_xlpm.dates,0),_xlpm.maxPast,MAX(_xlpm.pastDates),IF(_xlpm.maxPast&gt;0,TODAY()-_xlpm.maxPast,IF(T142="","",TODAY()-T142)))))</f>
        <v/>
      </c>
      <c r="W142" s="95" t="s">
        <v>222</v>
      </c>
      <c r="X142" s="129"/>
      <c r="Y142" s="100"/>
      <c r="Z142" s="99"/>
      <c r="AA142" s="100"/>
      <c r="AB142" s="99"/>
      <c r="AC142" s="100"/>
      <c r="AD142" s="105"/>
      <c r="AE142" s="94"/>
      <c r="AF142" s="105"/>
      <c r="AG142" s="94"/>
      <c r="AH142" s="132"/>
      <c r="AI142" s="97"/>
      <c r="AJ142" s="96"/>
      <c r="AK142" s="192" t="str">
        <f t="shared" si="7"/>
        <v>Rejected</v>
      </c>
      <c r="AL142" s="169" t="str">
        <f>IFERROR(IF(S142="","",IF(VLOOKUP(S142,'Requisitions'!$B:$N,13,FALSE)="","",HYPERLINK(VLOOKUP(S142,'Requisitions'!$B:$N,13,FALSE),"Feedback Sheet"))),"")</f>
        <v/>
      </c>
      <c r="AM142" s="96"/>
    </row>
    <row r="143" spans="2:39" x14ac:dyDescent="0.45">
      <c r="B143" s="98">
        <v>139</v>
      </c>
      <c r="C143" s="98" t="s">
        <v>657</v>
      </c>
      <c r="D143" s="98" t="s">
        <v>658</v>
      </c>
      <c r="E143" s="98" t="s">
        <v>659</v>
      </c>
      <c r="F143" s="98" t="s">
        <v>283</v>
      </c>
      <c r="G143" s="98" t="s">
        <v>660</v>
      </c>
      <c r="H143" s="98" t="s">
        <v>43</v>
      </c>
      <c r="I143" s="98" t="s">
        <v>245</v>
      </c>
      <c r="J143" s="98" t="s">
        <v>661</v>
      </c>
      <c r="K143" s="98" t="s">
        <v>662</v>
      </c>
      <c r="L143" s="98" t="s">
        <v>663</v>
      </c>
      <c r="M143" s="96" t="s">
        <v>664</v>
      </c>
      <c r="N143" s="103" t="s">
        <v>60</v>
      </c>
      <c r="O143" s="97">
        <v>9696172874</v>
      </c>
      <c r="P143" s="98" t="s">
        <v>665</v>
      </c>
      <c r="Q143" s="126" t="str">
        <f t="shared" si="6"/>
        <v>C-139</v>
      </c>
      <c r="R143" s="108"/>
      <c r="S143" s="98"/>
      <c r="T143" s="105"/>
      <c r="U143" s="103"/>
      <c r="V143" s="171" t="str" cm="1">
        <f t="array" aca="1" ref="V143" ca="1">IF(B143="","",IF(OR(AK143="Joined",AK143="Rejected",AK143="Offer Drop",AK143="Backed out"),"",_xlfn.LET(_xlpm.dates,CHOOSE({1,2,3,4,5,6},X143,Z143,AB143,AD143,AF143,AH143),_xlpm.pastDates,IF(_xlpm.dates&lt;=TODAY(),_xlpm.dates,0),_xlpm.maxPast,MAX(_xlpm.pastDates),IF(_xlpm.maxPast&gt;0,TODAY()-_xlpm.maxPast,IF(T143="","",TODAY()-T143)))))</f>
        <v/>
      </c>
      <c r="W143" s="95" t="s">
        <v>222</v>
      </c>
      <c r="X143" s="129"/>
      <c r="Y143" s="100"/>
      <c r="Z143" s="99"/>
      <c r="AA143" s="100"/>
      <c r="AB143" s="99"/>
      <c r="AC143" s="100"/>
      <c r="AD143" s="105"/>
      <c r="AE143" s="94"/>
      <c r="AF143" s="105"/>
      <c r="AG143" s="94"/>
      <c r="AH143" s="132"/>
      <c r="AI143" s="97"/>
      <c r="AJ143" s="96"/>
      <c r="AK143" s="192" t="str">
        <f t="shared" si="7"/>
        <v>Rejected</v>
      </c>
      <c r="AL143" s="169" t="str">
        <f>IFERROR(IF(S143="","",IF(VLOOKUP(S143,'Requisitions'!$B:$N,13,FALSE)="","",HYPERLINK(VLOOKUP(S143,'Requisitions'!$B:$N,13,FALSE),"Feedback Sheet"))),"")</f>
        <v/>
      </c>
      <c r="AM143" s="96"/>
    </row>
    <row r="144" spans="2:39" x14ac:dyDescent="0.45">
      <c r="B144" s="98">
        <v>140</v>
      </c>
      <c r="C144" s="98" t="s">
        <v>666</v>
      </c>
      <c r="D144" s="98" t="s">
        <v>155</v>
      </c>
      <c r="E144" s="98" t="s">
        <v>213</v>
      </c>
      <c r="F144" s="98" t="s">
        <v>283</v>
      </c>
      <c r="G144" s="98" t="s">
        <v>667</v>
      </c>
      <c r="H144" s="98" t="s">
        <v>668</v>
      </c>
      <c r="I144" s="98" t="s">
        <v>669</v>
      </c>
      <c r="J144" s="98" t="s">
        <v>250</v>
      </c>
      <c r="K144" s="98" t="s">
        <v>265</v>
      </c>
      <c r="L144" s="98" t="s">
        <v>323</v>
      </c>
      <c r="M144" s="96" t="s">
        <v>219</v>
      </c>
      <c r="N144" s="103" t="s">
        <v>60</v>
      </c>
      <c r="O144" s="97">
        <v>9211016444</v>
      </c>
      <c r="P144" s="98" t="s">
        <v>670</v>
      </c>
      <c r="Q144" s="126" t="str">
        <f t="shared" si="6"/>
        <v>C-140</v>
      </c>
      <c r="R144" s="108"/>
      <c r="S144" s="98"/>
      <c r="T144" s="105"/>
      <c r="U144" s="103"/>
      <c r="V144" s="171" t="str" cm="1">
        <f t="array" aca="1" ref="V144" ca="1">IF(B144="","",IF(OR(AK144="Joined",AK144="Rejected",AK144="Offer Drop",AK144="Backed out"),"",_xlfn.LET(_xlpm.dates,CHOOSE({1,2,3,4,5,6},X144,Z144,AB144,AD144,AF144,AH144),_xlpm.pastDates,IF(_xlpm.dates&lt;=TODAY(),_xlpm.dates,0),_xlpm.maxPast,MAX(_xlpm.pastDates),IF(_xlpm.maxPast&gt;0,TODAY()-_xlpm.maxPast,IF(T144="","",TODAY()-T144)))))</f>
        <v/>
      </c>
      <c r="W144" s="95" t="s">
        <v>221</v>
      </c>
      <c r="X144" s="129"/>
      <c r="Y144" s="100" t="s">
        <v>221</v>
      </c>
      <c r="Z144" s="99"/>
      <c r="AA144" s="100" t="s">
        <v>222</v>
      </c>
      <c r="AB144" s="99"/>
      <c r="AC144" s="100"/>
      <c r="AD144" s="105"/>
      <c r="AE144" s="94"/>
      <c r="AF144" s="105"/>
      <c r="AG144" s="94"/>
      <c r="AH144" s="132"/>
      <c r="AI144" s="97"/>
      <c r="AJ144" s="96"/>
      <c r="AK144" s="192" t="str">
        <f t="shared" si="7"/>
        <v>Rejected</v>
      </c>
      <c r="AL144" s="169" t="str">
        <f>IFERROR(IF(S144="","",IF(VLOOKUP(S144,'Requisitions'!$B:$N,13,FALSE)="","",HYPERLINK(VLOOKUP(S144,'Requisitions'!$B:$N,13,FALSE),"Feedback Sheet"))),"")</f>
        <v/>
      </c>
      <c r="AM144" s="96"/>
    </row>
    <row r="145" spans="2:39" x14ac:dyDescent="0.45">
      <c r="B145" s="98">
        <v>141</v>
      </c>
      <c r="C145" s="98" t="s">
        <v>671</v>
      </c>
      <c r="D145" s="98" t="s">
        <v>155</v>
      </c>
      <c r="E145" s="98" t="s">
        <v>213</v>
      </c>
      <c r="F145" s="98" t="s">
        <v>632</v>
      </c>
      <c r="G145" s="98" t="s">
        <v>672</v>
      </c>
      <c r="H145" s="98" t="s">
        <v>673</v>
      </c>
      <c r="I145" s="98" t="s">
        <v>674</v>
      </c>
      <c r="J145" s="98" t="s">
        <v>675</v>
      </c>
      <c r="K145" s="98" t="s">
        <v>257</v>
      </c>
      <c r="L145" s="98" t="s">
        <v>676</v>
      </c>
      <c r="M145" s="96" t="s">
        <v>677</v>
      </c>
      <c r="N145" s="103" t="s">
        <v>60</v>
      </c>
      <c r="O145" s="97" t="s">
        <v>678</v>
      </c>
      <c r="P145" s="98" t="s">
        <v>679</v>
      </c>
      <c r="Q145" s="126" t="str">
        <f t="shared" si="6"/>
        <v>C-141</v>
      </c>
      <c r="R145" s="108"/>
      <c r="S145" s="98"/>
      <c r="T145" s="105"/>
      <c r="U145" s="103"/>
      <c r="V145" s="171" t="str" cm="1">
        <f t="array" aca="1" ref="V145" ca="1">IF(B145="","",IF(OR(AK145="Joined",AK145="Rejected",AK145="Offer Drop",AK145="Backed out"),"",_xlfn.LET(_xlpm.dates,CHOOSE({1,2,3,4,5,6},X145,Z145,AB145,AD145,AF145,AH145),_xlpm.pastDates,IF(_xlpm.dates&lt;=TODAY(),_xlpm.dates,0),_xlpm.maxPast,MAX(_xlpm.pastDates),IF(_xlpm.maxPast&gt;0,TODAY()-_xlpm.maxPast,IF(T145="","",TODAY()-T145)))))</f>
        <v/>
      </c>
      <c r="W145" s="95" t="s">
        <v>320</v>
      </c>
      <c r="X145" s="129"/>
      <c r="Y145" s="100"/>
      <c r="Z145" s="99"/>
      <c r="AA145" s="100"/>
      <c r="AB145" s="99"/>
      <c r="AC145" s="100"/>
      <c r="AD145" s="105"/>
      <c r="AE145" s="94"/>
      <c r="AF145" s="105"/>
      <c r="AG145" s="94"/>
      <c r="AH145" s="132"/>
      <c r="AI145" s="97"/>
      <c r="AJ145" s="96"/>
      <c r="AK145" s="192" t="str">
        <f t="shared" si="7"/>
        <v>On Hold</v>
      </c>
      <c r="AL145" s="169" t="str">
        <f>IFERROR(IF(S145="","",IF(VLOOKUP(S145,'Requisitions'!$B:$N,13,FALSE)="","",HYPERLINK(VLOOKUP(S145,'Requisitions'!$B:$N,13,FALSE),"Feedback Sheet"))),"")</f>
        <v/>
      </c>
      <c r="AM145" s="96"/>
    </row>
    <row r="146" spans="2:39" x14ac:dyDescent="0.45">
      <c r="B146" s="98">
        <v>142</v>
      </c>
      <c r="C146" s="98" t="s">
        <v>680</v>
      </c>
      <c r="D146" s="98" t="s">
        <v>155</v>
      </c>
      <c r="E146" s="98" t="s">
        <v>213</v>
      </c>
      <c r="F146" s="98" t="s">
        <v>252</v>
      </c>
      <c r="G146" s="98" t="s">
        <v>232</v>
      </c>
      <c r="H146" s="98" t="s">
        <v>228</v>
      </c>
      <c r="I146" s="98" t="s">
        <v>521</v>
      </c>
      <c r="J146" s="98" t="s">
        <v>298</v>
      </c>
      <c r="K146" s="98" t="s">
        <v>265</v>
      </c>
      <c r="L146" s="98" t="s">
        <v>247</v>
      </c>
      <c r="M146" s="96" t="s">
        <v>262</v>
      </c>
      <c r="N146" s="103" t="s">
        <v>60</v>
      </c>
      <c r="O146" s="97" t="s">
        <v>220</v>
      </c>
      <c r="P146" s="98" t="s">
        <v>220</v>
      </c>
      <c r="Q146" s="126" t="str">
        <f t="shared" si="6"/>
        <v>C-142</v>
      </c>
      <c r="R146" s="108"/>
      <c r="S146" s="98"/>
      <c r="T146" s="105"/>
      <c r="U146" s="103"/>
      <c r="V146" s="171" t="str" cm="1">
        <f t="array" aca="1" ref="V146" ca="1">IF(B146="","",IF(OR(AK146="Joined",AK146="Rejected",AK146="Offer Drop",AK146="Backed out"),"",_xlfn.LET(_xlpm.dates,CHOOSE({1,2,3,4,5,6},X146,Z146,AB146,AD146,AF146,AH146),_xlpm.pastDates,IF(_xlpm.dates&lt;=TODAY(),_xlpm.dates,0),_xlpm.maxPast,MAX(_xlpm.pastDates),IF(_xlpm.maxPast&gt;0,TODAY()-_xlpm.maxPast,IF(T146="","",TODAY()-T146)))))</f>
        <v/>
      </c>
      <c r="W146" s="95" t="s">
        <v>221</v>
      </c>
      <c r="X146" s="129"/>
      <c r="Y146" s="100" t="s">
        <v>221</v>
      </c>
      <c r="Z146" s="99"/>
      <c r="AA146" s="100" t="s">
        <v>222</v>
      </c>
      <c r="AB146" s="99"/>
      <c r="AC146" s="100"/>
      <c r="AD146" s="105"/>
      <c r="AE146" s="94"/>
      <c r="AF146" s="105"/>
      <c r="AG146" s="94"/>
      <c r="AH146" s="132"/>
      <c r="AI146" s="97"/>
      <c r="AJ146" s="96"/>
      <c r="AK146" s="192" t="str">
        <f t="shared" si="7"/>
        <v>Rejected</v>
      </c>
      <c r="AL146" s="169" t="str">
        <f>IFERROR(IF(S146="","",IF(VLOOKUP(S146,'Requisitions'!$B:$N,13,FALSE)="","",HYPERLINK(VLOOKUP(S146,'Requisitions'!$B:$N,13,FALSE),"Feedback Sheet"))),"")</f>
        <v/>
      </c>
      <c r="AM146" s="96"/>
    </row>
    <row r="147" spans="2:39" x14ac:dyDescent="0.45">
      <c r="B147" s="98">
        <v>143</v>
      </c>
      <c r="C147" s="98" t="s">
        <v>681</v>
      </c>
      <c r="D147" s="98" t="s">
        <v>155</v>
      </c>
      <c r="E147" s="98" t="s">
        <v>213</v>
      </c>
      <c r="F147" s="98" t="s">
        <v>682</v>
      </c>
      <c r="G147" s="98" t="s">
        <v>683</v>
      </c>
      <c r="H147" s="98" t="s">
        <v>249</v>
      </c>
      <c r="I147" s="98" t="s">
        <v>521</v>
      </c>
      <c r="J147" s="98" t="s">
        <v>684</v>
      </c>
      <c r="K147" s="98" t="s">
        <v>284</v>
      </c>
      <c r="L147" s="98" t="s">
        <v>685</v>
      </c>
      <c r="M147" s="96" t="s">
        <v>262</v>
      </c>
      <c r="N147" s="103" t="s">
        <v>60</v>
      </c>
      <c r="O147" s="97">
        <v>8305226574</v>
      </c>
      <c r="P147" s="98" t="s">
        <v>686</v>
      </c>
      <c r="Q147" s="126" t="str">
        <f t="shared" si="6"/>
        <v>C-143</v>
      </c>
      <c r="R147" s="108"/>
      <c r="S147" s="98"/>
      <c r="T147" s="105"/>
      <c r="U147" s="103"/>
      <c r="V147" s="171" t="str" cm="1">
        <f t="array" aca="1" ref="V147" ca="1">IF(B147="","",IF(OR(AK147="Joined",AK147="Rejected",AK147="Offer Drop",AK147="Backed out"),"",_xlfn.LET(_xlpm.dates,CHOOSE({1,2,3,4,5,6},X147,Z147,AB147,AD147,AF147,AH147),_xlpm.pastDates,IF(_xlpm.dates&lt;=TODAY(),_xlpm.dates,0),_xlpm.maxPast,MAX(_xlpm.pastDates),IF(_xlpm.maxPast&gt;0,TODAY()-_xlpm.maxPast,IF(T147="","",TODAY()-T147)))))</f>
        <v/>
      </c>
      <c r="W147" s="95" t="s">
        <v>221</v>
      </c>
      <c r="X147" s="129"/>
      <c r="Y147" s="100" t="s">
        <v>221</v>
      </c>
      <c r="Z147" s="99"/>
      <c r="AA147" s="100" t="s">
        <v>221</v>
      </c>
      <c r="AB147" s="99"/>
      <c r="AC147" s="100" t="s">
        <v>221</v>
      </c>
      <c r="AD147" s="105"/>
      <c r="AE147" s="94" t="s">
        <v>221</v>
      </c>
      <c r="AF147" s="105"/>
      <c r="AG147" s="94" t="s">
        <v>222</v>
      </c>
      <c r="AH147" s="132"/>
      <c r="AI147" s="97"/>
      <c r="AJ147" s="96"/>
      <c r="AK147" s="192" t="str">
        <f t="shared" si="7"/>
        <v>Rejected</v>
      </c>
      <c r="AL147" s="169" t="str">
        <f>IFERROR(IF(S147="","",IF(VLOOKUP(S147,'Requisitions'!$B:$N,13,FALSE)="","",HYPERLINK(VLOOKUP(S147,'Requisitions'!$B:$N,13,FALSE),"Feedback Sheet"))),"")</f>
        <v/>
      </c>
      <c r="AM147" s="96"/>
    </row>
    <row r="148" spans="2:39" x14ac:dyDescent="0.45">
      <c r="B148" s="98">
        <v>144</v>
      </c>
      <c r="C148" s="98" t="s">
        <v>687</v>
      </c>
      <c r="D148" s="98" t="s">
        <v>155</v>
      </c>
      <c r="E148" s="98" t="s">
        <v>223</v>
      </c>
      <c r="F148" s="98" t="s">
        <v>287</v>
      </c>
      <c r="G148" s="98" t="s">
        <v>688</v>
      </c>
      <c r="H148" s="98" t="s">
        <v>43</v>
      </c>
      <c r="I148" s="98" t="s">
        <v>521</v>
      </c>
      <c r="J148" s="98" t="s">
        <v>689</v>
      </c>
      <c r="K148" s="98" t="s">
        <v>690</v>
      </c>
      <c r="L148" s="98" t="s">
        <v>691</v>
      </c>
      <c r="M148" s="96" t="s">
        <v>219</v>
      </c>
      <c r="N148" s="103" t="s">
        <v>60</v>
      </c>
      <c r="O148" s="97">
        <v>6386678704</v>
      </c>
      <c r="P148" s="98" t="s">
        <v>692</v>
      </c>
      <c r="Q148" s="126" t="str">
        <f t="shared" si="6"/>
        <v>C-144</v>
      </c>
      <c r="R148" s="108"/>
      <c r="S148" s="98"/>
      <c r="T148" s="105"/>
      <c r="U148" s="103"/>
      <c r="V148" s="171" t="str" cm="1">
        <f t="array" aca="1" ref="V148" ca="1">IF(B148="","",IF(OR(AK148="Joined",AK148="Rejected",AK148="Offer Drop",AK148="Backed out"),"",_xlfn.LET(_xlpm.dates,CHOOSE({1,2,3,4,5,6},X148,Z148,AB148,AD148,AF148,AH148),_xlpm.pastDates,IF(_xlpm.dates&lt;=TODAY(),_xlpm.dates,0),_xlpm.maxPast,MAX(_xlpm.pastDates),IF(_xlpm.maxPast&gt;0,TODAY()-_xlpm.maxPast,IF(T148="","",TODAY()-T148)))))</f>
        <v/>
      </c>
      <c r="W148" s="95" t="s">
        <v>221</v>
      </c>
      <c r="X148" s="129"/>
      <c r="Y148" s="100" t="s">
        <v>221</v>
      </c>
      <c r="Z148" s="99"/>
      <c r="AA148" s="100" t="s">
        <v>222</v>
      </c>
      <c r="AB148" s="99"/>
      <c r="AC148" s="100"/>
      <c r="AD148" s="105"/>
      <c r="AE148" s="94"/>
      <c r="AF148" s="105"/>
      <c r="AG148" s="94"/>
      <c r="AH148" s="132"/>
      <c r="AI148" s="97"/>
      <c r="AJ148" s="96"/>
      <c r="AK148" s="192" t="str">
        <f t="shared" si="7"/>
        <v>Rejected</v>
      </c>
      <c r="AL148" s="169" t="str">
        <f>IFERROR(IF(S148="","",IF(VLOOKUP(S148,'Requisitions'!$B:$N,13,FALSE)="","",HYPERLINK(VLOOKUP(S148,'Requisitions'!$B:$N,13,FALSE),"Feedback Sheet"))),"")</f>
        <v/>
      </c>
      <c r="AM148" s="96"/>
    </row>
    <row r="149" spans="2:39" x14ac:dyDescent="0.45">
      <c r="B149" s="98">
        <v>145</v>
      </c>
      <c r="C149" s="98" t="s">
        <v>540</v>
      </c>
      <c r="D149" s="98" t="s">
        <v>155</v>
      </c>
      <c r="E149" s="98" t="s">
        <v>693</v>
      </c>
      <c r="F149" s="98" t="s">
        <v>252</v>
      </c>
      <c r="G149" s="98" t="s">
        <v>694</v>
      </c>
      <c r="H149" s="98" t="s">
        <v>695</v>
      </c>
      <c r="I149" s="98" t="s">
        <v>245</v>
      </c>
      <c r="J149" s="98" t="s">
        <v>298</v>
      </c>
      <c r="K149" s="98" t="s">
        <v>250</v>
      </c>
      <c r="L149" s="98" t="s">
        <v>240</v>
      </c>
      <c r="M149" s="96" t="s">
        <v>219</v>
      </c>
      <c r="N149" s="103" t="s">
        <v>60</v>
      </c>
      <c r="O149" s="97">
        <v>9318468058</v>
      </c>
      <c r="P149" s="98" t="s">
        <v>696</v>
      </c>
      <c r="Q149" s="126" t="str">
        <f t="shared" si="6"/>
        <v>C-145</v>
      </c>
      <c r="R149" s="108"/>
      <c r="S149" s="98"/>
      <c r="T149" s="105"/>
      <c r="U149" s="103"/>
      <c r="V149" s="171" t="str" cm="1">
        <f t="array" aca="1" ref="V149" ca="1">IF(B149="","",IF(OR(AK149="Joined",AK149="Rejected",AK149="Offer Drop",AK149="Backed out"),"",_xlfn.LET(_xlpm.dates,CHOOSE({1,2,3,4,5,6},X149,Z149,AB149,AD149,AF149,AH149),_xlpm.pastDates,IF(_xlpm.dates&lt;=TODAY(),_xlpm.dates,0),_xlpm.maxPast,MAX(_xlpm.pastDates),IF(_xlpm.maxPast&gt;0,TODAY()-_xlpm.maxPast,IF(T149="","",TODAY()-T149)))))</f>
        <v/>
      </c>
      <c r="W149" s="95" t="s">
        <v>221</v>
      </c>
      <c r="X149" s="129"/>
      <c r="Y149" s="100" t="s">
        <v>222</v>
      </c>
      <c r="Z149" s="99"/>
      <c r="AA149" s="100"/>
      <c r="AB149" s="99"/>
      <c r="AC149" s="100"/>
      <c r="AD149" s="105"/>
      <c r="AE149" s="94"/>
      <c r="AF149" s="105"/>
      <c r="AG149" s="94"/>
      <c r="AH149" s="132"/>
      <c r="AI149" s="97"/>
      <c r="AJ149" s="96"/>
      <c r="AK149" s="192" t="str">
        <f t="shared" si="7"/>
        <v>Rejected</v>
      </c>
      <c r="AL149" s="169" t="str">
        <f>IFERROR(IF(S149="","",IF(VLOOKUP(S149,'Requisitions'!$B:$N,13,FALSE)="","",HYPERLINK(VLOOKUP(S149,'Requisitions'!$B:$N,13,FALSE),"Feedback Sheet"))),"")</f>
        <v/>
      </c>
      <c r="AM149" s="96"/>
    </row>
    <row r="150" spans="2:39" x14ac:dyDescent="0.45">
      <c r="B150" s="98">
        <v>146</v>
      </c>
      <c r="C150" s="98" t="s">
        <v>697</v>
      </c>
      <c r="D150" s="98" t="s">
        <v>155</v>
      </c>
      <c r="E150" s="98" t="s">
        <v>213</v>
      </c>
      <c r="F150" s="98" t="s">
        <v>329</v>
      </c>
      <c r="G150" s="98" t="s">
        <v>698</v>
      </c>
      <c r="H150" s="98" t="s">
        <v>228</v>
      </c>
      <c r="I150" s="98" t="s">
        <v>699</v>
      </c>
      <c r="J150" s="98" t="s">
        <v>700</v>
      </c>
      <c r="K150" s="98" t="s">
        <v>265</v>
      </c>
      <c r="L150" s="98" t="s">
        <v>570</v>
      </c>
      <c r="M150" s="96" t="s">
        <v>219</v>
      </c>
      <c r="N150" s="103" t="s">
        <v>60</v>
      </c>
      <c r="O150" s="97">
        <v>8929518507</v>
      </c>
      <c r="P150" s="98" t="s">
        <v>701</v>
      </c>
      <c r="Q150" s="126" t="str">
        <f t="shared" si="6"/>
        <v>C-146</v>
      </c>
      <c r="R150" s="108"/>
      <c r="S150" s="98"/>
      <c r="T150" s="105"/>
      <c r="U150" s="103"/>
      <c r="V150" s="171" t="str" cm="1">
        <f t="array" aca="1" ref="V150" ca="1">IF(B150="","",IF(OR(AK150="Joined",AK150="Rejected",AK150="Offer Drop",AK150="Backed out"),"",_xlfn.LET(_xlpm.dates,CHOOSE({1,2,3,4,5,6},X150,Z150,AB150,AD150,AF150,AH150),_xlpm.pastDates,IF(_xlpm.dates&lt;=TODAY(),_xlpm.dates,0),_xlpm.maxPast,MAX(_xlpm.pastDates),IF(_xlpm.maxPast&gt;0,TODAY()-_xlpm.maxPast,IF(T150="","",TODAY()-T150)))))</f>
        <v/>
      </c>
      <c r="W150" s="95" t="s">
        <v>221</v>
      </c>
      <c r="X150" s="129"/>
      <c r="Y150" s="100" t="s">
        <v>222</v>
      </c>
      <c r="Z150" s="99"/>
      <c r="AA150" s="100"/>
      <c r="AB150" s="99"/>
      <c r="AC150" s="100"/>
      <c r="AD150" s="105"/>
      <c r="AE150" s="94"/>
      <c r="AF150" s="105"/>
      <c r="AG150" s="94"/>
      <c r="AH150" s="132"/>
      <c r="AI150" s="97"/>
      <c r="AJ150" s="96"/>
      <c r="AK150" s="192" t="str">
        <f t="shared" si="7"/>
        <v>Rejected</v>
      </c>
      <c r="AL150" s="169" t="str">
        <f>IFERROR(IF(S150="","",IF(VLOOKUP(S150,'Requisitions'!$B:$N,13,FALSE)="","",HYPERLINK(VLOOKUP(S150,'Requisitions'!$B:$N,13,FALSE),"Feedback Sheet"))),"")</f>
        <v/>
      </c>
      <c r="AM150" s="96"/>
    </row>
    <row r="151" spans="2:39" x14ac:dyDescent="0.45">
      <c r="B151" s="98">
        <v>147</v>
      </c>
      <c r="C151" s="98" t="s">
        <v>702</v>
      </c>
      <c r="D151" s="98" t="s">
        <v>155</v>
      </c>
      <c r="E151" s="98" t="s">
        <v>213</v>
      </c>
      <c r="F151" s="98" t="s">
        <v>703</v>
      </c>
      <c r="G151" s="98" t="s">
        <v>704</v>
      </c>
      <c r="H151" s="98" t="s">
        <v>705</v>
      </c>
      <c r="I151" s="98" t="s">
        <v>706</v>
      </c>
      <c r="J151" s="98" t="s">
        <v>254</v>
      </c>
      <c r="K151" s="98" t="s">
        <v>707</v>
      </c>
      <c r="L151" s="98" t="s">
        <v>708</v>
      </c>
      <c r="M151" s="96" t="s">
        <v>219</v>
      </c>
      <c r="N151" s="103" t="s">
        <v>60</v>
      </c>
      <c r="O151" s="97">
        <v>9305745006</v>
      </c>
      <c r="P151" s="98" t="s">
        <v>709</v>
      </c>
      <c r="Q151" s="126" t="str">
        <f t="shared" si="6"/>
        <v>C-147</v>
      </c>
      <c r="R151" s="108"/>
      <c r="S151" s="98"/>
      <c r="T151" s="105"/>
      <c r="U151" s="103"/>
      <c r="V151" s="171" t="str" cm="1">
        <f t="array" aca="1" ref="V151" ca="1">IF(B151="","",IF(OR(AK151="Joined",AK151="Rejected",AK151="Offer Drop",AK151="Backed out"),"",_xlfn.LET(_xlpm.dates,CHOOSE({1,2,3,4,5,6},X151,Z151,AB151,AD151,AF151,AH151),_xlpm.pastDates,IF(_xlpm.dates&lt;=TODAY(),_xlpm.dates,0),_xlpm.maxPast,MAX(_xlpm.pastDates),IF(_xlpm.maxPast&gt;0,TODAY()-_xlpm.maxPast,IF(T151="","",TODAY()-T151)))))</f>
        <v/>
      </c>
      <c r="W151" s="95" t="s">
        <v>221</v>
      </c>
      <c r="X151" s="129"/>
      <c r="Y151" s="100" t="s">
        <v>222</v>
      </c>
      <c r="Z151" s="99"/>
      <c r="AA151" s="100"/>
      <c r="AB151" s="99"/>
      <c r="AC151" s="100"/>
      <c r="AD151" s="105"/>
      <c r="AE151" s="94"/>
      <c r="AF151" s="105"/>
      <c r="AG151" s="94"/>
      <c r="AH151" s="132"/>
      <c r="AI151" s="97"/>
      <c r="AJ151" s="96"/>
      <c r="AK151" s="192" t="str">
        <f t="shared" si="7"/>
        <v>Rejected</v>
      </c>
      <c r="AL151" s="169" t="str">
        <f>IFERROR(IF(S151="","",IF(VLOOKUP(S151,'Requisitions'!$B:$N,13,FALSE)="","",HYPERLINK(VLOOKUP(S151,'Requisitions'!$B:$N,13,FALSE),"Feedback Sheet"))),"")</f>
        <v/>
      </c>
      <c r="AM151" s="96"/>
    </row>
    <row r="152" spans="2:39" x14ac:dyDescent="0.45">
      <c r="B152" s="98">
        <v>148</v>
      </c>
      <c r="C152" s="98" t="s">
        <v>710</v>
      </c>
      <c r="D152" s="98" t="s">
        <v>155</v>
      </c>
      <c r="E152" s="98" t="s">
        <v>711</v>
      </c>
      <c r="F152" s="98" t="s">
        <v>267</v>
      </c>
      <c r="G152" s="98" t="s">
        <v>712</v>
      </c>
      <c r="H152" s="98" t="s">
        <v>43</v>
      </c>
      <c r="I152" s="98" t="s">
        <v>713</v>
      </c>
      <c r="J152" s="98" t="s">
        <v>239</v>
      </c>
      <c r="K152" s="98" t="s">
        <v>261</v>
      </c>
      <c r="L152" s="98" t="s">
        <v>240</v>
      </c>
      <c r="M152" s="96" t="s">
        <v>219</v>
      </c>
      <c r="N152" s="103" t="s">
        <v>60</v>
      </c>
      <c r="O152" s="97">
        <v>9555577721</v>
      </c>
      <c r="P152" s="98" t="s">
        <v>220</v>
      </c>
      <c r="Q152" s="126" t="str">
        <f t="shared" si="6"/>
        <v>C-148</v>
      </c>
      <c r="R152" s="108"/>
      <c r="S152" s="98"/>
      <c r="T152" s="105"/>
      <c r="U152" s="103"/>
      <c r="V152" s="171" t="str" cm="1">
        <f t="array" aca="1" ref="V152" ca="1">IF(B152="","",IF(OR(AK152="Joined",AK152="Rejected",AK152="Offer Drop",AK152="Backed out"),"",_xlfn.LET(_xlpm.dates,CHOOSE({1,2,3,4,5,6},X152,Z152,AB152,AD152,AF152,AH152),_xlpm.pastDates,IF(_xlpm.dates&lt;=TODAY(),_xlpm.dates,0),_xlpm.maxPast,MAX(_xlpm.pastDates),IF(_xlpm.maxPast&gt;0,TODAY()-_xlpm.maxPast,IF(T152="","",TODAY()-T152)))))</f>
        <v/>
      </c>
      <c r="W152" s="95" t="s">
        <v>222</v>
      </c>
      <c r="X152" s="129"/>
      <c r="Y152" s="100"/>
      <c r="Z152" s="99"/>
      <c r="AA152" s="100"/>
      <c r="AB152" s="99"/>
      <c r="AC152" s="100"/>
      <c r="AD152" s="105"/>
      <c r="AE152" s="94"/>
      <c r="AF152" s="105"/>
      <c r="AG152" s="94"/>
      <c r="AH152" s="132"/>
      <c r="AI152" s="97"/>
      <c r="AJ152" s="96"/>
      <c r="AK152" s="192" t="str">
        <f t="shared" si="7"/>
        <v>Rejected</v>
      </c>
      <c r="AL152" s="169" t="str">
        <f>IFERROR(IF(S152="","",IF(VLOOKUP(S152,'Requisitions'!$B:$N,13,FALSE)="","",HYPERLINK(VLOOKUP(S152,'Requisitions'!$B:$N,13,FALSE),"Feedback Sheet"))),"")</f>
        <v/>
      </c>
      <c r="AM152" s="96"/>
    </row>
    <row r="153" spans="2:39" x14ac:dyDescent="0.45">
      <c r="B153" s="98">
        <v>149</v>
      </c>
      <c r="C153" s="98" t="s">
        <v>714</v>
      </c>
      <c r="D153" s="98" t="s">
        <v>155</v>
      </c>
      <c r="E153" s="98" t="s">
        <v>213</v>
      </c>
      <c r="F153" s="98" t="s">
        <v>283</v>
      </c>
      <c r="G153" s="98" t="s">
        <v>715</v>
      </c>
      <c r="H153" s="98" t="s">
        <v>43</v>
      </c>
      <c r="I153" s="98" t="s">
        <v>716</v>
      </c>
      <c r="J153" s="98" t="s">
        <v>717</v>
      </c>
      <c r="K153" s="98" t="s">
        <v>273</v>
      </c>
      <c r="L153" s="98" t="s">
        <v>718</v>
      </c>
      <c r="M153" s="96" t="s">
        <v>219</v>
      </c>
      <c r="N153" s="103" t="s">
        <v>60</v>
      </c>
      <c r="O153" s="97" t="s">
        <v>220</v>
      </c>
      <c r="P153" s="98" t="s">
        <v>719</v>
      </c>
      <c r="Q153" s="126" t="str">
        <f t="shared" si="6"/>
        <v>C-149</v>
      </c>
      <c r="R153" s="108"/>
      <c r="S153" s="98"/>
      <c r="T153" s="105"/>
      <c r="U153" s="103"/>
      <c r="V153" s="171" t="str" cm="1">
        <f t="array" aca="1" ref="V153" ca="1">IF(B153="","",IF(OR(AK153="Joined",AK153="Rejected",AK153="Offer Drop",AK153="Backed out"),"",_xlfn.LET(_xlpm.dates,CHOOSE({1,2,3,4,5,6},X153,Z153,AB153,AD153,AF153,AH153),_xlpm.pastDates,IF(_xlpm.dates&lt;=TODAY(),_xlpm.dates,0),_xlpm.maxPast,MAX(_xlpm.pastDates),IF(_xlpm.maxPast&gt;0,TODAY()-_xlpm.maxPast,IF(T153="","",TODAY()-T153)))))</f>
        <v/>
      </c>
      <c r="W153" s="95" t="s">
        <v>221</v>
      </c>
      <c r="X153" s="129"/>
      <c r="Y153" s="100" t="s">
        <v>222</v>
      </c>
      <c r="Z153" s="99"/>
      <c r="AA153" s="100"/>
      <c r="AB153" s="99"/>
      <c r="AC153" s="100"/>
      <c r="AD153" s="105"/>
      <c r="AE153" s="94"/>
      <c r="AF153" s="105"/>
      <c r="AG153" s="94"/>
      <c r="AH153" s="132"/>
      <c r="AI153" s="97"/>
      <c r="AJ153" s="96"/>
      <c r="AK153" s="192" t="str">
        <f t="shared" si="7"/>
        <v>Rejected</v>
      </c>
      <c r="AL153" s="169" t="str">
        <f>IFERROR(IF(S153="","",IF(VLOOKUP(S153,'Requisitions'!$B:$N,13,FALSE)="","",HYPERLINK(VLOOKUP(S153,'Requisitions'!$B:$N,13,FALSE),"Feedback Sheet"))),"")</f>
        <v/>
      </c>
      <c r="AM153" s="96"/>
    </row>
    <row r="154" spans="2:39" x14ac:dyDescent="0.45">
      <c r="B154" s="98">
        <v>150</v>
      </c>
      <c r="C154" s="98" t="s">
        <v>453</v>
      </c>
      <c r="D154" s="98" t="s">
        <v>103</v>
      </c>
      <c r="E154" s="98" t="s">
        <v>220</v>
      </c>
      <c r="F154" s="98" t="s">
        <v>720</v>
      </c>
      <c r="G154" s="98" t="s">
        <v>721</v>
      </c>
      <c r="H154" s="98" t="s">
        <v>43</v>
      </c>
      <c r="I154" s="98" t="s">
        <v>722</v>
      </c>
      <c r="J154" s="98" t="s">
        <v>654</v>
      </c>
      <c r="K154" s="98" t="s">
        <v>257</v>
      </c>
      <c r="L154" s="98" t="s">
        <v>240</v>
      </c>
      <c r="M154" s="96" t="s">
        <v>219</v>
      </c>
      <c r="N154" s="103" t="s">
        <v>60</v>
      </c>
      <c r="O154" s="97">
        <v>7906581417</v>
      </c>
      <c r="P154" s="98" t="s">
        <v>723</v>
      </c>
      <c r="Q154" s="126" t="str">
        <f t="shared" si="6"/>
        <v>C-150</v>
      </c>
      <c r="R154" s="108"/>
      <c r="S154" s="98"/>
      <c r="T154" s="105"/>
      <c r="U154" s="103"/>
      <c r="V154" s="171" t="str" cm="1">
        <f t="array" aca="1" ref="V154" ca="1">IF(B154="","",IF(OR(AK154="Joined",AK154="Rejected",AK154="Offer Drop",AK154="Backed out"),"",_xlfn.LET(_xlpm.dates,CHOOSE({1,2,3,4,5,6},X154,Z154,AB154,AD154,AF154,AH154),_xlpm.pastDates,IF(_xlpm.dates&lt;=TODAY(),_xlpm.dates,0),_xlpm.maxPast,MAX(_xlpm.pastDates),IF(_xlpm.maxPast&gt;0,TODAY()-_xlpm.maxPast,IF(T154="","",TODAY()-T154)))))</f>
        <v/>
      </c>
      <c r="W154" s="95" t="s">
        <v>222</v>
      </c>
      <c r="X154" s="129"/>
      <c r="Y154" s="100"/>
      <c r="Z154" s="99"/>
      <c r="AA154" s="100"/>
      <c r="AB154" s="99"/>
      <c r="AC154" s="100"/>
      <c r="AD154" s="105"/>
      <c r="AE154" s="94"/>
      <c r="AF154" s="105"/>
      <c r="AG154" s="94"/>
      <c r="AH154" s="132"/>
      <c r="AI154" s="97"/>
      <c r="AJ154" s="96"/>
      <c r="AK154" s="192" t="str">
        <f t="shared" si="7"/>
        <v>Rejected</v>
      </c>
      <c r="AL154" s="169" t="str">
        <f>IFERROR(IF(S154="","",IF(VLOOKUP(S154,'Requisitions'!$B:$N,13,FALSE)="","",HYPERLINK(VLOOKUP(S154,'Requisitions'!$B:$N,13,FALSE),"Feedback Sheet"))),"")</f>
        <v/>
      </c>
      <c r="AM154" s="96"/>
    </row>
    <row r="155" spans="2:39" x14ac:dyDescent="0.45">
      <c r="B155" s="98">
        <v>151</v>
      </c>
      <c r="C155" s="98" t="s">
        <v>724</v>
      </c>
      <c r="D155" s="98" t="s">
        <v>103</v>
      </c>
      <c r="E155" s="98" t="s">
        <v>220</v>
      </c>
      <c r="F155" s="98" t="s">
        <v>287</v>
      </c>
      <c r="G155" s="98" t="s">
        <v>725</v>
      </c>
      <c r="H155" s="98" t="s">
        <v>726</v>
      </c>
      <c r="I155" s="98" t="s">
        <v>722</v>
      </c>
      <c r="J155" s="98" t="s">
        <v>542</v>
      </c>
      <c r="K155" s="98" t="s">
        <v>727</v>
      </c>
      <c r="L155" s="98" t="s">
        <v>247</v>
      </c>
      <c r="M155" s="96" t="s">
        <v>219</v>
      </c>
      <c r="N155" s="103" t="s">
        <v>60</v>
      </c>
      <c r="O155" s="97">
        <v>847644427</v>
      </c>
      <c r="P155" s="98" t="s">
        <v>728</v>
      </c>
      <c r="Q155" s="126" t="str">
        <f t="shared" si="6"/>
        <v>C-151</v>
      </c>
      <c r="R155" s="108"/>
      <c r="S155" s="98"/>
      <c r="T155" s="105"/>
      <c r="U155" s="103"/>
      <c r="V155" s="171" t="str" cm="1">
        <f t="array" aca="1" ref="V155" ca="1">IF(B155="","",IF(OR(AK155="Joined",AK155="Rejected",AK155="Offer Drop",AK155="Backed out"),"",_xlfn.LET(_xlpm.dates,CHOOSE({1,2,3,4,5,6},X155,Z155,AB155,AD155,AF155,AH155),_xlpm.pastDates,IF(_xlpm.dates&lt;=TODAY(),_xlpm.dates,0),_xlpm.maxPast,MAX(_xlpm.pastDates),IF(_xlpm.maxPast&gt;0,TODAY()-_xlpm.maxPast,IF(T155="","",TODAY()-T155)))))</f>
        <v/>
      </c>
      <c r="W155" s="95" t="s">
        <v>222</v>
      </c>
      <c r="X155" s="129"/>
      <c r="Y155" s="100"/>
      <c r="Z155" s="99"/>
      <c r="AA155" s="100"/>
      <c r="AB155" s="99"/>
      <c r="AC155" s="100"/>
      <c r="AD155" s="105"/>
      <c r="AE155" s="94"/>
      <c r="AF155" s="105"/>
      <c r="AG155" s="94"/>
      <c r="AH155" s="132"/>
      <c r="AI155" s="97"/>
      <c r="AJ155" s="96"/>
      <c r="AK155" s="192" t="str">
        <f t="shared" si="7"/>
        <v>Rejected</v>
      </c>
      <c r="AL155" s="169" t="str">
        <f>IFERROR(IF(S155="","",IF(VLOOKUP(S155,'Requisitions'!$B:$N,13,FALSE)="","",HYPERLINK(VLOOKUP(S155,'Requisitions'!$B:$N,13,FALSE),"Feedback Sheet"))),"")</f>
        <v/>
      </c>
      <c r="AM155" s="96"/>
    </row>
    <row r="156" spans="2:39" x14ac:dyDescent="0.45">
      <c r="B156" s="98">
        <v>152</v>
      </c>
      <c r="C156" s="98" t="s">
        <v>729</v>
      </c>
      <c r="D156" s="98" t="s">
        <v>103</v>
      </c>
      <c r="E156" s="98" t="s">
        <v>220</v>
      </c>
      <c r="F156" s="98" t="s">
        <v>302</v>
      </c>
      <c r="G156" s="98" t="s">
        <v>730</v>
      </c>
      <c r="H156" s="98" t="s">
        <v>228</v>
      </c>
      <c r="I156" s="98" t="s">
        <v>722</v>
      </c>
      <c r="J156" s="98" t="s">
        <v>731</v>
      </c>
      <c r="K156" s="98" t="s">
        <v>273</v>
      </c>
      <c r="L156" s="98" t="s">
        <v>732</v>
      </c>
      <c r="M156" s="96" t="s">
        <v>219</v>
      </c>
      <c r="N156" s="103" t="s">
        <v>60</v>
      </c>
      <c r="O156" s="97">
        <v>7011130644</v>
      </c>
      <c r="P156" s="98" t="s">
        <v>733</v>
      </c>
      <c r="Q156" s="126" t="str">
        <f t="shared" si="6"/>
        <v>C-152</v>
      </c>
      <c r="R156" s="108"/>
      <c r="S156" s="98"/>
      <c r="T156" s="105"/>
      <c r="U156" s="103"/>
      <c r="V156" s="171" t="str" cm="1">
        <f t="array" aca="1" ref="V156" ca="1">IF(B156="","",IF(OR(AK156="Joined",AK156="Rejected",AK156="Offer Drop",AK156="Backed out"),"",_xlfn.LET(_xlpm.dates,CHOOSE({1,2,3,4,5,6},X156,Z156,AB156,AD156,AF156,AH156),_xlpm.pastDates,IF(_xlpm.dates&lt;=TODAY(),_xlpm.dates,0),_xlpm.maxPast,MAX(_xlpm.pastDates),IF(_xlpm.maxPast&gt;0,TODAY()-_xlpm.maxPast,IF(T156="","",TODAY()-T156)))))</f>
        <v/>
      </c>
      <c r="W156" s="95" t="s">
        <v>222</v>
      </c>
      <c r="X156" s="129"/>
      <c r="Y156" s="100"/>
      <c r="Z156" s="99"/>
      <c r="AA156" s="100"/>
      <c r="AB156" s="99"/>
      <c r="AC156" s="100"/>
      <c r="AD156" s="105"/>
      <c r="AE156" s="94"/>
      <c r="AF156" s="105"/>
      <c r="AG156" s="94"/>
      <c r="AH156" s="132"/>
      <c r="AI156" s="97"/>
      <c r="AJ156" s="96"/>
      <c r="AK156" s="192" t="str">
        <f t="shared" si="7"/>
        <v>Rejected</v>
      </c>
      <c r="AL156" s="169" t="str">
        <f>IFERROR(IF(S156="","",IF(VLOOKUP(S156,'Requisitions'!$B:$N,13,FALSE)="","",HYPERLINK(VLOOKUP(S156,'Requisitions'!$B:$N,13,FALSE),"Feedback Sheet"))),"")</f>
        <v/>
      </c>
      <c r="AM156" s="96"/>
    </row>
    <row r="157" spans="2:39" x14ac:dyDescent="0.45">
      <c r="B157" s="98">
        <v>153</v>
      </c>
      <c r="C157" s="98" t="s">
        <v>734</v>
      </c>
      <c r="D157" s="98" t="s">
        <v>103</v>
      </c>
      <c r="E157" s="98" t="s">
        <v>220</v>
      </c>
      <c r="F157" s="98" t="s">
        <v>214</v>
      </c>
      <c r="G157" s="98" t="s">
        <v>735</v>
      </c>
      <c r="H157" s="98" t="s">
        <v>244</v>
      </c>
      <c r="I157" s="98" t="s">
        <v>736</v>
      </c>
      <c r="J157" s="98" t="s">
        <v>250</v>
      </c>
      <c r="K157" s="98"/>
      <c r="L157" s="98" t="s">
        <v>737</v>
      </c>
      <c r="M157" s="96"/>
      <c r="N157" s="103" t="s">
        <v>60</v>
      </c>
      <c r="O157" s="97">
        <v>9026799420</v>
      </c>
      <c r="P157" s="98" t="s">
        <v>738</v>
      </c>
      <c r="Q157" s="126" t="str">
        <f t="shared" si="6"/>
        <v>C-153</v>
      </c>
      <c r="R157" s="108"/>
      <c r="S157" s="98"/>
      <c r="T157" s="105"/>
      <c r="U157" s="103"/>
      <c r="V157" s="171" t="str" cm="1">
        <f t="array" aca="1" ref="V157" ca="1">IF(B157="","",IF(OR(AK157="Joined",AK157="Rejected",AK157="Offer Drop",AK157="Backed out"),"",_xlfn.LET(_xlpm.dates,CHOOSE({1,2,3,4,5,6},X157,Z157,AB157,AD157,AF157,AH157),_xlpm.pastDates,IF(_xlpm.dates&lt;=TODAY(),_xlpm.dates,0),_xlpm.maxPast,MAX(_xlpm.pastDates),IF(_xlpm.maxPast&gt;0,TODAY()-_xlpm.maxPast,IF(T157="","",TODAY()-T157)))))</f>
        <v/>
      </c>
      <c r="W157" s="95" t="s">
        <v>222</v>
      </c>
      <c r="X157" s="129"/>
      <c r="Y157" s="100"/>
      <c r="Z157" s="99"/>
      <c r="AA157" s="100"/>
      <c r="AB157" s="99"/>
      <c r="AC157" s="100"/>
      <c r="AD157" s="105"/>
      <c r="AE157" s="94"/>
      <c r="AF157" s="105"/>
      <c r="AG157" s="94"/>
      <c r="AH157" s="132"/>
      <c r="AI157" s="97"/>
      <c r="AJ157" s="96"/>
      <c r="AK157" s="192" t="str">
        <f t="shared" si="7"/>
        <v>Rejected</v>
      </c>
      <c r="AL157" s="169" t="str">
        <f>IFERROR(IF(S157="","",IF(VLOOKUP(S157,'Requisitions'!$B:$N,13,FALSE)="","",HYPERLINK(VLOOKUP(S157,'Requisitions'!$B:$N,13,FALSE),"Feedback Sheet"))),"")</f>
        <v/>
      </c>
      <c r="AM157" s="96"/>
    </row>
    <row r="158" spans="2:39" x14ac:dyDescent="0.45">
      <c r="B158" s="98">
        <v>154</v>
      </c>
      <c r="C158" s="98" t="s">
        <v>299</v>
      </c>
      <c r="D158" s="98" t="s">
        <v>212</v>
      </c>
      <c r="E158" s="98" t="s">
        <v>220</v>
      </c>
      <c r="F158" s="98" t="s">
        <v>300</v>
      </c>
      <c r="G158" s="98" t="s">
        <v>232</v>
      </c>
      <c r="H158" s="98" t="s">
        <v>43</v>
      </c>
      <c r="I158" s="98" t="s">
        <v>739</v>
      </c>
      <c r="J158" s="98" t="s">
        <v>258</v>
      </c>
      <c r="K158" s="98" t="s">
        <v>216</v>
      </c>
      <c r="L158" s="98" t="s">
        <v>235</v>
      </c>
      <c r="M158" s="96" t="s">
        <v>219</v>
      </c>
      <c r="N158" s="103" t="s">
        <v>60</v>
      </c>
      <c r="O158" s="97" t="s">
        <v>220</v>
      </c>
      <c r="P158" s="98" t="s">
        <v>220</v>
      </c>
      <c r="Q158" s="126" t="str">
        <f t="shared" si="6"/>
        <v>C-154</v>
      </c>
      <c r="R158" s="108"/>
      <c r="S158" s="98"/>
      <c r="T158" s="105"/>
      <c r="U158" s="103"/>
      <c r="V158" s="171" t="str" cm="1">
        <f t="array" aca="1" ref="V158" ca="1">IF(B158="","",IF(OR(AK158="Joined",AK158="Rejected",AK158="Offer Drop",AK158="Backed out"),"",_xlfn.LET(_xlpm.dates,CHOOSE({1,2,3,4,5,6},X158,Z158,AB158,AD158,AF158,AH158),_xlpm.pastDates,IF(_xlpm.dates&lt;=TODAY(),_xlpm.dates,0),_xlpm.maxPast,MAX(_xlpm.pastDates),IF(_xlpm.maxPast&gt;0,TODAY()-_xlpm.maxPast,IF(T158="","",TODAY()-T158)))))</f>
        <v/>
      </c>
      <c r="W158" s="95" t="s">
        <v>222</v>
      </c>
      <c r="X158" s="129"/>
      <c r="Y158" s="100"/>
      <c r="Z158" s="99"/>
      <c r="AA158" s="100"/>
      <c r="AB158" s="99"/>
      <c r="AC158" s="100"/>
      <c r="AD158" s="105"/>
      <c r="AE158" s="94"/>
      <c r="AF158" s="105"/>
      <c r="AG158" s="94"/>
      <c r="AH158" s="132"/>
      <c r="AI158" s="97"/>
      <c r="AJ158" s="96"/>
      <c r="AK158" s="192" t="str">
        <f t="shared" si="7"/>
        <v>Rejected</v>
      </c>
      <c r="AL158" s="169" t="str">
        <f>IFERROR(IF(S158="","",IF(VLOOKUP(S158,'Requisitions'!$B:$N,13,FALSE)="","",HYPERLINK(VLOOKUP(S158,'Requisitions'!$B:$N,13,FALSE),"Feedback Sheet"))),"")</f>
        <v/>
      </c>
      <c r="AM158" s="96"/>
    </row>
    <row r="159" spans="2:39" x14ac:dyDescent="0.45">
      <c r="B159" s="98">
        <v>155</v>
      </c>
      <c r="C159" s="98" t="s">
        <v>266</v>
      </c>
      <c r="D159" s="98" t="s">
        <v>155</v>
      </c>
      <c r="E159" s="98" t="s">
        <v>213</v>
      </c>
      <c r="F159" s="98" t="s">
        <v>287</v>
      </c>
      <c r="G159" s="98" t="s">
        <v>740</v>
      </c>
      <c r="H159" s="98" t="s">
        <v>43</v>
      </c>
      <c r="I159" s="98" t="s">
        <v>365</v>
      </c>
      <c r="J159" s="98" t="s">
        <v>741</v>
      </c>
      <c r="K159" s="98" t="s">
        <v>273</v>
      </c>
      <c r="L159" s="98" t="s">
        <v>742</v>
      </c>
      <c r="M159" s="96" t="s">
        <v>219</v>
      </c>
      <c r="N159" s="103" t="s">
        <v>60</v>
      </c>
      <c r="O159" s="97">
        <v>9711393310</v>
      </c>
      <c r="P159" s="98" t="s">
        <v>743</v>
      </c>
      <c r="Q159" s="126" t="str">
        <f t="shared" si="6"/>
        <v>C-155</v>
      </c>
      <c r="R159" s="108"/>
      <c r="S159" s="98"/>
      <c r="T159" s="105"/>
      <c r="U159" s="103"/>
      <c r="V159" s="171" t="str" cm="1">
        <f t="array" aca="1" ref="V159" ca="1">IF(B159="","",IF(OR(AK159="Joined",AK159="Rejected",AK159="Offer Drop",AK159="Backed out"),"",_xlfn.LET(_xlpm.dates,CHOOSE({1,2,3,4,5,6},X159,Z159,AB159,AD159,AF159,AH159),_xlpm.pastDates,IF(_xlpm.dates&lt;=TODAY(),_xlpm.dates,0),_xlpm.maxPast,MAX(_xlpm.pastDates),IF(_xlpm.maxPast&gt;0,TODAY()-_xlpm.maxPast,IF(T159="","",TODAY()-T159)))))</f>
        <v/>
      </c>
      <c r="W159" s="95" t="s">
        <v>221</v>
      </c>
      <c r="X159" s="129"/>
      <c r="Y159" s="100" t="s">
        <v>222</v>
      </c>
      <c r="Z159" s="99"/>
      <c r="AA159" s="100"/>
      <c r="AB159" s="99"/>
      <c r="AC159" s="100"/>
      <c r="AD159" s="105"/>
      <c r="AE159" s="94"/>
      <c r="AF159" s="105"/>
      <c r="AG159" s="94"/>
      <c r="AH159" s="132"/>
      <c r="AI159" s="97"/>
      <c r="AJ159" s="96"/>
      <c r="AK159" s="192" t="str">
        <f t="shared" si="7"/>
        <v>Rejected</v>
      </c>
      <c r="AL159" s="169" t="str">
        <f>IFERROR(IF(S159="","",IF(VLOOKUP(S159,'Requisitions'!$B:$N,13,FALSE)="","",HYPERLINK(VLOOKUP(S159,'Requisitions'!$B:$N,13,FALSE),"Feedback Sheet"))),"")</f>
        <v/>
      </c>
      <c r="AM159" s="96"/>
    </row>
    <row r="160" spans="2:39" x14ac:dyDescent="0.45">
      <c r="B160" s="98">
        <v>156</v>
      </c>
      <c r="C160" s="98" t="s">
        <v>437</v>
      </c>
      <c r="D160" s="98" t="s">
        <v>155</v>
      </c>
      <c r="E160" s="98" t="s">
        <v>213</v>
      </c>
      <c r="F160" s="98" t="s">
        <v>329</v>
      </c>
      <c r="G160" s="98" t="s">
        <v>744</v>
      </c>
      <c r="H160" s="98" t="s">
        <v>43</v>
      </c>
      <c r="I160" s="98" t="s">
        <v>232</v>
      </c>
      <c r="J160" s="98" t="s">
        <v>298</v>
      </c>
      <c r="K160" s="98" t="s">
        <v>273</v>
      </c>
      <c r="L160" s="98" t="s">
        <v>247</v>
      </c>
      <c r="M160" s="96" t="s">
        <v>219</v>
      </c>
      <c r="N160" s="103" t="s">
        <v>60</v>
      </c>
      <c r="O160" s="97">
        <v>8533975120</v>
      </c>
      <c r="P160" s="98" t="s">
        <v>745</v>
      </c>
      <c r="Q160" s="126" t="str">
        <f t="shared" si="6"/>
        <v>C-156</v>
      </c>
      <c r="R160" s="108"/>
      <c r="S160" s="98"/>
      <c r="T160" s="105"/>
      <c r="U160" s="103"/>
      <c r="V160" s="171" t="str" cm="1">
        <f t="array" aca="1" ref="V160" ca="1">IF(B160="","",IF(OR(AK160="Joined",AK160="Rejected",AK160="Offer Drop",AK160="Backed out"),"",_xlfn.LET(_xlpm.dates,CHOOSE({1,2,3,4,5,6},X160,Z160,AB160,AD160,AF160,AH160),_xlpm.pastDates,IF(_xlpm.dates&lt;=TODAY(),_xlpm.dates,0),_xlpm.maxPast,MAX(_xlpm.pastDates),IF(_xlpm.maxPast&gt;0,TODAY()-_xlpm.maxPast,IF(T160="","",TODAY()-T160)))))</f>
        <v/>
      </c>
      <c r="W160" s="95"/>
      <c r="X160" s="129"/>
      <c r="Y160" s="100"/>
      <c r="Z160" s="99"/>
      <c r="AA160" s="100"/>
      <c r="AB160" s="99"/>
      <c r="AC160" s="100"/>
      <c r="AD160" s="105"/>
      <c r="AE160" s="94"/>
      <c r="AF160" s="105"/>
      <c r="AG160" s="94"/>
      <c r="AH160" s="132"/>
      <c r="AI160" s="97"/>
      <c r="AJ160" s="96"/>
      <c r="AK160" s="192" t="str">
        <f t="shared" si="7"/>
        <v>Not Started</v>
      </c>
      <c r="AL160" s="169" t="str">
        <f>IFERROR(IF(S160="","",IF(VLOOKUP(S160,'Requisitions'!$B:$N,13,FALSE)="","",HYPERLINK(VLOOKUP(S160,'Requisitions'!$B:$N,13,FALSE),"Feedback Sheet"))),"")</f>
        <v/>
      </c>
      <c r="AM160" s="96"/>
    </row>
    <row r="161" spans="2:39" x14ac:dyDescent="0.45">
      <c r="B161" s="98">
        <v>157</v>
      </c>
      <c r="C161" s="98" t="s">
        <v>746</v>
      </c>
      <c r="D161" s="98" t="s">
        <v>155</v>
      </c>
      <c r="E161" s="98" t="s">
        <v>213</v>
      </c>
      <c r="F161" s="98" t="s">
        <v>252</v>
      </c>
      <c r="G161" s="98" t="s">
        <v>747</v>
      </c>
      <c r="H161" s="98" t="s">
        <v>748</v>
      </c>
      <c r="I161" s="98" t="s">
        <v>279</v>
      </c>
      <c r="J161" s="98" t="s">
        <v>749</v>
      </c>
      <c r="K161" s="98" t="s">
        <v>273</v>
      </c>
      <c r="L161" s="98" t="s">
        <v>247</v>
      </c>
      <c r="M161" s="96" t="s">
        <v>219</v>
      </c>
      <c r="N161" s="103" t="s">
        <v>60</v>
      </c>
      <c r="O161" s="97">
        <v>9560386097</v>
      </c>
      <c r="P161" s="98" t="s">
        <v>750</v>
      </c>
      <c r="Q161" s="126" t="str">
        <f t="shared" si="6"/>
        <v>C-157</v>
      </c>
      <c r="R161" s="108"/>
      <c r="S161" s="98"/>
      <c r="T161" s="105"/>
      <c r="U161" s="103"/>
      <c r="V161" s="171" t="str" cm="1">
        <f t="array" aca="1" ref="V161" ca="1">IF(B161="","",IF(OR(AK161="Joined",AK161="Rejected",AK161="Offer Drop",AK161="Backed out"),"",_xlfn.LET(_xlpm.dates,CHOOSE({1,2,3,4,5,6},X161,Z161,AB161,AD161,AF161,AH161),_xlpm.pastDates,IF(_xlpm.dates&lt;=TODAY(),_xlpm.dates,0),_xlpm.maxPast,MAX(_xlpm.pastDates),IF(_xlpm.maxPast&gt;0,TODAY()-_xlpm.maxPast,IF(T161="","",TODAY()-T161)))))</f>
        <v/>
      </c>
      <c r="W161" s="95" t="s">
        <v>221</v>
      </c>
      <c r="X161" s="129"/>
      <c r="Y161" s="100" t="s">
        <v>222</v>
      </c>
      <c r="Z161" s="99"/>
      <c r="AA161" s="100"/>
      <c r="AB161" s="99"/>
      <c r="AC161" s="100"/>
      <c r="AD161" s="105"/>
      <c r="AE161" s="94"/>
      <c r="AF161" s="105"/>
      <c r="AG161" s="94"/>
      <c r="AH161" s="132"/>
      <c r="AI161" s="97"/>
      <c r="AJ161" s="96"/>
      <c r="AK161" s="192" t="str">
        <f t="shared" si="7"/>
        <v>Rejected</v>
      </c>
      <c r="AL161" s="169" t="str">
        <f>IFERROR(IF(S161="","",IF(VLOOKUP(S161,'Requisitions'!$B:$N,13,FALSE)="","",HYPERLINK(VLOOKUP(S161,'Requisitions'!$B:$N,13,FALSE),"Feedback Sheet"))),"")</f>
        <v/>
      </c>
      <c r="AM161" s="96"/>
    </row>
    <row r="162" spans="2:39" x14ac:dyDescent="0.45">
      <c r="B162" s="98">
        <v>158</v>
      </c>
      <c r="C162" s="98" t="s">
        <v>751</v>
      </c>
      <c r="D162" s="98" t="s">
        <v>155</v>
      </c>
      <c r="E162" s="98" t="s">
        <v>213</v>
      </c>
      <c r="F162" s="98" t="s">
        <v>752</v>
      </c>
      <c r="G162" s="98" t="s">
        <v>753</v>
      </c>
      <c r="H162" s="98" t="s">
        <v>43</v>
      </c>
      <c r="I162" s="98" t="s">
        <v>754</v>
      </c>
      <c r="J162" s="98" t="s">
        <v>298</v>
      </c>
      <c r="K162" s="98" t="s">
        <v>265</v>
      </c>
      <c r="L162" s="98" t="s">
        <v>247</v>
      </c>
      <c r="M162" s="96" t="s">
        <v>219</v>
      </c>
      <c r="N162" s="103" t="s">
        <v>60</v>
      </c>
      <c r="O162" s="97" t="s">
        <v>220</v>
      </c>
      <c r="P162" s="98" t="s">
        <v>220</v>
      </c>
      <c r="Q162" s="126" t="str">
        <f t="shared" si="6"/>
        <v>C-158</v>
      </c>
      <c r="R162" s="108"/>
      <c r="S162" s="98"/>
      <c r="T162" s="105"/>
      <c r="U162" s="103"/>
      <c r="V162" s="171" t="str" cm="1">
        <f t="array" aca="1" ref="V162" ca="1">IF(B162="","",IF(OR(AK162="Joined",AK162="Rejected",AK162="Offer Drop",AK162="Backed out"),"",_xlfn.LET(_xlpm.dates,CHOOSE({1,2,3,4,5,6},X162,Z162,AB162,AD162,AF162,AH162),_xlpm.pastDates,IF(_xlpm.dates&lt;=TODAY(),_xlpm.dates,0),_xlpm.maxPast,MAX(_xlpm.pastDates),IF(_xlpm.maxPast&gt;0,TODAY()-_xlpm.maxPast,IF(T162="","",TODAY()-T162)))))</f>
        <v/>
      </c>
      <c r="W162" s="95" t="s">
        <v>221</v>
      </c>
      <c r="X162" s="129"/>
      <c r="Y162" s="100" t="s">
        <v>222</v>
      </c>
      <c r="Z162" s="99"/>
      <c r="AA162" s="100"/>
      <c r="AB162" s="99"/>
      <c r="AC162" s="100"/>
      <c r="AD162" s="105"/>
      <c r="AE162" s="94"/>
      <c r="AF162" s="105"/>
      <c r="AG162" s="94"/>
      <c r="AH162" s="132"/>
      <c r="AI162" s="97"/>
      <c r="AJ162" s="96"/>
      <c r="AK162" s="192" t="str">
        <f t="shared" si="7"/>
        <v>Rejected</v>
      </c>
      <c r="AL162" s="169" t="str">
        <f>IFERROR(IF(S162="","",IF(VLOOKUP(S162,'Requisitions'!$B:$N,13,FALSE)="","",HYPERLINK(VLOOKUP(S162,'Requisitions'!$B:$N,13,FALSE),"Feedback Sheet"))),"")</f>
        <v/>
      </c>
      <c r="AM162" s="96"/>
    </row>
    <row r="163" spans="2:39" x14ac:dyDescent="0.45">
      <c r="B163" s="98">
        <v>159</v>
      </c>
      <c r="C163" s="98" t="s">
        <v>755</v>
      </c>
      <c r="D163" s="98" t="s">
        <v>155</v>
      </c>
      <c r="E163" s="98" t="s">
        <v>213</v>
      </c>
      <c r="F163" s="98" t="s">
        <v>252</v>
      </c>
      <c r="G163" s="98" t="s">
        <v>756</v>
      </c>
      <c r="H163" s="98" t="s">
        <v>705</v>
      </c>
      <c r="I163" s="98" t="s">
        <v>757</v>
      </c>
      <c r="J163" s="98" t="s">
        <v>255</v>
      </c>
      <c r="K163" s="98" t="s">
        <v>690</v>
      </c>
      <c r="L163" s="98" t="s">
        <v>247</v>
      </c>
      <c r="M163" s="96" t="s">
        <v>219</v>
      </c>
      <c r="N163" s="103" t="s">
        <v>60</v>
      </c>
      <c r="O163" s="97" t="s">
        <v>220</v>
      </c>
      <c r="P163" s="98" t="s">
        <v>220</v>
      </c>
      <c r="Q163" s="126" t="str">
        <f t="shared" si="6"/>
        <v>C-159</v>
      </c>
      <c r="R163" s="108"/>
      <c r="S163" s="98"/>
      <c r="T163" s="105"/>
      <c r="U163" s="103"/>
      <c r="V163" s="171" t="str" cm="1">
        <f t="array" aca="1" ref="V163" ca="1">IF(B163="","",IF(OR(AK163="Joined",AK163="Rejected",AK163="Offer Drop",AK163="Backed out"),"",_xlfn.LET(_xlpm.dates,CHOOSE({1,2,3,4,5,6},X163,Z163,AB163,AD163,AF163,AH163),_xlpm.pastDates,IF(_xlpm.dates&lt;=TODAY(),_xlpm.dates,0),_xlpm.maxPast,MAX(_xlpm.pastDates),IF(_xlpm.maxPast&gt;0,TODAY()-_xlpm.maxPast,IF(T163="","",TODAY()-T163)))))</f>
        <v/>
      </c>
      <c r="W163" s="95" t="s">
        <v>221</v>
      </c>
      <c r="X163" s="129"/>
      <c r="Y163" s="100" t="s">
        <v>222</v>
      </c>
      <c r="Z163" s="99"/>
      <c r="AA163" s="100"/>
      <c r="AB163" s="99"/>
      <c r="AC163" s="100"/>
      <c r="AD163" s="105"/>
      <c r="AE163" s="94"/>
      <c r="AF163" s="105"/>
      <c r="AG163" s="94"/>
      <c r="AH163" s="132"/>
      <c r="AI163" s="97"/>
      <c r="AJ163" s="96"/>
      <c r="AK163" s="192" t="str">
        <f t="shared" si="7"/>
        <v>Rejected</v>
      </c>
      <c r="AL163" s="169" t="str">
        <f>IFERROR(IF(S163="","",IF(VLOOKUP(S163,'Requisitions'!$B:$N,13,FALSE)="","",HYPERLINK(VLOOKUP(S163,'Requisitions'!$B:$N,13,FALSE),"Feedback Sheet"))),"")</f>
        <v/>
      </c>
      <c r="AM163" s="96"/>
    </row>
    <row r="164" spans="2:39" x14ac:dyDescent="0.45">
      <c r="B164" s="98">
        <v>160</v>
      </c>
      <c r="C164" s="98" t="s">
        <v>758</v>
      </c>
      <c r="D164" s="98" t="s">
        <v>155</v>
      </c>
      <c r="E164" s="98" t="s">
        <v>213</v>
      </c>
      <c r="F164" s="98" t="s">
        <v>579</v>
      </c>
      <c r="G164" s="98" t="s">
        <v>759</v>
      </c>
      <c r="H164" s="98" t="s">
        <v>249</v>
      </c>
      <c r="I164" s="98" t="s">
        <v>760</v>
      </c>
      <c r="J164" s="98" t="s">
        <v>331</v>
      </c>
      <c r="K164" s="98" t="s">
        <v>761</v>
      </c>
      <c r="L164" s="98" t="s">
        <v>247</v>
      </c>
      <c r="M164" s="96" t="s">
        <v>762</v>
      </c>
      <c r="N164" s="103" t="s">
        <v>60</v>
      </c>
      <c r="O164" s="97">
        <v>8006376765</v>
      </c>
      <c r="P164" s="98" t="s">
        <v>763</v>
      </c>
      <c r="Q164" s="126" t="str">
        <f t="shared" si="6"/>
        <v>C-160</v>
      </c>
      <c r="R164" s="108"/>
      <c r="S164" s="98"/>
      <c r="T164" s="105"/>
      <c r="U164" s="103"/>
      <c r="V164" s="171" t="str" cm="1">
        <f t="array" aca="1" ref="V164" ca="1">IF(B164="","",IF(OR(AK164="Joined",AK164="Rejected",AK164="Offer Drop",AK164="Backed out"),"",_xlfn.LET(_xlpm.dates,CHOOSE({1,2,3,4,5,6},X164,Z164,AB164,AD164,AF164,AH164),_xlpm.pastDates,IF(_xlpm.dates&lt;=TODAY(),_xlpm.dates,0),_xlpm.maxPast,MAX(_xlpm.pastDates),IF(_xlpm.maxPast&gt;0,TODAY()-_xlpm.maxPast,IF(T164="","",TODAY()-T164)))))</f>
        <v/>
      </c>
      <c r="W164" s="95" t="s">
        <v>221</v>
      </c>
      <c r="X164" s="129"/>
      <c r="Y164" s="100" t="s">
        <v>222</v>
      </c>
      <c r="Z164" s="99"/>
      <c r="AA164" s="100"/>
      <c r="AB164" s="99"/>
      <c r="AC164" s="100"/>
      <c r="AD164" s="105"/>
      <c r="AE164" s="94"/>
      <c r="AF164" s="105"/>
      <c r="AG164" s="94"/>
      <c r="AH164" s="132"/>
      <c r="AI164" s="97"/>
      <c r="AJ164" s="96"/>
      <c r="AK164" s="192" t="str">
        <f t="shared" si="7"/>
        <v>Rejected</v>
      </c>
      <c r="AL164" s="169" t="str">
        <f>IFERROR(IF(S164="","",IF(VLOOKUP(S164,'Requisitions'!$B:$N,13,FALSE)="","",HYPERLINK(VLOOKUP(S164,'Requisitions'!$B:$N,13,FALSE),"Feedback Sheet"))),"")</f>
        <v/>
      </c>
      <c r="AM164" s="96"/>
    </row>
    <row r="165" spans="2:39" x14ac:dyDescent="0.45">
      <c r="B165" s="98">
        <v>161</v>
      </c>
      <c r="C165" s="98" t="s">
        <v>764</v>
      </c>
      <c r="D165" s="98" t="s">
        <v>155</v>
      </c>
      <c r="E165" s="98" t="s">
        <v>213</v>
      </c>
      <c r="F165" s="98" t="s">
        <v>252</v>
      </c>
      <c r="G165" s="98" t="s">
        <v>765</v>
      </c>
      <c r="H165" s="98" t="s">
        <v>529</v>
      </c>
      <c r="I165" s="98" t="s">
        <v>757</v>
      </c>
      <c r="J165" s="98" t="s">
        <v>766</v>
      </c>
      <c r="K165" s="98" t="s">
        <v>767</v>
      </c>
      <c r="L165" s="98" t="s">
        <v>247</v>
      </c>
      <c r="M165" s="96" t="s">
        <v>262</v>
      </c>
      <c r="N165" s="103" t="s">
        <v>60</v>
      </c>
      <c r="O165" s="97">
        <v>8800828374</v>
      </c>
      <c r="P165" s="98" t="s">
        <v>768</v>
      </c>
      <c r="Q165" s="126" t="str">
        <f t="shared" si="6"/>
        <v>C-161</v>
      </c>
      <c r="R165" s="108"/>
      <c r="S165" s="98"/>
      <c r="T165" s="105"/>
      <c r="U165" s="103"/>
      <c r="V165" s="171" t="str" cm="1">
        <f t="array" aca="1" ref="V165" ca="1">IF(B165="","",IF(OR(AK165="Joined",AK165="Rejected",AK165="Offer Drop",AK165="Backed out"),"",_xlfn.LET(_xlpm.dates,CHOOSE({1,2,3,4,5,6},X165,Z165,AB165,AD165,AF165,AH165),_xlpm.pastDates,IF(_xlpm.dates&lt;=TODAY(),_xlpm.dates,0),_xlpm.maxPast,MAX(_xlpm.pastDates),IF(_xlpm.maxPast&gt;0,TODAY()-_xlpm.maxPast,IF(T165="","",TODAY()-T165)))))</f>
        <v/>
      </c>
      <c r="W165" s="95"/>
      <c r="X165" s="129"/>
      <c r="Y165" s="100"/>
      <c r="Z165" s="99"/>
      <c r="AA165" s="100"/>
      <c r="AB165" s="99"/>
      <c r="AC165" s="100"/>
      <c r="AD165" s="105"/>
      <c r="AE165" s="94"/>
      <c r="AF165" s="105"/>
      <c r="AG165" s="94"/>
      <c r="AH165" s="132"/>
      <c r="AI165" s="97"/>
      <c r="AJ165" s="96"/>
      <c r="AK165" s="192" t="str">
        <f t="shared" si="7"/>
        <v>Not Started</v>
      </c>
      <c r="AL165" s="169" t="str">
        <f>IFERROR(IF(S165="","",IF(VLOOKUP(S165,'Requisitions'!$B:$N,13,FALSE)="","",HYPERLINK(VLOOKUP(S165,'Requisitions'!$B:$N,13,FALSE),"Feedback Sheet"))),"")</f>
        <v/>
      </c>
      <c r="AM165" s="96"/>
    </row>
    <row r="166" spans="2:39" x14ac:dyDescent="0.45">
      <c r="B166" s="98">
        <v>162</v>
      </c>
      <c r="C166" s="98" t="s">
        <v>769</v>
      </c>
      <c r="D166" s="98" t="s">
        <v>289</v>
      </c>
      <c r="E166" s="98" t="s">
        <v>97</v>
      </c>
      <c r="F166" s="98" t="s">
        <v>770</v>
      </c>
      <c r="G166" s="98" t="s">
        <v>771</v>
      </c>
      <c r="H166" s="98" t="s">
        <v>43</v>
      </c>
      <c r="I166" s="98" t="s">
        <v>276</v>
      </c>
      <c r="J166" s="98" t="s">
        <v>772</v>
      </c>
      <c r="K166" s="98" t="s">
        <v>773</v>
      </c>
      <c r="L166" s="98" t="s">
        <v>774</v>
      </c>
      <c r="M166" s="96" t="s">
        <v>219</v>
      </c>
      <c r="N166" s="103" t="s">
        <v>60</v>
      </c>
      <c r="O166" s="97">
        <v>8198028830</v>
      </c>
      <c r="P166" s="98" t="s">
        <v>775</v>
      </c>
      <c r="Q166" s="126" t="str">
        <f t="shared" si="6"/>
        <v>C-162</v>
      </c>
      <c r="R166" s="108"/>
      <c r="S166" s="98"/>
      <c r="T166" s="105"/>
      <c r="U166" s="103"/>
      <c r="V166" s="171" t="str" cm="1">
        <f t="array" aca="1" ref="V166" ca="1">IF(B166="","",IF(OR(AK166="Joined",AK166="Rejected",AK166="Offer Drop",AK166="Backed out"),"",_xlfn.LET(_xlpm.dates,CHOOSE({1,2,3,4,5,6},X166,Z166,AB166,AD166,AF166,AH166),_xlpm.pastDates,IF(_xlpm.dates&lt;=TODAY(),_xlpm.dates,0),_xlpm.maxPast,MAX(_xlpm.pastDates),IF(_xlpm.maxPast&gt;0,TODAY()-_xlpm.maxPast,IF(T166="","",TODAY()-T166)))))</f>
        <v/>
      </c>
      <c r="W166" s="95" t="s">
        <v>222</v>
      </c>
      <c r="X166" s="129"/>
      <c r="Y166" s="100"/>
      <c r="Z166" s="99"/>
      <c r="AA166" s="100"/>
      <c r="AB166" s="99"/>
      <c r="AC166" s="100"/>
      <c r="AD166" s="105"/>
      <c r="AE166" s="94"/>
      <c r="AF166" s="105"/>
      <c r="AG166" s="94"/>
      <c r="AH166" s="132"/>
      <c r="AI166" s="97"/>
      <c r="AJ166" s="96"/>
      <c r="AK166" s="192" t="str">
        <f t="shared" si="7"/>
        <v>Rejected</v>
      </c>
      <c r="AL166" s="169" t="str">
        <f>IFERROR(IF(S166="","",IF(VLOOKUP(S166,'Requisitions'!$B:$N,13,FALSE)="","",HYPERLINK(VLOOKUP(S166,'Requisitions'!$B:$N,13,FALSE),"Feedback Sheet"))),"")</f>
        <v/>
      </c>
      <c r="AM166" s="96"/>
    </row>
    <row r="167" spans="2:39" x14ac:dyDescent="0.45">
      <c r="B167" s="98">
        <v>163</v>
      </c>
      <c r="C167" s="98" t="s">
        <v>776</v>
      </c>
      <c r="D167" s="98" t="s">
        <v>259</v>
      </c>
      <c r="E167" s="98" t="s">
        <v>97</v>
      </c>
      <c r="F167" s="98" t="s">
        <v>777</v>
      </c>
      <c r="G167" s="98" t="s">
        <v>778</v>
      </c>
      <c r="H167" s="98" t="s">
        <v>779</v>
      </c>
      <c r="I167" s="98" t="s">
        <v>245</v>
      </c>
      <c r="J167" s="98" t="s">
        <v>392</v>
      </c>
      <c r="K167" s="98" t="s">
        <v>231</v>
      </c>
      <c r="L167" s="98" t="s">
        <v>780</v>
      </c>
      <c r="M167" s="96" t="s">
        <v>219</v>
      </c>
      <c r="N167" s="103" t="s">
        <v>60</v>
      </c>
      <c r="O167" s="97">
        <v>9400863514</v>
      </c>
      <c r="P167" s="98" t="s">
        <v>781</v>
      </c>
      <c r="Q167" s="126" t="str">
        <f t="shared" si="6"/>
        <v>C-163</v>
      </c>
      <c r="R167" s="108"/>
      <c r="S167" s="98"/>
      <c r="T167" s="105"/>
      <c r="U167" s="103"/>
      <c r="V167" s="171" t="str" cm="1">
        <f t="array" aca="1" ref="V167" ca="1">IF(B167="","",IF(OR(AK167="Joined",AK167="Rejected",AK167="Offer Drop",AK167="Backed out"),"",_xlfn.LET(_xlpm.dates,CHOOSE({1,2,3,4,5,6},X167,Z167,AB167,AD167,AF167,AH167),_xlpm.pastDates,IF(_xlpm.dates&lt;=TODAY(),_xlpm.dates,0),_xlpm.maxPast,MAX(_xlpm.pastDates),IF(_xlpm.maxPast&gt;0,TODAY()-_xlpm.maxPast,IF(T167="","",TODAY()-T167)))))</f>
        <v/>
      </c>
      <c r="W167" s="95" t="s">
        <v>221</v>
      </c>
      <c r="X167" s="129"/>
      <c r="Y167" s="100" t="s">
        <v>221</v>
      </c>
      <c r="Z167" s="99"/>
      <c r="AA167" s="100" t="s">
        <v>221</v>
      </c>
      <c r="AB167" s="99"/>
      <c r="AC167" s="100" t="s">
        <v>221</v>
      </c>
      <c r="AD167" s="105"/>
      <c r="AE167" s="94" t="s">
        <v>221</v>
      </c>
      <c r="AF167" s="105"/>
      <c r="AG167" s="94" t="s">
        <v>221</v>
      </c>
      <c r="AH167" s="132"/>
      <c r="AI167" s="97" t="s">
        <v>34</v>
      </c>
      <c r="AJ167" s="96"/>
      <c r="AK167" s="192" t="str">
        <f t="shared" si="7"/>
        <v>Offer Extended</v>
      </c>
      <c r="AL167" s="169" t="str">
        <f>IFERROR(IF(S167="","",IF(VLOOKUP(S167,'Requisitions'!$B:$N,13,FALSE)="","",HYPERLINK(VLOOKUP(S167,'Requisitions'!$B:$N,13,FALSE),"Feedback Sheet"))),"")</f>
        <v/>
      </c>
      <c r="AM167" s="96"/>
    </row>
    <row r="168" spans="2:39" x14ac:dyDescent="0.45">
      <c r="B168" s="98">
        <v>164</v>
      </c>
      <c r="C168" s="98" t="s">
        <v>782</v>
      </c>
      <c r="D168" s="98" t="s">
        <v>289</v>
      </c>
      <c r="E168" s="98" t="s">
        <v>97</v>
      </c>
      <c r="F168" s="98" t="s">
        <v>783</v>
      </c>
      <c r="G168" s="98" t="s">
        <v>784</v>
      </c>
      <c r="H168" s="98" t="s">
        <v>249</v>
      </c>
      <c r="I168" s="98" t="s">
        <v>785</v>
      </c>
      <c r="J168" s="98" t="s">
        <v>786</v>
      </c>
      <c r="K168" s="98" t="s">
        <v>261</v>
      </c>
      <c r="L168" s="98" t="s">
        <v>787</v>
      </c>
      <c r="M168" s="96" t="s">
        <v>788</v>
      </c>
      <c r="N168" s="103" t="s">
        <v>60</v>
      </c>
      <c r="O168" s="97">
        <v>9827007851</v>
      </c>
      <c r="P168" s="98" t="s">
        <v>789</v>
      </c>
      <c r="Q168" s="126" t="str">
        <f t="shared" si="6"/>
        <v>C-164</v>
      </c>
      <c r="R168" s="108"/>
      <c r="S168" s="98"/>
      <c r="T168" s="105"/>
      <c r="U168" s="103"/>
      <c r="V168" s="171" t="str" cm="1">
        <f t="array" aca="1" ref="V168" ca="1">IF(B168="","",IF(OR(AK168="Joined",AK168="Rejected",AK168="Offer Drop",AK168="Backed out"),"",_xlfn.LET(_xlpm.dates,CHOOSE({1,2,3,4,5,6},X168,Z168,AB168,AD168,AF168,AH168),_xlpm.pastDates,IF(_xlpm.dates&lt;=TODAY(),_xlpm.dates,0),_xlpm.maxPast,MAX(_xlpm.pastDates),IF(_xlpm.maxPast&gt;0,TODAY()-_xlpm.maxPast,IF(T168="","",TODAY()-T168)))))</f>
        <v/>
      </c>
      <c r="W168" s="95" t="s">
        <v>222</v>
      </c>
      <c r="X168" s="129"/>
      <c r="Y168" s="100"/>
      <c r="Z168" s="99"/>
      <c r="AA168" s="100"/>
      <c r="AB168" s="99"/>
      <c r="AC168" s="100"/>
      <c r="AD168" s="105"/>
      <c r="AE168" s="94"/>
      <c r="AF168" s="105"/>
      <c r="AG168" s="94"/>
      <c r="AH168" s="132"/>
      <c r="AI168" s="97"/>
      <c r="AJ168" s="96"/>
      <c r="AK168" s="192" t="str">
        <f t="shared" si="7"/>
        <v>Rejected</v>
      </c>
      <c r="AL168" s="169" t="str">
        <f>IFERROR(IF(S168="","",IF(VLOOKUP(S168,'Requisitions'!$B:$N,13,FALSE)="","",HYPERLINK(VLOOKUP(S168,'Requisitions'!$B:$N,13,FALSE),"Feedback Sheet"))),"")</f>
        <v/>
      </c>
      <c r="AM168" s="96"/>
    </row>
    <row r="169" spans="2:39" x14ac:dyDescent="0.45">
      <c r="B169" s="98">
        <v>165</v>
      </c>
      <c r="C169" s="98" t="s">
        <v>790</v>
      </c>
      <c r="D169" s="98" t="s">
        <v>212</v>
      </c>
      <c r="E169" s="98" t="s">
        <v>213</v>
      </c>
      <c r="F169" s="98" t="s">
        <v>227</v>
      </c>
      <c r="G169" s="98" t="s">
        <v>791</v>
      </c>
      <c r="H169" s="98" t="s">
        <v>249</v>
      </c>
      <c r="I169" s="98" t="s">
        <v>792</v>
      </c>
      <c r="J169" s="98" t="s">
        <v>793</v>
      </c>
      <c r="K169" s="98" t="s">
        <v>217</v>
      </c>
      <c r="L169" s="98" t="s">
        <v>247</v>
      </c>
      <c r="M169" s="96" t="s">
        <v>664</v>
      </c>
      <c r="N169" s="103" t="s">
        <v>60</v>
      </c>
      <c r="O169" s="97">
        <v>9697244872</v>
      </c>
      <c r="P169" s="98" t="s">
        <v>794</v>
      </c>
      <c r="Q169" s="126" t="str">
        <f t="shared" si="6"/>
        <v>C-165</v>
      </c>
      <c r="R169" s="108"/>
      <c r="S169" s="98"/>
      <c r="T169" s="105"/>
      <c r="U169" s="103"/>
      <c r="V169" s="171" t="str" cm="1">
        <f t="array" aca="1" ref="V169" ca="1">IF(B169="","",IF(OR(AK169="Joined",AK169="Rejected",AK169="Offer Drop",AK169="Backed out"),"",_xlfn.LET(_xlpm.dates,CHOOSE({1,2,3,4,5,6},X169,Z169,AB169,AD169,AF169,AH169),_xlpm.pastDates,IF(_xlpm.dates&lt;=TODAY(),_xlpm.dates,0),_xlpm.maxPast,MAX(_xlpm.pastDates),IF(_xlpm.maxPast&gt;0,TODAY()-_xlpm.maxPast,IF(T169="","",TODAY()-T169)))))</f>
        <v/>
      </c>
      <c r="W169" s="95" t="s">
        <v>221</v>
      </c>
      <c r="X169" s="129"/>
      <c r="Y169" s="100" t="s">
        <v>222</v>
      </c>
      <c r="Z169" s="99"/>
      <c r="AA169" s="100"/>
      <c r="AB169" s="99"/>
      <c r="AC169" s="100"/>
      <c r="AD169" s="105"/>
      <c r="AE169" s="94"/>
      <c r="AF169" s="105"/>
      <c r="AG169" s="94"/>
      <c r="AH169" s="132"/>
      <c r="AI169" s="97"/>
      <c r="AJ169" s="96"/>
      <c r="AK169" s="192" t="str">
        <f t="shared" si="7"/>
        <v>Rejected</v>
      </c>
      <c r="AL169" s="169" t="str">
        <f>IFERROR(IF(S169="","",IF(VLOOKUP(S169,'Requisitions'!$B:$N,13,FALSE)="","",HYPERLINK(VLOOKUP(S169,'Requisitions'!$B:$N,13,FALSE),"Feedback Sheet"))),"")</f>
        <v/>
      </c>
      <c r="AM169" s="96"/>
    </row>
    <row r="170" spans="2:39" x14ac:dyDescent="0.45">
      <c r="B170" s="98">
        <v>166</v>
      </c>
      <c r="C170" s="98" t="s">
        <v>795</v>
      </c>
      <c r="D170" s="98" t="s">
        <v>212</v>
      </c>
      <c r="E170" s="98" t="s">
        <v>213</v>
      </c>
      <c r="F170" s="98" t="s">
        <v>227</v>
      </c>
      <c r="G170" s="98" t="s">
        <v>796</v>
      </c>
      <c r="H170" s="98" t="s">
        <v>43</v>
      </c>
      <c r="I170" s="98" t="s">
        <v>245</v>
      </c>
      <c r="J170" s="98" t="s">
        <v>797</v>
      </c>
      <c r="K170" s="98" t="s">
        <v>217</v>
      </c>
      <c r="L170" s="98" t="s">
        <v>798</v>
      </c>
      <c r="M170" s="96" t="s">
        <v>799</v>
      </c>
      <c r="N170" s="103" t="s">
        <v>282</v>
      </c>
      <c r="O170" s="97">
        <v>9813890592</v>
      </c>
      <c r="P170" s="98" t="s">
        <v>800</v>
      </c>
      <c r="Q170" s="126" t="str">
        <f t="shared" si="6"/>
        <v>C-166</v>
      </c>
      <c r="R170" s="108"/>
      <c r="S170" s="98"/>
      <c r="T170" s="105"/>
      <c r="U170" s="103"/>
      <c r="V170" s="171" t="str" cm="1">
        <f t="array" aca="1" ref="V170" ca="1">IF(B170="","",IF(OR(AK170="Joined",AK170="Rejected",AK170="Offer Drop",AK170="Backed out"),"",_xlfn.LET(_xlpm.dates,CHOOSE({1,2,3,4,5,6},X170,Z170,AB170,AD170,AF170,AH170),_xlpm.pastDates,IF(_xlpm.dates&lt;=TODAY(),_xlpm.dates,0),_xlpm.maxPast,MAX(_xlpm.pastDates),IF(_xlpm.maxPast&gt;0,TODAY()-_xlpm.maxPast,IF(T170="","",TODAY()-T170)))))</f>
        <v/>
      </c>
      <c r="W170" s="95" t="s">
        <v>221</v>
      </c>
      <c r="X170" s="129"/>
      <c r="Y170" s="100" t="s">
        <v>222</v>
      </c>
      <c r="Z170" s="99"/>
      <c r="AA170" s="100"/>
      <c r="AB170" s="99"/>
      <c r="AC170" s="100"/>
      <c r="AD170" s="105"/>
      <c r="AE170" s="94"/>
      <c r="AF170" s="105"/>
      <c r="AG170" s="94"/>
      <c r="AH170" s="132"/>
      <c r="AI170" s="97"/>
      <c r="AJ170" s="96"/>
      <c r="AK170" s="192" t="str">
        <f t="shared" si="7"/>
        <v>Rejected</v>
      </c>
      <c r="AL170" s="169" t="str">
        <f>IFERROR(IF(S170="","",IF(VLOOKUP(S170,'Requisitions'!$B:$N,13,FALSE)="","",HYPERLINK(VLOOKUP(S170,'Requisitions'!$B:$N,13,FALSE),"Feedback Sheet"))),"")</f>
        <v/>
      </c>
      <c r="AM170" s="96"/>
    </row>
    <row r="171" spans="2:39" x14ac:dyDescent="0.45">
      <c r="B171" s="98">
        <v>167</v>
      </c>
      <c r="C171" s="98" t="s">
        <v>801</v>
      </c>
      <c r="D171" s="98" t="s">
        <v>212</v>
      </c>
      <c r="E171" s="98" t="s">
        <v>213</v>
      </c>
      <c r="F171" s="98" t="s">
        <v>224</v>
      </c>
      <c r="G171" s="98" t="s">
        <v>802</v>
      </c>
      <c r="H171" s="98" t="s">
        <v>803</v>
      </c>
      <c r="I171" s="98" t="s">
        <v>804</v>
      </c>
      <c r="J171" s="98" t="s">
        <v>805</v>
      </c>
      <c r="K171" s="98" t="s">
        <v>261</v>
      </c>
      <c r="L171" s="98" t="s">
        <v>806</v>
      </c>
      <c r="M171" s="96" t="s">
        <v>219</v>
      </c>
      <c r="N171" s="103" t="s">
        <v>219</v>
      </c>
      <c r="O171" s="97">
        <v>9810160108</v>
      </c>
      <c r="P171" s="98" t="s">
        <v>807</v>
      </c>
      <c r="Q171" s="126" t="str">
        <f t="shared" si="6"/>
        <v>C-167</v>
      </c>
      <c r="R171" s="108"/>
      <c r="S171" s="98"/>
      <c r="T171" s="105"/>
      <c r="U171" s="103"/>
      <c r="V171" s="171" t="str" cm="1">
        <f t="array" aca="1" ref="V171" ca="1">IF(B171="","",IF(OR(AK171="Joined",AK171="Rejected",AK171="Offer Drop",AK171="Backed out"),"",_xlfn.LET(_xlpm.dates,CHOOSE({1,2,3,4,5,6},X171,Z171,AB171,AD171,AF171,AH171),_xlpm.pastDates,IF(_xlpm.dates&lt;=TODAY(),_xlpm.dates,0),_xlpm.maxPast,MAX(_xlpm.pastDates),IF(_xlpm.maxPast&gt;0,TODAY()-_xlpm.maxPast,IF(T171="","",TODAY()-T171)))))</f>
        <v/>
      </c>
      <c r="W171" s="95" t="s">
        <v>221</v>
      </c>
      <c r="X171" s="129"/>
      <c r="Y171" s="100" t="s">
        <v>222</v>
      </c>
      <c r="Z171" s="99"/>
      <c r="AA171" s="100"/>
      <c r="AB171" s="99"/>
      <c r="AC171" s="100"/>
      <c r="AD171" s="105"/>
      <c r="AE171" s="94"/>
      <c r="AF171" s="105"/>
      <c r="AG171" s="94"/>
      <c r="AH171" s="132"/>
      <c r="AI171" s="97"/>
      <c r="AJ171" s="96"/>
      <c r="AK171" s="192" t="str">
        <f t="shared" si="7"/>
        <v>Rejected</v>
      </c>
      <c r="AL171" s="169" t="str">
        <f>IFERROR(IF(S171="","",IF(VLOOKUP(S171,'Requisitions'!$B:$N,13,FALSE)="","",HYPERLINK(VLOOKUP(S171,'Requisitions'!$B:$N,13,FALSE),"Feedback Sheet"))),"")</f>
        <v/>
      </c>
      <c r="AM171" s="96"/>
    </row>
    <row r="172" spans="2:39" x14ac:dyDescent="0.45">
      <c r="B172" s="98">
        <v>168</v>
      </c>
      <c r="C172" s="98" t="s">
        <v>808</v>
      </c>
      <c r="D172" s="98" t="s">
        <v>212</v>
      </c>
      <c r="E172" s="98" t="s">
        <v>213</v>
      </c>
      <c r="F172" s="98" t="s">
        <v>300</v>
      </c>
      <c r="G172" s="98" t="s">
        <v>809</v>
      </c>
      <c r="H172" s="98" t="s">
        <v>810</v>
      </c>
      <c r="I172" s="98" t="s">
        <v>811</v>
      </c>
      <c r="J172" s="98" t="s">
        <v>812</v>
      </c>
      <c r="K172" s="98" t="s">
        <v>258</v>
      </c>
      <c r="L172" s="98" t="s">
        <v>813</v>
      </c>
      <c r="M172" s="96" t="s">
        <v>219</v>
      </c>
      <c r="N172" s="103" t="s">
        <v>60</v>
      </c>
      <c r="O172" s="97">
        <v>8200465065</v>
      </c>
      <c r="P172" s="98" t="s">
        <v>814</v>
      </c>
      <c r="Q172" s="126" t="str">
        <f t="shared" si="6"/>
        <v>C-168</v>
      </c>
      <c r="R172" s="108"/>
      <c r="S172" s="98"/>
      <c r="T172" s="105"/>
      <c r="U172" s="103"/>
      <c r="V172" s="171" t="str" cm="1">
        <f t="array" aca="1" ref="V172" ca="1">IF(B172="","",IF(OR(AK172="Joined",AK172="Rejected",AK172="Offer Drop",AK172="Backed out"),"",_xlfn.LET(_xlpm.dates,CHOOSE({1,2,3,4,5,6},X172,Z172,AB172,AD172,AF172,AH172),_xlpm.pastDates,IF(_xlpm.dates&lt;=TODAY(),_xlpm.dates,0),_xlpm.maxPast,MAX(_xlpm.pastDates),IF(_xlpm.maxPast&gt;0,TODAY()-_xlpm.maxPast,IF(T172="","",TODAY()-T172)))))</f>
        <v/>
      </c>
      <c r="W172" s="95" t="s">
        <v>221</v>
      </c>
      <c r="X172" s="129"/>
      <c r="Y172" s="100" t="s">
        <v>222</v>
      </c>
      <c r="Z172" s="99"/>
      <c r="AA172" s="100"/>
      <c r="AB172" s="99"/>
      <c r="AC172" s="100"/>
      <c r="AD172" s="105"/>
      <c r="AE172" s="94"/>
      <c r="AF172" s="105"/>
      <c r="AG172" s="94"/>
      <c r="AH172" s="132"/>
      <c r="AI172" s="97"/>
      <c r="AJ172" s="96"/>
      <c r="AK172" s="192" t="str">
        <f t="shared" si="7"/>
        <v>Rejected</v>
      </c>
      <c r="AL172" s="169" t="str">
        <f>IFERROR(IF(S172="","",IF(VLOOKUP(S172,'Requisitions'!$B:$N,13,FALSE)="","",HYPERLINK(VLOOKUP(S172,'Requisitions'!$B:$N,13,FALSE),"Feedback Sheet"))),"")</f>
        <v/>
      </c>
      <c r="AM172" s="96"/>
    </row>
    <row r="173" spans="2:39" x14ac:dyDescent="0.45">
      <c r="B173" s="98">
        <v>169</v>
      </c>
      <c r="C173" s="98" t="s">
        <v>815</v>
      </c>
      <c r="D173" s="98" t="s">
        <v>259</v>
      </c>
      <c r="E173" s="98" t="s">
        <v>97</v>
      </c>
      <c r="F173" s="98" t="s">
        <v>816</v>
      </c>
      <c r="G173" s="98" t="s">
        <v>817</v>
      </c>
      <c r="H173" s="98" t="s">
        <v>249</v>
      </c>
      <c r="I173" s="98" t="s">
        <v>245</v>
      </c>
      <c r="J173" s="98" t="s">
        <v>818</v>
      </c>
      <c r="K173" s="98" t="s">
        <v>309</v>
      </c>
      <c r="L173" s="98" t="s">
        <v>819</v>
      </c>
      <c r="M173" s="96" t="s">
        <v>219</v>
      </c>
      <c r="N173" s="103" t="s">
        <v>60</v>
      </c>
      <c r="O173" s="97">
        <v>9882290007</v>
      </c>
      <c r="P173" s="98" t="s">
        <v>820</v>
      </c>
      <c r="Q173" s="126" t="str">
        <f t="shared" si="6"/>
        <v>C-169</v>
      </c>
      <c r="R173" s="108"/>
      <c r="S173" s="98"/>
      <c r="T173" s="105"/>
      <c r="U173" s="103"/>
      <c r="V173" s="171" t="str" cm="1">
        <f t="array" aca="1" ref="V173" ca="1">IF(B173="","",IF(OR(AK173="Joined",AK173="Rejected",AK173="Offer Drop",AK173="Backed out"),"",_xlfn.LET(_xlpm.dates,CHOOSE({1,2,3,4,5,6},X173,Z173,AB173,AD173,AF173,AH173),_xlpm.pastDates,IF(_xlpm.dates&lt;=TODAY(),_xlpm.dates,0),_xlpm.maxPast,MAX(_xlpm.pastDates),IF(_xlpm.maxPast&gt;0,TODAY()-_xlpm.maxPast,IF(T173="","",TODAY()-T173)))))</f>
        <v/>
      </c>
      <c r="W173" s="95" t="s">
        <v>320</v>
      </c>
      <c r="X173" s="129"/>
      <c r="Y173" s="100"/>
      <c r="Z173" s="99"/>
      <c r="AA173" s="100"/>
      <c r="AB173" s="99"/>
      <c r="AC173" s="100"/>
      <c r="AD173" s="105"/>
      <c r="AE173" s="94"/>
      <c r="AF173" s="105"/>
      <c r="AG173" s="94"/>
      <c r="AH173" s="132"/>
      <c r="AI173" s="97"/>
      <c r="AJ173" s="96"/>
      <c r="AK173" s="192" t="str">
        <f t="shared" si="7"/>
        <v>On Hold</v>
      </c>
      <c r="AL173" s="169" t="str">
        <f>IFERROR(IF(S173="","",IF(VLOOKUP(S173,'Requisitions'!$B:$N,13,FALSE)="","",HYPERLINK(VLOOKUP(S173,'Requisitions'!$B:$N,13,FALSE),"Feedback Sheet"))),"")</f>
        <v/>
      </c>
      <c r="AM173" s="96"/>
    </row>
    <row r="174" spans="2:39" x14ac:dyDescent="0.45">
      <c r="B174" s="98">
        <v>170</v>
      </c>
      <c r="C174" s="98" t="s">
        <v>821</v>
      </c>
      <c r="D174" s="98" t="s">
        <v>289</v>
      </c>
      <c r="E174" s="98" t="s">
        <v>97</v>
      </c>
      <c r="F174" s="98" t="s">
        <v>822</v>
      </c>
      <c r="G174" s="98" t="s">
        <v>823</v>
      </c>
      <c r="H174" s="98" t="s">
        <v>43</v>
      </c>
      <c r="I174" s="98" t="s">
        <v>245</v>
      </c>
      <c r="J174" s="98" t="s">
        <v>824</v>
      </c>
      <c r="K174" s="98" t="s">
        <v>825</v>
      </c>
      <c r="L174" s="98" t="s">
        <v>826</v>
      </c>
      <c r="M174" s="96" t="s">
        <v>219</v>
      </c>
      <c r="N174" s="103" t="s">
        <v>60</v>
      </c>
      <c r="O174" s="97">
        <v>888551413</v>
      </c>
      <c r="P174" s="98" t="s">
        <v>827</v>
      </c>
      <c r="Q174" s="126" t="str">
        <f t="shared" si="6"/>
        <v>C-170</v>
      </c>
      <c r="R174" s="108"/>
      <c r="S174" s="98"/>
      <c r="T174" s="105"/>
      <c r="U174" s="103"/>
      <c r="V174" s="171" t="str" cm="1">
        <f t="array" aca="1" ref="V174" ca="1">IF(B174="","",IF(OR(AK174="Joined",AK174="Rejected",AK174="Offer Drop",AK174="Backed out"),"",_xlfn.LET(_xlpm.dates,CHOOSE({1,2,3,4,5,6},X174,Z174,AB174,AD174,AF174,AH174),_xlpm.pastDates,IF(_xlpm.dates&lt;=TODAY(),_xlpm.dates,0),_xlpm.maxPast,MAX(_xlpm.pastDates),IF(_xlpm.maxPast&gt;0,TODAY()-_xlpm.maxPast,IF(T174="","",TODAY()-T174)))))</f>
        <v/>
      </c>
      <c r="W174" s="95" t="s">
        <v>222</v>
      </c>
      <c r="X174" s="129"/>
      <c r="Y174" s="100"/>
      <c r="Z174" s="99"/>
      <c r="AA174" s="100"/>
      <c r="AB174" s="99"/>
      <c r="AC174" s="100"/>
      <c r="AD174" s="105"/>
      <c r="AE174" s="94"/>
      <c r="AF174" s="105"/>
      <c r="AG174" s="94"/>
      <c r="AH174" s="132"/>
      <c r="AI174" s="97"/>
      <c r="AJ174" s="96"/>
      <c r="AK174" s="192" t="str">
        <f t="shared" si="7"/>
        <v>Rejected</v>
      </c>
      <c r="AL174" s="169" t="str">
        <f>IFERROR(IF(S174="","",IF(VLOOKUP(S174,'Requisitions'!$B:$N,13,FALSE)="","",HYPERLINK(VLOOKUP(S174,'Requisitions'!$B:$N,13,FALSE),"Feedback Sheet"))),"")</f>
        <v/>
      </c>
      <c r="AM174" s="96"/>
    </row>
    <row r="175" spans="2:39" x14ac:dyDescent="0.45">
      <c r="B175" s="98">
        <v>171</v>
      </c>
      <c r="C175" s="98" t="s">
        <v>828</v>
      </c>
      <c r="D175" s="98" t="s">
        <v>212</v>
      </c>
      <c r="E175" s="98" t="s">
        <v>213</v>
      </c>
      <c r="F175" s="98" t="s">
        <v>267</v>
      </c>
      <c r="G175" s="98" t="s">
        <v>829</v>
      </c>
      <c r="H175" s="98" t="s">
        <v>43</v>
      </c>
      <c r="I175" s="98" t="s">
        <v>830</v>
      </c>
      <c r="J175" s="98" t="s">
        <v>831</v>
      </c>
      <c r="K175" s="98" t="s">
        <v>234</v>
      </c>
      <c r="L175" s="98" t="s">
        <v>247</v>
      </c>
      <c r="M175" s="96" t="s">
        <v>219</v>
      </c>
      <c r="N175" s="103" t="s">
        <v>60</v>
      </c>
      <c r="O175" s="97">
        <v>7379314048</v>
      </c>
      <c r="P175" s="98" t="s">
        <v>832</v>
      </c>
      <c r="Q175" s="126" t="str">
        <f t="shared" si="6"/>
        <v>C-171</v>
      </c>
      <c r="R175" s="108"/>
      <c r="S175" s="98"/>
      <c r="T175" s="105"/>
      <c r="U175" s="103"/>
      <c r="V175" s="171" t="str" cm="1">
        <f t="array" aca="1" ref="V175" ca="1">IF(B175="","",IF(OR(AK175="Joined",AK175="Rejected",AK175="Offer Drop",AK175="Backed out"),"",_xlfn.LET(_xlpm.dates,CHOOSE({1,2,3,4,5,6},X175,Z175,AB175,AD175,AF175,AH175),_xlpm.pastDates,IF(_xlpm.dates&lt;=TODAY(),_xlpm.dates,0),_xlpm.maxPast,MAX(_xlpm.pastDates),IF(_xlpm.maxPast&gt;0,TODAY()-_xlpm.maxPast,IF(T175="","",TODAY()-T175)))))</f>
        <v/>
      </c>
      <c r="W175" s="95" t="s">
        <v>221</v>
      </c>
      <c r="X175" s="129"/>
      <c r="Y175" s="100" t="s">
        <v>222</v>
      </c>
      <c r="Z175" s="99"/>
      <c r="AA175" s="100"/>
      <c r="AB175" s="99"/>
      <c r="AC175" s="100"/>
      <c r="AD175" s="105"/>
      <c r="AE175" s="94"/>
      <c r="AF175" s="105"/>
      <c r="AG175" s="94"/>
      <c r="AH175" s="132"/>
      <c r="AI175" s="97"/>
      <c r="AJ175" s="96"/>
      <c r="AK175" s="192" t="str">
        <f t="shared" si="7"/>
        <v>Rejected</v>
      </c>
      <c r="AL175" s="169" t="str">
        <f>IFERROR(IF(S175="","",IF(VLOOKUP(S175,'Requisitions'!$B:$N,13,FALSE)="","",HYPERLINK(VLOOKUP(S175,'Requisitions'!$B:$N,13,FALSE),"Feedback Sheet"))),"")</f>
        <v/>
      </c>
      <c r="AM175" s="96"/>
    </row>
    <row r="176" spans="2:39" x14ac:dyDescent="0.45">
      <c r="B176" s="98">
        <v>172</v>
      </c>
      <c r="C176" s="98" t="s">
        <v>833</v>
      </c>
      <c r="D176" s="98" t="s">
        <v>212</v>
      </c>
      <c r="E176" s="98" t="s">
        <v>213</v>
      </c>
      <c r="F176" s="98" t="s">
        <v>227</v>
      </c>
      <c r="G176" s="98" t="s">
        <v>834</v>
      </c>
      <c r="H176" s="98" t="s">
        <v>835</v>
      </c>
      <c r="I176" s="98" t="s">
        <v>245</v>
      </c>
      <c r="J176" s="98" t="s">
        <v>836</v>
      </c>
      <c r="K176" s="98" t="s">
        <v>837</v>
      </c>
      <c r="L176" s="98" t="s">
        <v>838</v>
      </c>
      <c r="M176" s="96" t="s">
        <v>664</v>
      </c>
      <c r="N176" s="103" t="s">
        <v>60</v>
      </c>
      <c r="O176" s="97">
        <v>8787280364</v>
      </c>
      <c r="P176" s="98" t="s">
        <v>839</v>
      </c>
      <c r="Q176" s="126" t="str">
        <f t="shared" si="6"/>
        <v>C-172</v>
      </c>
      <c r="R176" s="108"/>
      <c r="S176" s="98"/>
      <c r="T176" s="105"/>
      <c r="U176" s="103"/>
      <c r="V176" s="171" t="str" cm="1">
        <f t="array" aca="1" ref="V176" ca="1">IF(B176="","",IF(OR(AK176="Joined",AK176="Rejected",AK176="Offer Drop",AK176="Backed out"),"",_xlfn.LET(_xlpm.dates,CHOOSE({1,2,3,4,5,6},X176,Z176,AB176,AD176,AF176,AH176),_xlpm.pastDates,IF(_xlpm.dates&lt;=TODAY(),_xlpm.dates,0),_xlpm.maxPast,MAX(_xlpm.pastDates),IF(_xlpm.maxPast&gt;0,TODAY()-_xlpm.maxPast,IF(T176="","",TODAY()-T176)))))</f>
        <v/>
      </c>
      <c r="W176" s="95" t="s">
        <v>221</v>
      </c>
      <c r="X176" s="129"/>
      <c r="Y176" s="100" t="s">
        <v>221</v>
      </c>
      <c r="Z176" s="99"/>
      <c r="AA176" s="100" t="s">
        <v>222</v>
      </c>
      <c r="AB176" s="99"/>
      <c r="AC176" s="100"/>
      <c r="AD176" s="105"/>
      <c r="AE176" s="94"/>
      <c r="AF176" s="105"/>
      <c r="AG176" s="94"/>
      <c r="AH176" s="132"/>
      <c r="AI176" s="97"/>
      <c r="AJ176" s="96"/>
      <c r="AK176" s="192" t="str">
        <f t="shared" si="7"/>
        <v>Rejected</v>
      </c>
      <c r="AL176" s="169" t="str">
        <f>IFERROR(IF(S176="","",IF(VLOOKUP(S176,'Requisitions'!$B:$N,13,FALSE)="","",HYPERLINK(VLOOKUP(S176,'Requisitions'!$B:$N,13,FALSE),"Feedback Sheet"))),"")</f>
        <v/>
      </c>
      <c r="AM176" s="96"/>
    </row>
    <row r="177" spans="2:39" x14ac:dyDescent="0.45">
      <c r="B177" s="98">
        <v>173</v>
      </c>
      <c r="C177" s="98" t="s">
        <v>840</v>
      </c>
      <c r="D177" s="98" t="s">
        <v>212</v>
      </c>
      <c r="E177" s="98" t="s">
        <v>223</v>
      </c>
      <c r="F177" s="98" t="s">
        <v>841</v>
      </c>
      <c r="G177" s="98" t="s">
        <v>842</v>
      </c>
      <c r="H177" s="98" t="s">
        <v>843</v>
      </c>
      <c r="I177" s="98" t="s">
        <v>245</v>
      </c>
      <c r="J177" s="98" t="s">
        <v>844</v>
      </c>
      <c r="K177" s="98" t="s">
        <v>225</v>
      </c>
      <c r="L177" s="98" t="s">
        <v>292</v>
      </c>
      <c r="M177" s="96" t="s">
        <v>219</v>
      </c>
      <c r="N177" s="103" t="s">
        <v>60</v>
      </c>
      <c r="O177" s="97">
        <v>7983114551</v>
      </c>
      <c r="P177" s="98" t="s">
        <v>845</v>
      </c>
      <c r="Q177" s="126" t="str">
        <f t="shared" si="6"/>
        <v>C-173</v>
      </c>
      <c r="R177" s="108"/>
      <c r="S177" s="98"/>
      <c r="T177" s="105"/>
      <c r="U177" s="103"/>
      <c r="V177" s="171" t="str" cm="1">
        <f t="array" aca="1" ref="V177" ca="1">IF(B177="","",IF(OR(AK177="Joined",AK177="Rejected",AK177="Offer Drop",AK177="Backed out"),"",_xlfn.LET(_xlpm.dates,CHOOSE({1,2,3,4,5,6},X177,Z177,AB177,AD177,AF177,AH177),_xlpm.pastDates,IF(_xlpm.dates&lt;=TODAY(),_xlpm.dates,0),_xlpm.maxPast,MAX(_xlpm.pastDates),IF(_xlpm.maxPast&gt;0,TODAY()-_xlpm.maxPast,IF(T177="","",TODAY()-T177)))))</f>
        <v/>
      </c>
      <c r="W177" s="95" t="s">
        <v>222</v>
      </c>
      <c r="X177" s="129"/>
      <c r="Y177" s="100"/>
      <c r="Z177" s="99"/>
      <c r="AA177" s="100"/>
      <c r="AB177" s="99"/>
      <c r="AC177" s="100"/>
      <c r="AD177" s="105"/>
      <c r="AE177" s="94"/>
      <c r="AF177" s="105"/>
      <c r="AG177" s="94"/>
      <c r="AH177" s="132"/>
      <c r="AI177" s="97"/>
      <c r="AJ177" s="96"/>
      <c r="AK177" s="192" t="str">
        <f t="shared" si="7"/>
        <v>Rejected</v>
      </c>
      <c r="AL177" s="169" t="str">
        <f>IFERROR(IF(S177="","",IF(VLOOKUP(S177,'Requisitions'!$B:$N,13,FALSE)="","",HYPERLINK(VLOOKUP(S177,'Requisitions'!$B:$N,13,FALSE),"Feedback Sheet"))),"")</f>
        <v/>
      </c>
      <c r="AM177" s="96"/>
    </row>
    <row r="178" spans="2:39" x14ac:dyDescent="0.45">
      <c r="B178" s="98">
        <v>174</v>
      </c>
      <c r="C178" s="98" t="s">
        <v>846</v>
      </c>
      <c r="D178" s="98" t="s">
        <v>155</v>
      </c>
      <c r="E178" s="98" t="s">
        <v>213</v>
      </c>
      <c r="F178" s="98" t="s">
        <v>328</v>
      </c>
      <c r="G178" s="98" t="s">
        <v>847</v>
      </c>
      <c r="H178" s="98" t="s">
        <v>848</v>
      </c>
      <c r="I178" s="98" t="s">
        <v>245</v>
      </c>
      <c r="J178" s="98" t="s">
        <v>849</v>
      </c>
      <c r="K178" s="98" t="s">
        <v>850</v>
      </c>
      <c r="L178" s="98" t="s">
        <v>851</v>
      </c>
      <c r="M178" s="96" t="s">
        <v>219</v>
      </c>
      <c r="N178" s="103" t="s">
        <v>60</v>
      </c>
      <c r="O178" s="97">
        <v>7053087406</v>
      </c>
      <c r="P178" s="98" t="s">
        <v>852</v>
      </c>
      <c r="Q178" s="126" t="str">
        <f t="shared" si="6"/>
        <v>C-174</v>
      </c>
      <c r="R178" s="108"/>
      <c r="S178" s="98"/>
      <c r="T178" s="105"/>
      <c r="U178" s="103"/>
      <c r="V178" s="171" t="str" cm="1">
        <f t="array" aca="1" ref="V178" ca="1">IF(B178="","",IF(OR(AK178="Joined",AK178="Rejected",AK178="Offer Drop",AK178="Backed out"),"",_xlfn.LET(_xlpm.dates,CHOOSE({1,2,3,4,5,6},X178,Z178,AB178,AD178,AF178,AH178),_xlpm.pastDates,IF(_xlpm.dates&lt;=TODAY(),_xlpm.dates,0),_xlpm.maxPast,MAX(_xlpm.pastDates),IF(_xlpm.maxPast&gt;0,TODAY()-_xlpm.maxPast,IF(T178="","",TODAY()-T178)))))</f>
        <v/>
      </c>
      <c r="W178" s="95" t="s">
        <v>221</v>
      </c>
      <c r="X178" s="129"/>
      <c r="Y178" s="100" t="s">
        <v>222</v>
      </c>
      <c r="Z178" s="99"/>
      <c r="AA178" s="100"/>
      <c r="AB178" s="99"/>
      <c r="AC178" s="100"/>
      <c r="AD178" s="105"/>
      <c r="AE178" s="94"/>
      <c r="AF178" s="105"/>
      <c r="AG178" s="94"/>
      <c r="AH178" s="132"/>
      <c r="AI178" s="97"/>
      <c r="AJ178" s="96"/>
      <c r="AK178" s="192" t="str">
        <f t="shared" si="7"/>
        <v>Rejected</v>
      </c>
      <c r="AL178" s="169" t="str">
        <f>IFERROR(IF(S178="","",IF(VLOOKUP(S178,'Requisitions'!$B:$N,13,FALSE)="","",HYPERLINK(VLOOKUP(S178,'Requisitions'!$B:$N,13,FALSE),"Feedback Sheet"))),"")</f>
        <v/>
      </c>
      <c r="AM178" s="96"/>
    </row>
    <row r="179" spans="2:39" x14ac:dyDescent="0.45">
      <c r="B179" s="98">
        <v>175</v>
      </c>
      <c r="C179" s="98" t="s">
        <v>853</v>
      </c>
      <c r="D179" s="98" t="s">
        <v>212</v>
      </c>
      <c r="E179" s="98" t="s">
        <v>213</v>
      </c>
      <c r="F179" s="98" t="s">
        <v>243</v>
      </c>
      <c r="G179" s="98" t="s">
        <v>854</v>
      </c>
      <c r="H179" s="98" t="s">
        <v>384</v>
      </c>
      <c r="I179" s="98" t="s">
        <v>272</v>
      </c>
      <c r="J179" s="98" t="s">
        <v>855</v>
      </c>
      <c r="K179" s="98" t="s">
        <v>856</v>
      </c>
      <c r="L179" s="98" t="s">
        <v>857</v>
      </c>
      <c r="M179" s="96" t="s">
        <v>219</v>
      </c>
      <c r="N179" s="103" t="s">
        <v>60</v>
      </c>
      <c r="O179" s="97">
        <v>7358339348</v>
      </c>
      <c r="P179" s="98" t="s">
        <v>858</v>
      </c>
      <c r="Q179" s="126" t="str">
        <f t="shared" si="6"/>
        <v>C-175</v>
      </c>
      <c r="R179" s="108"/>
      <c r="S179" s="98"/>
      <c r="T179" s="105"/>
      <c r="U179" s="103"/>
      <c r="V179" s="171" t="str" cm="1">
        <f t="array" aca="1" ref="V179" ca="1">IF(B179="","",IF(OR(AK179="Joined",AK179="Rejected",AK179="Offer Drop",AK179="Backed out"),"",_xlfn.LET(_xlpm.dates,CHOOSE({1,2,3,4,5,6},X179,Z179,AB179,AD179,AF179,AH179),_xlpm.pastDates,IF(_xlpm.dates&lt;=TODAY(),_xlpm.dates,0),_xlpm.maxPast,MAX(_xlpm.pastDates),IF(_xlpm.maxPast&gt;0,TODAY()-_xlpm.maxPast,IF(T179="","",TODAY()-T179)))))</f>
        <v/>
      </c>
      <c r="W179" s="95" t="s">
        <v>222</v>
      </c>
      <c r="X179" s="129"/>
      <c r="Y179" s="100"/>
      <c r="Z179" s="99"/>
      <c r="AA179" s="100"/>
      <c r="AB179" s="99"/>
      <c r="AC179" s="100"/>
      <c r="AD179" s="105"/>
      <c r="AE179" s="94"/>
      <c r="AF179" s="105"/>
      <c r="AG179" s="94"/>
      <c r="AH179" s="132"/>
      <c r="AI179" s="97"/>
      <c r="AJ179" s="96"/>
      <c r="AK179" s="192" t="str">
        <f t="shared" si="7"/>
        <v>Rejected</v>
      </c>
      <c r="AL179" s="169" t="str">
        <f>IFERROR(IF(S179="","",IF(VLOOKUP(S179,'Requisitions'!$B:$N,13,FALSE)="","",HYPERLINK(VLOOKUP(S179,'Requisitions'!$B:$N,13,FALSE),"Feedback Sheet"))),"")</f>
        <v/>
      </c>
      <c r="AM179" s="96"/>
    </row>
    <row r="180" spans="2:39" x14ac:dyDescent="0.45">
      <c r="B180" s="98">
        <v>176</v>
      </c>
      <c r="C180" s="98" t="s">
        <v>859</v>
      </c>
      <c r="D180" s="98" t="s">
        <v>212</v>
      </c>
      <c r="E180" s="98" t="s">
        <v>213</v>
      </c>
      <c r="F180" s="98" t="s">
        <v>283</v>
      </c>
      <c r="G180" s="98" t="s">
        <v>860</v>
      </c>
      <c r="H180" s="98" t="s">
        <v>43</v>
      </c>
      <c r="I180" s="98" t="s">
        <v>253</v>
      </c>
      <c r="J180" s="98" t="s">
        <v>861</v>
      </c>
      <c r="K180" s="98" t="s">
        <v>217</v>
      </c>
      <c r="L180" s="98" t="s">
        <v>235</v>
      </c>
      <c r="M180" s="96" t="s">
        <v>219</v>
      </c>
      <c r="N180" s="103" t="s">
        <v>60</v>
      </c>
      <c r="O180" s="97">
        <v>9958238134</v>
      </c>
      <c r="P180" s="98" t="s">
        <v>862</v>
      </c>
      <c r="Q180" s="126" t="str">
        <f t="shared" si="6"/>
        <v>C-176</v>
      </c>
      <c r="R180" s="108"/>
      <c r="S180" s="98"/>
      <c r="T180" s="105"/>
      <c r="U180" s="103"/>
      <c r="V180" s="171" t="str" cm="1">
        <f t="array" aca="1" ref="V180" ca="1">IF(B180="","",IF(OR(AK180="Joined",AK180="Rejected",AK180="Offer Drop",AK180="Backed out"),"",_xlfn.LET(_xlpm.dates,CHOOSE({1,2,3,4,5,6},X180,Z180,AB180,AD180,AF180,AH180),_xlpm.pastDates,IF(_xlpm.dates&lt;=TODAY(),_xlpm.dates,0),_xlpm.maxPast,MAX(_xlpm.pastDates),IF(_xlpm.maxPast&gt;0,TODAY()-_xlpm.maxPast,IF(T180="","",TODAY()-T180)))))</f>
        <v/>
      </c>
      <c r="W180" s="95" t="s">
        <v>221</v>
      </c>
      <c r="X180" s="129"/>
      <c r="Y180" s="100" t="s">
        <v>222</v>
      </c>
      <c r="Z180" s="99"/>
      <c r="AA180" s="100"/>
      <c r="AB180" s="99"/>
      <c r="AC180" s="100"/>
      <c r="AD180" s="105"/>
      <c r="AE180" s="94"/>
      <c r="AF180" s="105"/>
      <c r="AG180" s="94"/>
      <c r="AH180" s="132"/>
      <c r="AI180" s="97"/>
      <c r="AJ180" s="96"/>
      <c r="AK180" s="192" t="str">
        <f t="shared" si="7"/>
        <v>Rejected</v>
      </c>
      <c r="AL180" s="169" t="str">
        <f>IFERROR(IF(S180="","",IF(VLOOKUP(S180,'Requisitions'!$B:$N,13,FALSE)="","",HYPERLINK(VLOOKUP(S180,'Requisitions'!$B:$N,13,FALSE),"Feedback Sheet"))),"")</f>
        <v/>
      </c>
      <c r="AM180" s="96"/>
    </row>
    <row r="181" spans="2:39" x14ac:dyDescent="0.45">
      <c r="B181" s="98">
        <v>177</v>
      </c>
      <c r="C181" s="98" t="s">
        <v>863</v>
      </c>
      <c r="D181" s="98" t="s">
        <v>212</v>
      </c>
      <c r="E181" s="98" t="s">
        <v>223</v>
      </c>
      <c r="F181" s="98" t="s">
        <v>236</v>
      </c>
      <c r="G181" s="98" t="s">
        <v>864</v>
      </c>
      <c r="H181" s="98" t="s">
        <v>249</v>
      </c>
      <c r="I181" s="98" t="s">
        <v>865</v>
      </c>
      <c r="J181" s="98" t="s">
        <v>866</v>
      </c>
      <c r="K181" s="98" t="s">
        <v>258</v>
      </c>
      <c r="L181" s="98" t="s">
        <v>570</v>
      </c>
      <c r="M181" s="96" t="s">
        <v>219</v>
      </c>
      <c r="N181" s="103" t="s">
        <v>60</v>
      </c>
      <c r="O181" s="97">
        <v>8077443202</v>
      </c>
      <c r="P181" s="98" t="s">
        <v>867</v>
      </c>
      <c r="Q181" s="126" t="str">
        <f t="shared" si="6"/>
        <v>C-177</v>
      </c>
      <c r="R181" s="108"/>
      <c r="S181" s="98"/>
      <c r="T181" s="105"/>
      <c r="U181" s="103"/>
      <c r="V181" s="171" t="str" cm="1">
        <f t="array" aca="1" ref="V181" ca="1">IF(B181="","",IF(OR(AK181="Joined",AK181="Rejected",AK181="Offer Drop",AK181="Backed out"),"",_xlfn.LET(_xlpm.dates,CHOOSE({1,2,3,4,5,6},X181,Z181,AB181,AD181,AF181,AH181),_xlpm.pastDates,IF(_xlpm.dates&lt;=TODAY(),_xlpm.dates,0),_xlpm.maxPast,MAX(_xlpm.pastDates),IF(_xlpm.maxPast&gt;0,TODAY()-_xlpm.maxPast,IF(T181="","",TODAY()-T181)))))</f>
        <v/>
      </c>
      <c r="W181" s="95" t="s">
        <v>222</v>
      </c>
      <c r="X181" s="129"/>
      <c r="Y181" s="100"/>
      <c r="Z181" s="99"/>
      <c r="AA181" s="100"/>
      <c r="AB181" s="99"/>
      <c r="AC181" s="100"/>
      <c r="AD181" s="105"/>
      <c r="AE181" s="94"/>
      <c r="AF181" s="105"/>
      <c r="AG181" s="94"/>
      <c r="AH181" s="132"/>
      <c r="AI181" s="97"/>
      <c r="AJ181" s="96"/>
      <c r="AK181" s="192" t="str">
        <f t="shared" si="7"/>
        <v>Rejected</v>
      </c>
      <c r="AL181" s="169" t="str">
        <f>IFERROR(IF(S181="","",IF(VLOOKUP(S181,'Requisitions'!$B:$N,13,FALSE)="","",HYPERLINK(VLOOKUP(S181,'Requisitions'!$B:$N,13,FALSE),"Feedback Sheet"))),"")</f>
        <v/>
      </c>
      <c r="AM181" s="96"/>
    </row>
    <row r="182" spans="2:39" x14ac:dyDescent="0.45">
      <c r="B182" s="98">
        <v>178</v>
      </c>
      <c r="C182" s="98" t="s">
        <v>868</v>
      </c>
      <c r="D182" s="98" t="s">
        <v>869</v>
      </c>
      <c r="E182" s="98" t="s">
        <v>213</v>
      </c>
      <c r="F182" s="98" t="s">
        <v>870</v>
      </c>
      <c r="G182" s="98" t="s">
        <v>871</v>
      </c>
      <c r="H182" s="98" t="s">
        <v>529</v>
      </c>
      <c r="I182" s="98" t="s">
        <v>872</v>
      </c>
      <c r="J182" s="98" t="s">
        <v>873</v>
      </c>
      <c r="K182" s="98" t="s">
        <v>257</v>
      </c>
      <c r="L182" s="98" t="s">
        <v>874</v>
      </c>
      <c r="M182" s="96" t="s">
        <v>219</v>
      </c>
      <c r="N182" s="103" t="s">
        <v>60</v>
      </c>
      <c r="O182" s="97">
        <v>7042717549</v>
      </c>
      <c r="P182" s="98" t="s">
        <v>220</v>
      </c>
      <c r="Q182" s="126" t="str">
        <f t="shared" si="6"/>
        <v>C-178</v>
      </c>
      <c r="R182" s="108"/>
      <c r="S182" s="98"/>
      <c r="T182" s="105"/>
      <c r="U182" s="103"/>
      <c r="V182" s="171" t="str" cm="1">
        <f t="array" aca="1" ref="V182" ca="1">IF(B182="","",IF(OR(AK182="Joined",AK182="Rejected",AK182="Offer Drop",AK182="Backed out"),"",_xlfn.LET(_xlpm.dates,CHOOSE({1,2,3,4,5,6},X182,Z182,AB182,AD182,AF182,AH182),_xlpm.pastDates,IF(_xlpm.dates&lt;=TODAY(),_xlpm.dates,0),_xlpm.maxPast,MAX(_xlpm.pastDates),IF(_xlpm.maxPast&gt;0,TODAY()-_xlpm.maxPast,IF(T182="","",TODAY()-T182)))))</f>
        <v/>
      </c>
      <c r="W182" s="95" t="s">
        <v>320</v>
      </c>
      <c r="X182" s="129"/>
      <c r="Y182" s="100"/>
      <c r="Z182" s="99"/>
      <c r="AA182" s="100"/>
      <c r="AB182" s="99"/>
      <c r="AC182" s="100"/>
      <c r="AD182" s="105"/>
      <c r="AE182" s="94"/>
      <c r="AF182" s="105"/>
      <c r="AG182" s="94"/>
      <c r="AH182" s="132"/>
      <c r="AI182" s="97"/>
      <c r="AJ182" s="96"/>
      <c r="AK182" s="192" t="str">
        <f t="shared" si="7"/>
        <v>On Hold</v>
      </c>
      <c r="AL182" s="169" t="str">
        <f>IFERROR(IF(S182="","",IF(VLOOKUP(S182,'Requisitions'!$B:$N,13,FALSE)="","",HYPERLINK(VLOOKUP(S182,'Requisitions'!$B:$N,13,FALSE),"Feedback Sheet"))),"")</f>
        <v/>
      </c>
      <c r="AM182" s="96"/>
    </row>
    <row r="183" spans="2:39" x14ac:dyDescent="0.45">
      <c r="B183" s="98">
        <v>179</v>
      </c>
      <c r="C183" s="98" t="s">
        <v>875</v>
      </c>
      <c r="D183" s="98" t="s">
        <v>212</v>
      </c>
      <c r="E183" s="98" t="s">
        <v>213</v>
      </c>
      <c r="F183" s="98" t="s">
        <v>876</v>
      </c>
      <c r="G183" s="98" t="s">
        <v>877</v>
      </c>
      <c r="H183" s="98" t="s">
        <v>878</v>
      </c>
      <c r="I183" s="98" t="s">
        <v>879</v>
      </c>
      <c r="J183" s="98" t="s">
        <v>880</v>
      </c>
      <c r="K183" s="98" t="s">
        <v>881</v>
      </c>
      <c r="L183" s="98" t="s">
        <v>882</v>
      </c>
      <c r="M183" s="96" t="s">
        <v>219</v>
      </c>
      <c r="N183" s="103" t="s">
        <v>60</v>
      </c>
      <c r="O183" s="97">
        <v>8802051631</v>
      </c>
      <c r="P183" s="98" t="s">
        <v>883</v>
      </c>
      <c r="Q183" s="126" t="str">
        <f t="shared" si="6"/>
        <v>C-179</v>
      </c>
      <c r="R183" s="108"/>
      <c r="S183" s="98"/>
      <c r="T183" s="105"/>
      <c r="U183" s="103"/>
      <c r="V183" s="171" t="str" cm="1">
        <f t="array" aca="1" ref="V183" ca="1">IF(B183="","",IF(OR(AK183="Joined",AK183="Rejected",AK183="Offer Drop",AK183="Backed out"),"",_xlfn.LET(_xlpm.dates,CHOOSE({1,2,3,4,5,6},X183,Z183,AB183,AD183,AF183,AH183),_xlpm.pastDates,IF(_xlpm.dates&lt;=TODAY(),_xlpm.dates,0),_xlpm.maxPast,MAX(_xlpm.pastDates),IF(_xlpm.maxPast&gt;0,TODAY()-_xlpm.maxPast,IF(T183="","",TODAY()-T183)))))</f>
        <v/>
      </c>
      <c r="W183" s="95" t="s">
        <v>221</v>
      </c>
      <c r="X183" s="129"/>
      <c r="Y183" s="100" t="s">
        <v>222</v>
      </c>
      <c r="Z183" s="99"/>
      <c r="AA183" s="100"/>
      <c r="AB183" s="99"/>
      <c r="AC183" s="100"/>
      <c r="AD183" s="105"/>
      <c r="AE183" s="94"/>
      <c r="AF183" s="105"/>
      <c r="AG183" s="94"/>
      <c r="AH183" s="132"/>
      <c r="AI183" s="97"/>
      <c r="AJ183" s="96"/>
      <c r="AK183" s="192" t="str">
        <f t="shared" si="7"/>
        <v>Rejected</v>
      </c>
      <c r="AL183" s="169" t="str">
        <f>IFERROR(IF(S183="","",IF(VLOOKUP(S183,'Requisitions'!$B:$N,13,FALSE)="","",HYPERLINK(VLOOKUP(S183,'Requisitions'!$B:$N,13,FALSE),"Feedback Sheet"))),"")</f>
        <v/>
      </c>
      <c r="AM183" s="96"/>
    </row>
    <row r="184" spans="2:39" x14ac:dyDescent="0.45">
      <c r="B184" s="98">
        <v>180</v>
      </c>
      <c r="C184" s="98" t="s">
        <v>884</v>
      </c>
      <c r="D184" s="98" t="s">
        <v>155</v>
      </c>
      <c r="E184" s="98" t="s">
        <v>223</v>
      </c>
      <c r="F184" s="98" t="s">
        <v>287</v>
      </c>
      <c r="G184" s="98" t="s">
        <v>885</v>
      </c>
      <c r="H184" s="98" t="s">
        <v>268</v>
      </c>
      <c r="I184" s="98" t="s">
        <v>245</v>
      </c>
      <c r="J184" s="98" t="s">
        <v>254</v>
      </c>
      <c r="K184" s="98" t="s">
        <v>255</v>
      </c>
      <c r="L184" s="98" t="s">
        <v>240</v>
      </c>
      <c r="M184" s="96" t="s">
        <v>262</v>
      </c>
      <c r="N184" s="103" t="s">
        <v>60</v>
      </c>
      <c r="O184" s="97">
        <v>9955646498</v>
      </c>
      <c r="P184" s="98" t="s">
        <v>886</v>
      </c>
      <c r="Q184" s="126" t="str">
        <f t="shared" si="6"/>
        <v>C-180</v>
      </c>
      <c r="R184" s="108"/>
      <c r="S184" s="98"/>
      <c r="T184" s="105"/>
      <c r="U184" s="103"/>
      <c r="V184" s="171" t="str" cm="1">
        <f t="array" aca="1" ref="V184" ca="1">IF(B184="","",IF(OR(AK184="Joined",AK184="Rejected",AK184="Offer Drop",AK184="Backed out"),"",_xlfn.LET(_xlpm.dates,CHOOSE({1,2,3,4,5,6},X184,Z184,AB184,AD184,AF184,AH184),_xlpm.pastDates,IF(_xlpm.dates&lt;=TODAY(),_xlpm.dates,0),_xlpm.maxPast,MAX(_xlpm.pastDates),IF(_xlpm.maxPast&gt;0,TODAY()-_xlpm.maxPast,IF(T184="","",TODAY()-T184)))))</f>
        <v/>
      </c>
      <c r="W184" s="95" t="s">
        <v>222</v>
      </c>
      <c r="X184" s="129"/>
      <c r="Y184" s="100"/>
      <c r="Z184" s="99"/>
      <c r="AA184" s="100"/>
      <c r="AB184" s="99"/>
      <c r="AC184" s="100"/>
      <c r="AD184" s="105"/>
      <c r="AE184" s="94"/>
      <c r="AF184" s="105"/>
      <c r="AG184" s="94"/>
      <c r="AH184" s="132"/>
      <c r="AI184" s="97"/>
      <c r="AJ184" s="96"/>
      <c r="AK184" s="192" t="str">
        <f t="shared" si="7"/>
        <v>Rejected</v>
      </c>
      <c r="AL184" s="169" t="str">
        <f>IFERROR(IF(S184="","",IF(VLOOKUP(S184,'Requisitions'!$B:$N,13,FALSE)="","",HYPERLINK(VLOOKUP(S184,'Requisitions'!$B:$N,13,FALSE),"Feedback Sheet"))),"")</f>
        <v/>
      </c>
      <c r="AM184" s="96"/>
    </row>
    <row r="185" spans="2:39" x14ac:dyDescent="0.45">
      <c r="B185" s="98">
        <v>181</v>
      </c>
      <c r="C185" s="98" t="s">
        <v>887</v>
      </c>
      <c r="D185" s="98" t="s">
        <v>155</v>
      </c>
      <c r="E185" s="98" t="s">
        <v>888</v>
      </c>
      <c r="F185" s="98" t="s">
        <v>353</v>
      </c>
      <c r="G185" s="98" t="s">
        <v>889</v>
      </c>
      <c r="H185" s="98" t="s">
        <v>43</v>
      </c>
      <c r="I185" s="98" t="s">
        <v>245</v>
      </c>
      <c r="J185" s="98" t="s">
        <v>890</v>
      </c>
      <c r="K185" s="98" t="s">
        <v>891</v>
      </c>
      <c r="L185" s="98" t="s">
        <v>247</v>
      </c>
      <c r="M185" s="96" t="s">
        <v>219</v>
      </c>
      <c r="N185" s="103" t="s">
        <v>60</v>
      </c>
      <c r="O185" s="97">
        <v>9012896053</v>
      </c>
      <c r="P185" s="98" t="s">
        <v>892</v>
      </c>
      <c r="Q185" s="126" t="str">
        <f t="shared" si="6"/>
        <v>C-181</v>
      </c>
      <c r="R185" s="108"/>
      <c r="S185" s="98"/>
      <c r="T185" s="105"/>
      <c r="U185" s="103"/>
      <c r="V185" s="171" t="str" cm="1">
        <f t="array" aca="1" ref="V185" ca="1">IF(B185="","",IF(OR(AK185="Joined",AK185="Rejected",AK185="Offer Drop",AK185="Backed out"),"",_xlfn.LET(_xlpm.dates,CHOOSE({1,2,3,4,5,6},X185,Z185,AB185,AD185,AF185,AH185),_xlpm.pastDates,IF(_xlpm.dates&lt;=TODAY(),_xlpm.dates,0),_xlpm.maxPast,MAX(_xlpm.pastDates),IF(_xlpm.maxPast&gt;0,TODAY()-_xlpm.maxPast,IF(T185="","",TODAY()-T185)))))</f>
        <v/>
      </c>
      <c r="W185" s="95" t="s">
        <v>222</v>
      </c>
      <c r="X185" s="129"/>
      <c r="Y185" s="100"/>
      <c r="Z185" s="99"/>
      <c r="AA185" s="100"/>
      <c r="AB185" s="99"/>
      <c r="AC185" s="100"/>
      <c r="AD185" s="105"/>
      <c r="AE185" s="94"/>
      <c r="AF185" s="105"/>
      <c r="AG185" s="94"/>
      <c r="AH185" s="132"/>
      <c r="AI185" s="97"/>
      <c r="AJ185" s="96"/>
      <c r="AK185" s="192" t="str">
        <f t="shared" si="7"/>
        <v>Rejected</v>
      </c>
      <c r="AL185" s="169" t="str">
        <f>IFERROR(IF(S185="","",IF(VLOOKUP(S185,'Requisitions'!$B:$N,13,FALSE)="","",HYPERLINK(VLOOKUP(S185,'Requisitions'!$B:$N,13,FALSE),"Feedback Sheet"))),"")</f>
        <v/>
      </c>
      <c r="AM185" s="96"/>
    </row>
    <row r="186" spans="2:39" x14ac:dyDescent="0.45">
      <c r="B186" s="98">
        <v>182</v>
      </c>
      <c r="C186" s="98" t="s">
        <v>893</v>
      </c>
      <c r="D186" s="98" t="s">
        <v>894</v>
      </c>
      <c r="E186" s="98" t="s">
        <v>153</v>
      </c>
      <c r="F186" s="98" t="s">
        <v>252</v>
      </c>
      <c r="G186" s="98" t="s">
        <v>895</v>
      </c>
      <c r="H186" s="98" t="s">
        <v>896</v>
      </c>
      <c r="I186" s="98" t="s">
        <v>897</v>
      </c>
      <c r="J186" s="98" t="s">
        <v>898</v>
      </c>
      <c r="K186" s="98" t="s">
        <v>254</v>
      </c>
      <c r="L186" s="98" t="s">
        <v>685</v>
      </c>
      <c r="M186" s="96" t="s">
        <v>219</v>
      </c>
      <c r="N186" s="103" t="s">
        <v>60</v>
      </c>
      <c r="O186" s="97">
        <v>8218229238</v>
      </c>
      <c r="P186" s="98" t="s">
        <v>899</v>
      </c>
      <c r="Q186" s="126" t="str">
        <f t="shared" si="6"/>
        <v>C-182</v>
      </c>
      <c r="R186" s="108"/>
      <c r="S186" s="98"/>
      <c r="T186" s="105"/>
      <c r="U186" s="103"/>
      <c r="V186" s="171" t="str" cm="1">
        <f t="array" aca="1" ref="V186" ca="1">IF(B186="","",IF(OR(AK186="Joined",AK186="Rejected",AK186="Offer Drop",AK186="Backed out"),"",_xlfn.LET(_xlpm.dates,CHOOSE({1,2,3,4,5,6},X186,Z186,AB186,AD186,AF186,AH186),_xlpm.pastDates,IF(_xlpm.dates&lt;=TODAY(),_xlpm.dates,0),_xlpm.maxPast,MAX(_xlpm.pastDates),IF(_xlpm.maxPast&gt;0,TODAY()-_xlpm.maxPast,IF(T186="","",TODAY()-T186)))))</f>
        <v/>
      </c>
      <c r="W186" s="95" t="s">
        <v>221</v>
      </c>
      <c r="X186" s="129"/>
      <c r="Y186" s="100" t="s">
        <v>222</v>
      </c>
      <c r="Z186" s="99"/>
      <c r="AA186" s="100"/>
      <c r="AB186" s="99"/>
      <c r="AC186" s="100"/>
      <c r="AD186" s="105"/>
      <c r="AE186" s="94"/>
      <c r="AF186" s="105"/>
      <c r="AG186" s="94"/>
      <c r="AH186" s="132"/>
      <c r="AI186" s="97"/>
      <c r="AJ186" s="96"/>
      <c r="AK186" s="192" t="str">
        <f t="shared" si="7"/>
        <v>Rejected</v>
      </c>
      <c r="AL186" s="169" t="str">
        <f>IFERROR(IF(S186="","",IF(VLOOKUP(S186,'Requisitions'!$B:$N,13,FALSE)="","",HYPERLINK(VLOOKUP(S186,'Requisitions'!$B:$N,13,FALSE),"Feedback Sheet"))),"")</f>
        <v/>
      </c>
      <c r="AM186" s="96"/>
    </row>
    <row r="187" spans="2:39" x14ac:dyDescent="0.45">
      <c r="B187" s="98">
        <v>183</v>
      </c>
      <c r="C187" s="98" t="s">
        <v>900</v>
      </c>
      <c r="D187" s="98" t="s">
        <v>869</v>
      </c>
      <c r="E187" s="98" t="s">
        <v>213</v>
      </c>
      <c r="F187" s="98" t="s">
        <v>227</v>
      </c>
      <c r="G187" s="98" t="s">
        <v>901</v>
      </c>
      <c r="H187" s="98" t="s">
        <v>43</v>
      </c>
      <c r="I187" s="98" t="s">
        <v>902</v>
      </c>
      <c r="J187" s="98" t="s">
        <v>258</v>
      </c>
      <c r="K187" s="98" t="s">
        <v>216</v>
      </c>
      <c r="L187" s="98" t="s">
        <v>903</v>
      </c>
      <c r="M187" s="96" t="s">
        <v>219</v>
      </c>
      <c r="N187" s="103" t="s">
        <v>282</v>
      </c>
      <c r="O187" s="97">
        <v>9013166424</v>
      </c>
      <c r="P187" s="98" t="s">
        <v>904</v>
      </c>
      <c r="Q187" s="126" t="str">
        <f t="shared" si="6"/>
        <v>C-183</v>
      </c>
      <c r="R187" s="108"/>
      <c r="S187" s="98"/>
      <c r="T187" s="105"/>
      <c r="U187" s="103"/>
      <c r="V187" s="171" t="str" cm="1">
        <f t="array" aca="1" ref="V187" ca="1">IF(B187="","",IF(OR(AK187="Joined",AK187="Rejected",AK187="Offer Drop",AK187="Backed out"),"",_xlfn.LET(_xlpm.dates,CHOOSE({1,2,3,4,5,6},X187,Z187,AB187,AD187,AF187,AH187),_xlpm.pastDates,IF(_xlpm.dates&lt;=TODAY(),_xlpm.dates,0),_xlpm.maxPast,MAX(_xlpm.pastDates),IF(_xlpm.maxPast&gt;0,TODAY()-_xlpm.maxPast,IF(T187="","",TODAY()-T187)))))</f>
        <v/>
      </c>
      <c r="W187" s="95" t="s">
        <v>320</v>
      </c>
      <c r="X187" s="129"/>
      <c r="Y187" s="100"/>
      <c r="Z187" s="99"/>
      <c r="AA187" s="100"/>
      <c r="AB187" s="99"/>
      <c r="AC187" s="100"/>
      <c r="AD187" s="105"/>
      <c r="AE187" s="94"/>
      <c r="AF187" s="105"/>
      <c r="AG187" s="94"/>
      <c r="AH187" s="132"/>
      <c r="AI187" s="97"/>
      <c r="AJ187" s="96"/>
      <c r="AK187" s="192" t="str">
        <f t="shared" si="7"/>
        <v>On Hold</v>
      </c>
      <c r="AL187" s="169" t="str">
        <f>IFERROR(IF(S187="","",IF(VLOOKUP(S187,'Requisitions'!$B:$N,13,FALSE)="","",HYPERLINK(VLOOKUP(S187,'Requisitions'!$B:$N,13,FALSE),"Feedback Sheet"))),"")</f>
        <v/>
      </c>
      <c r="AM187" s="96"/>
    </row>
    <row r="188" spans="2:39" x14ac:dyDescent="0.45">
      <c r="B188" s="98">
        <v>184</v>
      </c>
      <c r="C188" s="98" t="s">
        <v>905</v>
      </c>
      <c r="D188" s="98" t="s">
        <v>894</v>
      </c>
      <c r="E188" s="98" t="s">
        <v>153</v>
      </c>
      <c r="F188" s="98" t="s">
        <v>906</v>
      </c>
      <c r="G188" s="98" t="s">
        <v>907</v>
      </c>
      <c r="H188" s="98" t="s">
        <v>43</v>
      </c>
      <c r="I188" s="98" t="s">
        <v>245</v>
      </c>
      <c r="J188" s="98" t="s">
        <v>908</v>
      </c>
      <c r="K188" s="98" t="s">
        <v>909</v>
      </c>
      <c r="L188" s="98" t="s">
        <v>910</v>
      </c>
      <c r="M188" s="96" t="s">
        <v>219</v>
      </c>
      <c r="N188" s="103" t="s">
        <v>60</v>
      </c>
      <c r="O188" s="97">
        <v>9927750552</v>
      </c>
      <c r="P188" s="98" t="s">
        <v>911</v>
      </c>
      <c r="Q188" s="126" t="str">
        <f t="shared" si="6"/>
        <v>C-184</v>
      </c>
      <c r="R188" s="108"/>
      <c r="S188" s="98"/>
      <c r="T188" s="105"/>
      <c r="U188" s="103"/>
      <c r="V188" s="171" t="str" cm="1">
        <f t="array" aca="1" ref="V188" ca="1">IF(B188="","",IF(OR(AK188="Joined",AK188="Rejected",AK188="Offer Drop",AK188="Backed out"),"",_xlfn.LET(_xlpm.dates,CHOOSE({1,2,3,4,5,6},X188,Z188,AB188,AD188,AF188,AH188),_xlpm.pastDates,IF(_xlpm.dates&lt;=TODAY(),_xlpm.dates,0),_xlpm.maxPast,MAX(_xlpm.pastDates),IF(_xlpm.maxPast&gt;0,TODAY()-_xlpm.maxPast,IF(T188="","",TODAY()-T188)))))</f>
        <v/>
      </c>
      <c r="W188" s="95"/>
      <c r="X188" s="129"/>
      <c r="Y188" s="100"/>
      <c r="Z188" s="99"/>
      <c r="AA188" s="100"/>
      <c r="AB188" s="99"/>
      <c r="AC188" s="100"/>
      <c r="AD188" s="105"/>
      <c r="AE188" s="94"/>
      <c r="AF188" s="105"/>
      <c r="AG188" s="94"/>
      <c r="AH188" s="132"/>
      <c r="AI188" s="97"/>
      <c r="AJ188" s="96"/>
      <c r="AK188" s="192" t="str">
        <f t="shared" si="7"/>
        <v>Not Started</v>
      </c>
      <c r="AL188" s="169" t="str">
        <f>IFERROR(IF(S188="","",IF(VLOOKUP(S188,'Requisitions'!$B:$N,13,FALSE)="","",HYPERLINK(VLOOKUP(S188,'Requisitions'!$B:$N,13,FALSE),"Feedback Sheet"))),"")</f>
        <v/>
      </c>
      <c r="AM188" s="96"/>
    </row>
    <row r="189" spans="2:39" x14ac:dyDescent="0.45">
      <c r="B189" s="98">
        <v>185</v>
      </c>
      <c r="C189" s="98" t="s">
        <v>912</v>
      </c>
      <c r="D189" s="98" t="s">
        <v>155</v>
      </c>
      <c r="E189" s="98" t="s">
        <v>213</v>
      </c>
      <c r="F189" s="98" t="s">
        <v>409</v>
      </c>
      <c r="G189" s="98" t="s">
        <v>913</v>
      </c>
      <c r="H189" s="98" t="s">
        <v>249</v>
      </c>
      <c r="I189" s="98" t="s">
        <v>914</v>
      </c>
      <c r="J189" s="98" t="s">
        <v>250</v>
      </c>
      <c r="K189" s="98" t="s">
        <v>280</v>
      </c>
      <c r="L189" s="98" t="s">
        <v>685</v>
      </c>
      <c r="M189" s="96" t="s">
        <v>219</v>
      </c>
      <c r="N189" s="103" t="s">
        <v>60</v>
      </c>
      <c r="O189" s="97" t="s">
        <v>220</v>
      </c>
      <c r="P189" s="98" t="s">
        <v>220</v>
      </c>
      <c r="Q189" s="126" t="str">
        <f t="shared" si="6"/>
        <v>C-185</v>
      </c>
      <c r="R189" s="108"/>
      <c r="S189" s="98"/>
      <c r="T189" s="105"/>
      <c r="U189" s="103"/>
      <c r="V189" s="171" t="str" cm="1">
        <f t="array" aca="1" ref="V189" ca="1">IF(B189="","",IF(OR(AK189="Joined",AK189="Rejected",AK189="Offer Drop",AK189="Backed out"),"",_xlfn.LET(_xlpm.dates,CHOOSE({1,2,3,4,5,6},X189,Z189,AB189,AD189,AF189,AH189),_xlpm.pastDates,IF(_xlpm.dates&lt;=TODAY(),_xlpm.dates,0),_xlpm.maxPast,MAX(_xlpm.pastDates),IF(_xlpm.maxPast&gt;0,TODAY()-_xlpm.maxPast,IF(T189="","",TODAY()-T189)))))</f>
        <v/>
      </c>
      <c r="W189" s="95" t="s">
        <v>222</v>
      </c>
      <c r="X189" s="129"/>
      <c r="Y189" s="100"/>
      <c r="Z189" s="99"/>
      <c r="AA189" s="100"/>
      <c r="AB189" s="99"/>
      <c r="AC189" s="100"/>
      <c r="AD189" s="105"/>
      <c r="AE189" s="94"/>
      <c r="AF189" s="105"/>
      <c r="AG189" s="94"/>
      <c r="AH189" s="132"/>
      <c r="AI189" s="97"/>
      <c r="AJ189" s="96"/>
      <c r="AK189" s="192" t="str">
        <f t="shared" si="7"/>
        <v>Rejected</v>
      </c>
      <c r="AL189" s="169" t="str">
        <f>IFERROR(IF(S189="","",IF(VLOOKUP(S189,'Requisitions'!$B:$N,13,FALSE)="","",HYPERLINK(VLOOKUP(S189,'Requisitions'!$B:$N,13,FALSE),"Feedback Sheet"))),"")</f>
        <v/>
      </c>
      <c r="AM189" s="96"/>
    </row>
    <row r="190" spans="2:39" x14ac:dyDescent="0.45">
      <c r="B190" s="98">
        <v>186</v>
      </c>
      <c r="C190" s="98" t="s">
        <v>915</v>
      </c>
      <c r="D190" s="98" t="s">
        <v>155</v>
      </c>
      <c r="E190" s="98" t="s">
        <v>213</v>
      </c>
      <c r="F190" s="98" t="s">
        <v>328</v>
      </c>
      <c r="G190" s="98" t="s">
        <v>916</v>
      </c>
      <c r="H190" s="98" t="s">
        <v>917</v>
      </c>
      <c r="I190" s="98" t="s">
        <v>865</v>
      </c>
      <c r="J190" s="98" t="s">
        <v>918</v>
      </c>
      <c r="K190" s="98" t="s">
        <v>273</v>
      </c>
      <c r="L190" s="98" t="s">
        <v>919</v>
      </c>
      <c r="M190" s="96" t="s">
        <v>219</v>
      </c>
      <c r="N190" s="103" t="s">
        <v>60</v>
      </c>
      <c r="O190" s="97">
        <v>8303081204</v>
      </c>
      <c r="P190" s="98" t="s">
        <v>920</v>
      </c>
      <c r="Q190" s="126" t="str">
        <f t="shared" si="6"/>
        <v>C-186</v>
      </c>
      <c r="R190" s="108"/>
      <c r="S190" s="98"/>
      <c r="T190" s="105"/>
      <c r="U190" s="103"/>
      <c r="V190" s="171" t="str" cm="1">
        <f t="array" aca="1" ref="V190" ca="1">IF(B190="","",IF(OR(AK190="Joined",AK190="Rejected",AK190="Offer Drop",AK190="Backed out"),"",_xlfn.LET(_xlpm.dates,CHOOSE({1,2,3,4,5,6},X190,Z190,AB190,AD190,AF190,AH190),_xlpm.pastDates,IF(_xlpm.dates&lt;=TODAY(),_xlpm.dates,0),_xlpm.maxPast,MAX(_xlpm.pastDates),IF(_xlpm.maxPast&gt;0,TODAY()-_xlpm.maxPast,IF(T190="","",TODAY()-T190)))))</f>
        <v/>
      </c>
      <c r="W190" s="95" t="s">
        <v>221</v>
      </c>
      <c r="X190" s="129"/>
      <c r="Y190" s="100"/>
      <c r="Z190" s="99"/>
      <c r="AA190" s="100"/>
      <c r="AB190" s="99"/>
      <c r="AC190" s="100"/>
      <c r="AD190" s="105"/>
      <c r="AE190" s="94"/>
      <c r="AF190" s="105"/>
      <c r="AG190" s="94"/>
      <c r="AH190" s="132"/>
      <c r="AI190" s="97"/>
      <c r="AJ190" s="96"/>
      <c r="AK190" s="192" t="str">
        <f t="shared" si="7"/>
        <v>Active</v>
      </c>
      <c r="AL190" s="169" t="str">
        <f>IFERROR(IF(S190="","",IF(VLOOKUP(S190,'Requisitions'!$B:$N,13,FALSE)="","",HYPERLINK(VLOOKUP(S190,'Requisitions'!$B:$N,13,FALSE),"Feedback Sheet"))),"")</f>
        <v/>
      </c>
      <c r="AM190" s="96"/>
    </row>
    <row r="191" spans="2:39" x14ac:dyDescent="0.45">
      <c r="B191" s="98">
        <v>187</v>
      </c>
      <c r="C191" s="98" t="s">
        <v>921</v>
      </c>
      <c r="D191" s="98" t="s">
        <v>155</v>
      </c>
      <c r="E191" s="98" t="s">
        <v>213</v>
      </c>
      <c r="F191" s="98" t="s">
        <v>252</v>
      </c>
      <c r="G191" s="98" t="s">
        <v>922</v>
      </c>
      <c r="H191" s="98" t="s">
        <v>268</v>
      </c>
      <c r="I191" s="98" t="s">
        <v>923</v>
      </c>
      <c r="J191" s="98" t="s">
        <v>255</v>
      </c>
      <c r="K191" s="98" t="s">
        <v>924</v>
      </c>
      <c r="L191" s="98" t="s">
        <v>240</v>
      </c>
      <c r="M191" s="96" t="s">
        <v>219</v>
      </c>
      <c r="N191" s="103" t="s">
        <v>60</v>
      </c>
      <c r="O191" s="97">
        <v>9878769543</v>
      </c>
      <c r="P191" s="98" t="s">
        <v>925</v>
      </c>
      <c r="Q191" s="126" t="str">
        <f t="shared" si="6"/>
        <v>C-187</v>
      </c>
      <c r="R191" s="108"/>
      <c r="S191" s="98"/>
      <c r="T191" s="105"/>
      <c r="U191" s="103"/>
      <c r="V191" s="171" t="str" cm="1">
        <f t="array" aca="1" ref="V191" ca="1">IF(B191="","",IF(OR(AK191="Joined",AK191="Rejected",AK191="Offer Drop",AK191="Backed out"),"",_xlfn.LET(_xlpm.dates,CHOOSE({1,2,3,4,5,6},X191,Z191,AB191,AD191,AF191,AH191),_xlpm.pastDates,IF(_xlpm.dates&lt;=TODAY(),_xlpm.dates,0),_xlpm.maxPast,MAX(_xlpm.pastDates),IF(_xlpm.maxPast&gt;0,TODAY()-_xlpm.maxPast,IF(T191="","",TODAY()-T191)))))</f>
        <v/>
      </c>
      <c r="W191" s="95" t="s">
        <v>222</v>
      </c>
      <c r="X191" s="129"/>
      <c r="Y191" s="100"/>
      <c r="Z191" s="99"/>
      <c r="AA191" s="100"/>
      <c r="AB191" s="99"/>
      <c r="AC191" s="100"/>
      <c r="AD191" s="105"/>
      <c r="AE191" s="94"/>
      <c r="AF191" s="105"/>
      <c r="AG191" s="94"/>
      <c r="AH191" s="132"/>
      <c r="AI191" s="97"/>
      <c r="AJ191" s="96"/>
      <c r="AK191" s="192" t="str">
        <f t="shared" si="7"/>
        <v>Rejected</v>
      </c>
      <c r="AL191" s="169" t="str">
        <f>IFERROR(IF(S191="","",IF(VLOOKUP(S191,'Requisitions'!$B:$N,13,FALSE)="","",HYPERLINK(VLOOKUP(S191,'Requisitions'!$B:$N,13,FALSE),"Feedback Sheet"))),"")</f>
        <v/>
      </c>
      <c r="AM191" s="96"/>
    </row>
    <row r="192" spans="2:39" x14ac:dyDescent="0.45">
      <c r="B192" s="98">
        <v>188</v>
      </c>
      <c r="C192" s="98" t="s">
        <v>926</v>
      </c>
      <c r="D192" s="98" t="s">
        <v>165</v>
      </c>
      <c r="E192" s="98" t="s">
        <v>166</v>
      </c>
      <c r="F192" s="98" t="s">
        <v>329</v>
      </c>
      <c r="G192" s="98" t="s">
        <v>927</v>
      </c>
      <c r="H192" s="98" t="s">
        <v>928</v>
      </c>
      <c r="I192" s="98" t="s">
        <v>929</v>
      </c>
      <c r="J192" s="98" t="s">
        <v>930</v>
      </c>
      <c r="K192" s="98" t="s">
        <v>931</v>
      </c>
      <c r="L192" s="98" t="s">
        <v>932</v>
      </c>
      <c r="M192" s="96" t="s">
        <v>219</v>
      </c>
      <c r="N192" s="103" t="s">
        <v>60</v>
      </c>
      <c r="O192" s="97">
        <v>8279764039</v>
      </c>
      <c r="P192" s="98" t="s">
        <v>933</v>
      </c>
      <c r="Q192" s="126" t="str">
        <f t="shared" si="6"/>
        <v>C-188</v>
      </c>
      <c r="R192" s="108"/>
      <c r="S192" s="98"/>
      <c r="T192" s="105"/>
      <c r="U192" s="103"/>
      <c r="V192" s="171" t="str" cm="1">
        <f t="array" aca="1" ref="V192" ca="1">IF(B192="","",IF(OR(AK192="Joined",AK192="Rejected",AK192="Offer Drop",AK192="Backed out"),"",_xlfn.LET(_xlpm.dates,CHOOSE({1,2,3,4,5,6},X192,Z192,AB192,AD192,AF192,AH192),_xlpm.pastDates,IF(_xlpm.dates&lt;=TODAY(),_xlpm.dates,0),_xlpm.maxPast,MAX(_xlpm.pastDates),IF(_xlpm.maxPast&gt;0,TODAY()-_xlpm.maxPast,IF(T192="","",TODAY()-T192)))))</f>
        <v/>
      </c>
      <c r="W192" s="95" t="s">
        <v>221</v>
      </c>
      <c r="X192" s="129"/>
      <c r="Y192" s="100" t="s">
        <v>222</v>
      </c>
      <c r="Z192" s="99"/>
      <c r="AA192" s="100"/>
      <c r="AB192" s="99"/>
      <c r="AC192" s="100"/>
      <c r="AD192" s="105"/>
      <c r="AE192" s="94"/>
      <c r="AF192" s="105"/>
      <c r="AG192" s="94"/>
      <c r="AH192" s="132"/>
      <c r="AI192" s="97"/>
      <c r="AJ192" s="96"/>
      <c r="AK192" s="192" t="str">
        <f t="shared" si="7"/>
        <v>Rejected</v>
      </c>
      <c r="AL192" s="169" t="str">
        <f>IFERROR(IF(S192="","",IF(VLOOKUP(S192,'Requisitions'!$B:$N,13,FALSE)="","",HYPERLINK(VLOOKUP(S192,'Requisitions'!$B:$N,13,FALSE),"Feedback Sheet"))),"")</f>
        <v/>
      </c>
      <c r="AM192" s="96"/>
    </row>
    <row r="193" spans="2:39" x14ac:dyDescent="0.45">
      <c r="B193" s="98">
        <v>189</v>
      </c>
      <c r="C193" s="98" t="s">
        <v>934</v>
      </c>
      <c r="D193" s="98" t="s">
        <v>155</v>
      </c>
      <c r="E193" s="98" t="s">
        <v>935</v>
      </c>
      <c r="F193" s="98" t="s">
        <v>287</v>
      </c>
      <c r="G193" s="98" t="s">
        <v>936</v>
      </c>
      <c r="H193" s="98" t="s">
        <v>335</v>
      </c>
      <c r="I193" s="98" t="s">
        <v>521</v>
      </c>
      <c r="J193" s="98" t="s">
        <v>331</v>
      </c>
      <c r="K193" s="98" t="s">
        <v>257</v>
      </c>
      <c r="L193" s="98" t="s">
        <v>240</v>
      </c>
      <c r="M193" s="96" t="s">
        <v>219</v>
      </c>
      <c r="N193" s="103" t="s">
        <v>60</v>
      </c>
      <c r="O193" s="97">
        <v>6261178107</v>
      </c>
      <c r="P193" s="98" t="s">
        <v>937</v>
      </c>
      <c r="Q193" s="126" t="str">
        <f t="shared" si="6"/>
        <v>C-189</v>
      </c>
      <c r="R193" s="108"/>
      <c r="S193" s="98"/>
      <c r="T193" s="105"/>
      <c r="U193" s="103"/>
      <c r="V193" s="171" t="str" cm="1">
        <f t="array" aca="1" ref="V193" ca="1">IF(B193="","",IF(OR(AK193="Joined",AK193="Rejected",AK193="Offer Drop",AK193="Backed out"),"",_xlfn.LET(_xlpm.dates,CHOOSE({1,2,3,4,5,6},X193,Z193,AB193,AD193,AF193,AH193),_xlpm.pastDates,IF(_xlpm.dates&lt;=TODAY(),_xlpm.dates,0),_xlpm.maxPast,MAX(_xlpm.pastDates),IF(_xlpm.maxPast&gt;0,TODAY()-_xlpm.maxPast,IF(T193="","",TODAY()-T193)))))</f>
        <v/>
      </c>
      <c r="W193" s="95" t="s">
        <v>221</v>
      </c>
      <c r="X193" s="129"/>
      <c r="Y193" s="100" t="s">
        <v>221</v>
      </c>
      <c r="Z193" s="99"/>
      <c r="AA193" s="100"/>
      <c r="AB193" s="99"/>
      <c r="AC193" s="100"/>
      <c r="AD193" s="105"/>
      <c r="AE193" s="94"/>
      <c r="AF193" s="105"/>
      <c r="AG193" s="94"/>
      <c r="AH193" s="132"/>
      <c r="AI193" s="97"/>
      <c r="AJ193" s="96"/>
      <c r="AK193" s="192" t="str">
        <f t="shared" si="7"/>
        <v>Active</v>
      </c>
      <c r="AL193" s="169" t="str">
        <f>IFERROR(IF(S193="","",IF(VLOOKUP(S193,'Requisitions'!$B:$N,13,FALSE)="","",HYPERLINK(VLOOKUP(S193,'Requisitions'!$B:$N,13,FALSE),"Feedback Sheet"))),"")</f>
        <v/>
      </c>
      <c r="AM193" s="96"/>
    </row>
    <row r="194" spans="2:39" x14ac:dyDescent="0.45">
      <c r="B194" s="98">
        <v>190</v>
      </c>
      <c r="C194" s="98" t="s">
        <v>938</v>
      </c>
      <c r="D194" s="98" t="s">
        <v>155</v>
      </c>
      <c r="E194" s="98" t="s">
        <v>223</v>
      </c>
      <c r="F194" s="98" t="s">
        <v>314</v>
      </c>
      <c r="G194" s="98" t="s">
        <v>939</v>
      </c>
      <c r="H194" s="98" t="s">
        <v>940</v>
      </c>
      <c r="I194" s="98" t="s">
        <v>245</v>
      </c>
      <c r="J194" s="98" t="s">
        <v>234</v>
      </c>
      <c r="K194" s="98" t="s">
        <v>217</v>
      </c>
      <c r="L194" s="98" t="s">
        <v>941</v>
      </c>
      <c r="M194" s="96" t="s">
        <v>219</v>
      </c>
      <c r="N194" s="103" t="s">
        <v>60</v>
      </c>
      <c r="O194" s="97">
        <v>7026299829</v>
      </c>
      <c r="P194" s="98" t="s">
        <v>942</v>
      </c>
      <c r="Q194" s="126" t="str">
        <f t="shared" si="6"/>
        <v>C-190</v>
      </c>
      <c r="R194" s="108"/>
      <c r="S194" s="98"/>
      <c r="T194" s="105"/>
      <c r="U194" s="103"/>
      <c r="V194" s="171" t="str" cm="1">
        <f t="array" aca="1" ref="V194" ca="1">IF(B194="","",IF(OR(AK194="Joined",AK194="Rejected",AK194="Offer Drop",AK194="Backed out"),"",_xlfn.LET(_xlpm.dates,CHOOSE({1,2,3,4,5,6},X194,Z194,AB194,AD194,AF194,AH194),_xlpm.pastDates,IF(_xlpm.dates&lt;=TODAY(),_xlpm.dates,0),_xlpm.maxPast,MAX(_xlpm.pastDates),IF(_xlpm.maxPast&gt;0,TODAY()-_xlpm.maxPast,IF(T194="","",TODAY()-T194)))))</f>
        <v/>
      </c>
      <c r="W194" s="95" t="s">
        <v>222</v>
      </c>
      <c r="X194" s="129"/>
      <c r="Y194" s="100"/>
      <c r="Z194" s="99"/>
      <c r="AA194" s="100"/>
      <c r="AB194" s="99"/>
      <c r="AC194" s="100"/>
      <c r="AD194" s="105"/>
      <c r="AE194" s="94"/>
      <c r="AF194" s="105"/>
      <c r="AG194" s="94"/>
      <c r="AH194" s="132"/>
      <c r="AI194" s="97"/>
      <c r="AJ194" s="96"/>
      <c r="AK194" s="192" t="str">
        <f t="shared" si="7"/>
        <v>Rejected</v>
      </c>
      <c r="AL194" s="169" t="str">
        <f>IFERROR(IF(S194="","",IF(VLOOKUP(S194,'Requisitions'!$B:$N,13,FALSE)="","",HYPERLINK(VLOOKUP(S194,'Requisitions'!$B:$N,13,FALSE),"Feedback Sheet"))),"")</f>
        <v/>
      </c>
      <c r="AM194" s="96"/>
    </row>
    <row r="195" spans="2:39" x14ac:dyDescent="0.45">
      <c r="B195" s="98">
        <v>191</v>
      </c>
      <c r="C195" s="98" t="s">
        <v>943</v>
      </c>
      <c r="D195" s="98" t="s">
        <v>155</v>
      </c>
      <c r="E195" s="98" t="s">
        <v>944</v>
      </c>
      <c r="F195" s="98" t="s">
        <v>252</v>
      </c>
      <c r="G195" s="98" t="s">
        <v>945</v>
      </c>
      <c r="H195" s="98" t="s">
        <v>946</v>
      </c>
      <c r="I195" s="98" t="s">
        <v>245</v>
      </c>
      <c r="J195" s="98" t="s">
        <v>947</v>
      </c>
      <c r="K195" s="98" t="s">
        <v>948</v>
      </c>
      <c r="L195" s="98" t="s">
        <v>949</v>
      </c>
      <c r="M195" s="96" t="s">
        <v>262</v>
      </c>
      <c r="N195" s="103" t="s">
        <v>60</v>
      </c>
      <c r="O195" s="97">
        <v>8607390706</v>
      </c>
      <c r="P195" s="98" t="s">
        <v>950</v>
      </c>
      <c r="Q195" s="126" t="str">
        <f t="shared" si="6"/>
        <v>C-191</v>
      </c>
      <c r="R195" s="108"/>
      <c r="S195" s="98"/>
      <c r="T195" s="105"/>
      <c r="U195" s="103"/>
      <c r="V195" s="171" t="str" cm="1">
        <f t="array" aca="1" ref="V195" ca="1">IF(B195="","",IF(OR(AK195="Joined",AK195="Rejected",AK195="Offer Drop",AK195="Backed out"),"",_xlfn.LET(_xlpm.dates,CHOOSE({1,2,3,4,5,6},X195,Z195,AB195,AD195,AF195,AH195),_xlpm.pastDates,IF(_xlpm.dates&lt;=TODAY(),_xlpm.dates,0),_xlpm.maxPast,MAX(_xlpm.pastDates),IF(_xlpm.maxPast&gt;0,TODAY()-_xlpm.maxPast,IF(T195="","",TODAY()-T195)))))</f>
        <v/>
      </c>
      <c r="W195" s="95" t="s">
        <v>221</v>
      </c>
      <c r="X195" s="129"/>
      <c r="Y195" s="100" t="s">
        <v>221</v>
      </c>
      <c r="Z195" s="99"/>
      <c r="AA195" s="100" t="s">
        <v>221</v>
      </c>
      <c r="AB195" s="99"/>
      <c r="AC195" s="100" t="s">
        <v>221</v>
      </c>
      <c r="AD195" s="105"/>
      <c r="AE195" s="94" t="s">
        <v>221</v>
      </c>
      <c r="AF195" s="105"/>
      <c r="AG195" s="94" t="s">
        <v>221</v>
      </c>
      <c r="AH195" s="132"/>
      <c r="AI195" s="97" t="s">
        <v>34</v>
      </c>
      <c r="AJ195" s="96" t="s">
        <v>94</v>
      </c>
      <c r="AK195" s="192" t="str">
        <f t="shared" si="7"/>
        <v>Joined</v>
      </c>
      <c r="AL195" s="169" t="str">
        <f>IFERROR(IF(S195="","",IF(VLOOKUP(S195,'Requisitions'!$B:$N,13,FALSE)="","",HYPERLINK(VLOOKUP(S195,'Requisitions'!$B:$N,13,FALSE),"Feedback Sheet"))),"")</f>
        <v/>
      </c>
      <c r="AM195" s="96"/>
    </row>
    <row r="196" spans="2:39" x14ac:dyDescent="0.45">
      <c r="B196" s="98">
        <v>192</v>
      </c>
      <c r="C196" s="98" t="s">
        <v>951</v>
      </c>
      <c r="D196" s="98" t="s">
        <v>155</v>
      </c>
      <c r="E196" s="98" t="s">
        <v>223</v>
      </c>
      <c r="F196" s="98" t="s">
        <v>287</v>
      </c>
      <c r="G196" s="98" t="s">
        <v>952</v>
      </c>
      <c r="H196" s="98" t="s">
        <v>249</v>
      </c>
      <c r="I196" s="98" t="s">
        <v>256</v>
      </c>
      <c r="J196" s="98" t="s">
        <v>953</v>
      </c>
      <c r="K196" s="98" t="s">
        <v>257</v>
      </c>
      <c r="L196" s="98" t="s">
        <v>954</v>
      </c>
      <c r="M196" s="96" t="s">
        <v>219</v>
      </c>
      <c r="N196" s="103" t="s">
        <v>60</v>
      </c>
      <c r="O196" s="97">
        <v>7289868901</v>
      </c>
      <c r="P196" s="98" t="s">
        <v>955</v>
      </c>
      <c r="Q196" s="126" t="str">
        <f t="shared" si="6"/>
        <v>C-192</v>
      </c>
      <c r="R196" s="108"/>
      <c r="S196" s="98"/>
      <c r="T196" s="105"/>
      <c r="U196" s="103"/>
      <c r="V196" s="171" t="str" cm="1">
        <f t="array" aca="1" ref="V196" ca="1">IF(B196="","",IF(OR(AK196="Joined",AK196="Rejected",AK196="Offer Drop",AK196="Backed out"),"",_xlfn.LET(_xlpm.dates,CHOOSE({1,2,3,4,5,6},X196,Z196,AB196,AD196,AF196,AH196),_xlpm.pastDates,IF(_xlpm.dates&lt;=TODAY(),_xlpm.dates,0),_xlpm.maxPast,MAX(_xlpm.pastDates),IF(_xlpm.maxPast&gt;0,TODAY()-_xlpm.maxPast,IF(T196="","",TODAY()-T196)))))</f>
        <v/>
      </c>
      <c r="W196" s="95" t="s">
        <v>222</v>
      </c>
      <c r="X196" s="129"/>
      <c r="Y196" s="100"/>
      <c r="Z196" s="99"/>
      <c r="AA196" s="100"/>
      <c r="AB196" s="99"/>
      <c r="AC196" s="100"/>
      <c r="AD196" s="105"/>
      <c r="AE196" s="94"/>
      <c r="AF196" s="105"/>
      <c r="AG196" s="94"/>
      <c r="AH196" s="132"/>
      <c r="AI196" s="97"/>
      <c r="AJ196" s="96"/>
      <c r="AK196" s="192" t="str">
        <f t="shared" si="7"/>
        <v>Rejected</v>
      </c>
      <c r="AL196" s="169" t="str">
        <f>IFERROR(IF(S196="","",IF(VLOOKUP(S196,'Requisitions'!$B:$N,13,FALSE)="","",HYPERLINK(VLOOKUP(S196,'Requisitions'!$B:$N,13,FALSE),"Feedback Sheet"))),"")</f>
        <v/>
      </c>
      <c r="AM196" s="96"/>
    </row>
    <row r="197" spans="2:39" x14ac:dyDescent="0.45">
      <c r="B197" s="98">
        <v>193</v>
      </c>
      <c r="C197" s="98" t="s">
        <v>956</v>
      </c>
      <c r="D197" s="98" t="s">
        <v>155</v>
      </c>
      <c r="E197" s="98" t="s">
        <v>223</v>
      </c>
      <c r="F197" s="98" t="s">
        <v>252</v>
      </c>
      <c r="G197" s="98" t="s">
        <v>957</v>
      </c>
      <c r="H197" s="98" t="s">
        <v>958</v>
      </c>
      <c r="I197" s="98" t="s">
        <v>260</v>
      </c>
      <c r="J197" s="98" t="s">
        <v>959</v>
      </c>
      <c r="K197" s="98" t="s">
        <v>273</v>
      </c>
      <c r="L197" s="98" t="s">
        <v>960</v>
      </c>
      <c r="M197" s="96" t="s">
        <v>219</v>
      </c>
      <c r="N197" s="103" t="s">
        <v>60</v>
      </c>
      <c r="O197" s="97">
        <v>7668042659</v>
      </c>
      <c r="P197" s="98" t="s">
        <v>961</v>
      </c>
      <c r="Q197" s="126" t="str">
        <f t="shared" si="6"/>
        <v>C-193</v>
      </c>
      <c r="R197" s="108"/>
      <c r="S197" s="98"/>
      <c r="T197" s="105"/>
      <c r="U197" s="103"/>
      <c r="V197" s="171" t="str" cm="1">
        <f t="array" aca="1" ref="V197" ca="1">IF(B197="","",IF(OR(AK197="Joined",AK197="Rejected",AK197="Offer Drop",AK197="Backed out"),"",_xlfn.LET(_xlpm.dates,CHOOSE({1,2,3,4,5,6},X197,Z197,AB197,AD197,AF197,AH197),_xlpm.pastDates,IF(_xlpm.dates&lt;=TODAY(),_xlpm.dates,0),_xlpm.maxPast,MAX(_xlpm.pastDates),IF(_xlpm.maxPast&gt;0,TODAY()-_xlpm.maxPast,IF(T197="","",TODAY()-T197)))))</f>
        <v/>
      </c>
      <c r="W197" s="95" t="s">
        <v>221</v>
      </c>
      <c r="X197" s="129"/>
      <c r="Y197" s="100" t="s">
        <v>221</v>
      </c>
      <c r="Z197" s="99"/>
      <c r="AA197" s="100" t="s">
        <v>221</v>
      </c>
      <c r="AB197" s="99"/>
      <c r="AC197" s="100" t="s">
        <v>221</v>
      </c>
      <c r="AD197" s="105"/>
      <c r="AE197" s="94" t="s">
        <v>221</v>
      </c>
      <c r="AF197" s="105"/>
      <c r="AG197" s="94" t="s">
        <v>221</v>
      </c>
      <c r="AH197" s="132"/>
      <c r="AI197" s="97" t="s">
        <v>34</v>
      </c>
      <c r="AJ197" s="96" t="s">
        <v>94</v>
      </c>
      <c r="AK197" s="192" t="str">
        <f t="shared" si="7"/>
        <v>Joined</v>
      </c>
      <c r="AL197" s="169" t="str">
        <f>IFERROR(IF(S197="","",IF(VLOOKUP(S197,'Requisitions'!$B:$N,13,FALSE)="","",HYPERLINK(VLOOKUP(S197,'Requisitions'!$B:$N,13,FALSE),"Feedback Sheet"))),"")</f>
        <v/>
      </c>
      <c r="AM197" s="96"/>
    </row>
    <row r="198" spans="2:39" x14ac:dyDescent="0.45">
      <c r="B198" s="98">
        <v>194</v>
      </c>
      <c r="C198" s="98" t="s">
        <v>962</v>
      </c>
      <c r="D198" s="98" t="s">
        <v>963</v>
      </c>
      <c r="E198" s="98" t="s">
        <v>213</v>
      </c>
      <c r="F198" s="98" t="s">
        <v>283</v>
      </c>
      <c r="G198" s="98" t="s">
        <v>964</v>
      </c>
      <c r="H198" s="98" t="s">
        <v>47</v>
      </c>
      <c r="I198" s="98" t="s">
        <v>260</v>
      </c>
      <c r="J198" s="98" t="s">
        <v>965</v>
      </c>
      <c r="K198" s="98" t="s">
        <v>318</v>
      </c>
      <c r="L198" s="98" t="s">
        <v>966</v>
      </c>
      <c r="M198" s="96" t="s">
        <v>219</v>
      </c>
      <c r="N198" s="103" t="s">
        <v>60</v>
      </c>
      <c r="O198" s="97" t="s">
        <v>220</v>
      </c>
      <c r="P198" s="98" t="s">
        <v>967</v>
      </c>
      <c r="Q198" s="126" t="str">
        <f t="shared" ref="Q198:Q261" si="8">IF(B198="","","C-"&amp;TEXT(ROW()-4,"000"))</f>
        <v>C-194</v>
      </c>
      <c r="R198" s="108"/>
      <c r="S198" s="98"/>
      <c r="T198" s="105"/>
      <c r="U198" s="103"/>
      <c r="V198" s="171" t="str" cm="1">
        <f t="array" aca="1" ref="V198" ca="1">IF(B198="","",IF(OR(AK198="Joined",AK198="Rejected",AK198="Offer Drop",AK198="Backed out"),"",_xlfn.LET(_xlpm.dates,CHOOSE({1,2,3,4,5,6},X198,Z198,AB198,AD198,AF198,AH198),_xlpm.pastDates,IF(_xlpm.dates&lt;=TODAY(),_xlpm.dates,0),_xlpm.maxPast,MAX(_xlpm.pastDates),IF(_xlpm.maxPast&gt;0,TODAY()-_xlpm.maxPast,IF(T198="","",TODAY()-T198)))))</f>
        <v/>
      </c>
      <c r="W198" s="95" t="s">
        <v>222</v>
      </c>
      <c r="X198" s="129"/>
      <c r="Y198" s="100"/>
      <c r="Z198" s="99"/>
      <c r="AA198" s="100"/>
      <c r="AB198" s="99"/>
      <c r="AC198" s="100"/>
      <c r="AD198" s="105"/>
      <c r="AE198" s="94"/>
      <c r="AF198" s="105"/>
      <c r="AG198" s="94"/>
      <c r="AH198" s="132"/>
      <c r="AI198" s="97"/>
      <c r="AJ198" s="96"/>
      <c r="AK198" s="192" t="str">
        <f t="shared" ref="AK198:AK261" si="9">IF(B198="","",IF(AJ198="Joined","Joined",IF(AJ198="Backed out","Backed out",IF(AI198="Offer Drop","Offer Drop",IF((COUNTIF(W198,"Reject")+COUNTIF(Y198,"Reject")+COUNTIF(AA198,"Reject")+COUNTIF(AC198,"Reject")+COUNTIF(AE198,"Reject")+COUNTIF(AG198,"Reject"))&gt;0,"Rejected",IF((COUNTIF(W198,"Hold")+COUNTIF(Y198,"Hold")+COUNTIF(AA198,"Hold")+COUNTIF(AC198,"Hold")+COUNTIF(AE198,"Hold")+COUNTIF(AG198,"Hold")+COUNTIF(AI198,"Hold"))&gt;0,"On Hold",IF(AI198="Offered","Offer Extended",IF(AG198="Select","Offer Pending",IF(OR(W198="",W198="Yet to begin"),"Not Started","Active")))))))))</f>
        <v>Rejected</v>
      </c>
      <c r="AL198" s="169" t="str">
        <f>IFERROR(IF(S198="","",IF(VLOOKUP(S198,'Requisitions'!$B:$N,13,FALSE)="","",HYPERLINK(VLOOKUP(S198,'Requisitions'!$B:$N,13,FALSE),"Feedback Sheet"))),"")</f>
        <v/>
      </c>
      <c r="AM198" s="96"/>
    </row>
    <row r="199" spans="2:39" x14ac:dyDescent="0.45">
      <c r="B199" s="98">
        <v>195</v>
      </c>
      <c r="C199" s="98" t="s">
        <v>968</v>
      </c>
      <c r="D199" s="98" t="s">
        <v>155</v>
      </c>
      <c r="E199" s="98" t="s">
        <v>935</v>
      </c>
      <c r="F199" s="98" t="s">
        <v>409</v>
      </c>
      <c r="G199" s="98" t="s">
        <v>969</v>
      </c>
      <c r="H199" s="98" t="s">
        <v>228</v>
      </c>
      <c r="I199" s="98" t="s">
        <v>245</v>
      </c>
      <c r="J199" s="98" t="s">
        <v>297</v>
      </c>
      <c r="K199" s="98" t="s">
        <v>970</v>
      </c>
      <c r="L199" s="98" t="s">
        <v>971</v>
      </c>
      <c r="M199" s="96" t="s">
        <v>219</v>
      </c>
      <c r="N199" s="103" t="s">
        <v>60</v>
      </c>
      <c r="O199" s="97">
        <v>9643162572</v>
      </c>
      <c r="P199" s="98" t="s">
        <v>972</v>
      </c>
      <c r="Q199" s="126" t="str">
        <f t="shared" si="8"/>
        <v>C-195</v>
      </c>
      <c r="R199" s="108"/>
      <c r="S199" s="98"/>
      <c r="T199" s="105"/>
      <c r="U199" s="103"/>
      <c r="V199" s="171" t="str" cm="1">
        <f t="array" aca="1" ref="V199" ca="1">IF(B199="","",IF(OR(AK199="Joined",AK199="Rejected",AK199="Offer Drop",AK199="Backed out"),"",_xlfn.LET(_xlpm.dates,CHOOSE({1,2,3,4,5,6},X199,Z199,AB199,AD199,AF199,AH199),_xlpm.pastDates,IF(_xlpm.dates&lt;=TODAY(),_xlpm.dates,0),_xlpm.maxPast,MAX(_xlpm.pastDates),IF(_xlpm.maxPast&gt;0,TODAY()-_xlpm.maxPast,IF(T199="","",TODAY()-T199)))))</f>
        <v/>
      </c>
      <c r="W199" s="95" t="s">
        <v>222</v>
      </c>
      <c r="X199" s="129"/>
      <c r="Y199" s="100"/>
      <c r="Z199" s="99"/>
      <c r="AA199" s="100"/>
      <c r="AB199" s="99"/>
      <c r="AC199" s="100"/>
      <c r="AD199" s="105"/>
      <c r="AE199" s="94"/>
      <c r="AF199" s="105"/>
      <c r="AG199" s="94"/>
      <c r="AH199" s="132"/>
      <c r="AI199" s="97"/>
      <c r="AJ199" s="96"/>
      <c r="AK199" s="192" t="str">
        <f t="shared" si="9"/>
        <v>Rejected</v>
      </c>
      <c r="AL199" s="169" t="str">
        <f>IFERROR(IF(S199="","",IF(VLOOKUP(S199,'Requisitions'!$B:$N,13,FALSE)="","",HYPERLINK(VLOOKUP(S199,'Requisitions'!$B:$N,13,FALSE),"Feedback Sheet"))),"")</f>
        <v/>
      </c>
      <c r="AM199" s="96"/>
    </row>
    <row r="200" spans="2:39" x14ac:dyDescent="0.45">
      <c r="B200" s="98">
        <v>196</v>
      </c>
      <c r="C200" s="98" t="s">
        <v>973</v>
      </c>
      <c r="D200" s="98" t="s">
        <v>155</v>
      </c>
      <c r="E200" s="98" t="s">
        <v>223</v>
      </c>
      <c r="F200" s="98" t="s">
        <v>287</v>
      </c>
      <c r="G200" s="98" t="s">
        <v>974</v>
      </c>
      <c r="H200" s="98" t="s">
        <v>43</v>
      </c>
      <c r="I200" s="98" t="s">
        <v>275</v>
      </c>
      <c r="J200" s="98" t="s">
        <v>975</v>
      </c>
      <c r="K200" s="98" t="s">
        <v>250</v>
      </c>
      <c r="L200" s="98" t="s">
        <v>976</v>
      </c>
      <c r="M200" s="96" t="s">
        <v>219</v>
      </c>
      <c r="N200" s="103" t="s">
        <v>60</v>
      </c>
      <c r="O200" s="97">
        <v>8882257169</v>
      </c>
      <c r="P200" s="98" t="s">
        <v>977</v>
      </c>
      <c r="Q200" s="126" t="str">
        <f t="shared" si="8"/>
        <v>C-196</v>
      </c>
      <c r="R200" s="108"/>
      <c r="S200" s="98"/>
      <c r="T200" s="105"/>
      <c r="U200" s="103"/>
      <c r="V200" s="171" t="str" cm="1">
        <f t="array" aca="1" ref="V200" ca="1">IF(B200="","",IF(OR(AK200="Joined",AK200="Rejected",AK200="Offer Drop",AK200="Backed out"),"",_xlfn.LET(_xlpm.dates,CHOOSE({1,2,3,4,5,6},X200,Z200,AB200,AD200,AF200,AH200),_xlpm.pastDates,IF(_xlpm.dates&lt;=TODAY(),_xlpm.dates,0),_xlpm.maxPast,MAX(_xlpm.pastDates),IF(_xlpm.maxPast&gt;0,TODAY()-_xlpm.maxPast,IF(T200="","",TODAY()-T200)))))</f>
        <v/>
      </c>
      <c r="W200" s="95" t="s">
        <v>221</v>
      </c>
      <c r="X200" s="129"/>
      <c r="Y200" s="100" t="s">
        <v>221</v>
      </c>
      <c r="Z200" s="99"/>
      <c r="AA200" s="100" t="s">
        <v>222</v>
      </c>
      <c r="AB200" s="99"/>
      <c r="AC200" s="100"/>
      <c r="AD200" s="105"/>
      <c r="AE200" s="94"/>
      <c r="AF200" s="105"/>
      <c r="AG200" s="94"/>
      <c r="AH200" s="132"/>
      <c r="AI200" s="97"/>
      <c r="AJ200" s="96"/>
      <c r="AK200" s="192" t="str">
        <f t="shared" si="9"/>
        <v>Rejected</v>
      </c>
      <c r="AL200" s="169" t="str">
        <f>IFERROR(IF(S200="","",IF(VLOOKUP(S200,'Requisitions'!$B:$N,13,FALSE)="","",HYPERLINK(VLOOKUP(S200,'Requisitions'!$B:$N,13,FALSE),"Feedback Sheet"))),"")</f>
        <v/>
      </c>
      <c r="AM200" s="96"/>
    </row>
    <row r="201" spans="2:39" x14ac:dyDescent="0.45">
      <c r="B201" s="98">
        <v>197</v>
      </c>
      <c r="C201" s="98" t="s">
        <v>978</v>
      </c>
      <c r="D201" s="98" t="s">
        <v>155</v>
      </c>
      <c r="E201" s="98" t="s">
        <v>213</v>
      </c>
      <c r="F201" s="98" t="s">
        <v>329</v>
      </c>
      <c r="G201" s="98" t="s">
        <v>979</v>
      </c>
      <c r="H201" s="98" t="s">
        <v>43</v>
      </c>
      <c r="I201" s="98" t="s">
        <v>245</v>
      </c>
      <c r="J201" s="98" t="s">
        <v>980</v>
      </c>
      <c r="K201" s="98" t="s">
        <v>331</v>
      </c>
      <c r="L201" s="98" t="s">
        <v>981</v>
      </c>
      <c r="M201" s="96" t="s">
        <v>982</v>
      </c>
      <c r="N201" s="103" t="s">
        <v>60</v>
      </c>
      <c r="O201" s="97">
        <v>9058240736</v>
      </c>
      <c r="P201" s="98" t="s">
        <v>983</v>
      </c>
      <c r="Q201" s="126" t="str">
        <f t="shared" si="8"/>
        <v>C-197</v>
      </c>
      <c r="R201" s="108"/>
      <c r="S201" s="98"/>
      <c r="T201" s="105"/>
      <c r="U201" s="103"/>
      <c r="V201" s="171" t="str" cm="1">
        <f t="array" aca="1" ref="V201" ca="1">IF(B201="","",IF(OR(AK201="Joined",AK201="Rejected",AK201="Offer Drop",AK201="Backed out"),"",_xlfn.LET(_xlpm.dates,CHOOSE({1,2,3,4,5,6},X201,Z201,AB201,AD201,AF201,AH201),_xlpm.pastDates,IF(_xlpm.dates&lt;=TODAY(),_xlpm.dates,0),_xlpm.maxPast,MAX(_xlpm.pastDates),IF(_xlpm.maxPast&gt;0,TODAY()-_xlpm.maxPast,IF(T201="","",TODAY()-T201)))))</f>
        <v/>
      </c>
      <c r="W201" s="95"/>
      <c r="X201" s="129"/>
      <c r="Y201" s="100"/>
      <c r="Z201" s="99"/>
      <c r="AA201" s="100"/>
      <c r="AB201" s="99"/>
      <c r="AC201" s="100"/>
      <c r="AD201" s="105"/>
      <c r="AE201" s="94"/>
      <c r="AF201" s="105"/>
      <c r="AG201" s="94"/>
      <c r="AH201" s="132"/>
      <c r="AI201" s="97"/>
      <c r="AJ201" s="96"/>
      <c r="AK201" s="192" t="str">
        <f t="shared" si="9"/>
        <v>Not Started</v>
      </c>
      <c r="AL201" s="169" t="str">
        <f>IFERROR(IF(S201="","",IF(VLOOKUP(S201,'Requisitions'!$B:$N,13,FALSE)="","",HYPERLINK(VLOOKUP(S201,'Requisitions'!$B:$N,13,FALSE),"Feedback Sheet"))),"")</f>
        <v/>
      </c>
      <c r="AM201" s="96"/>
    </row>
    <row r="202" spans="2:39" x14ac:dyDescent="0.45">
      <c r="B202" s="98">
        <v>198</v>
      </c>
      <c r="C202" s="98" t="s">
        <v>984</v>
      </c>
      <c r="D202" s="98" t="s">
        <v>155</v>
      </c>
      <c r="E202" s="98" t="s">
        <v>213</v>
      </c>
      <c r="F202" s="98" t="s">
        <v>985</v>
      </c>
      <c r="G202" s="98" t="s">
        <v>986</v>
      </c>
      <c r="H202" s="98" t="s">
        <v>43</v>
      </c>
      <c r="I202" s="98" t="s">
        <v>245</v>
      </c>
      <c r="J202" s="98" t="s">
        <v>309</v>
      </c>
      <c r="K202" s="98" t="s">
        <v>987</v>
      </c>
      <c r="L202" s="98" t="s">
        <v>285</v>
      </c>
      <c r="M202" s="96" t="s">
        <v>219</v>
      </c>
      <c r="N202" s="103" t="s">
        <v>60</v>
      </c>
      <c r="O202" s="97" t="s">
        <v>220</v>
      </c>
      <c r="P202" s="98" t="s">
        <v>220</v>
      </c>
      <c r="Q202" s="126" t="str">
        <f t="shared" si="8"/>
        <v>C-198</v>
      </c>
      <c r="R202" s="108"/>
      <c r="S202" s="98"/>
      <c r="T202" s="105"/>
      <c r="U202" s="103"/>
      <c r="V202" s="171" t="str" cm="1">
        <f t="array" aca="1" ref="V202" ca="1">IF(B202="","",IF(OR(AK202="Joined",AK202="Rejected",AK202="Offer Drop",AK202="Backed out"),"",_xlfn.LET(_xlpm.dates,CHOOSE({1,2,3,4,5,6},X202,Z202,AB202,AD202,AF202,AH202),_xlpm.pastDates,IF(_xlpm.dates&lt;=TODAY(),_xlpm.dates,0),_xlpm.maxPast,MAX(_xlpm.pastDates),IF(_xlpm.maxPast&gt;0,TODAY()-_xlpm.maxPast,IF(T202="","",TODAY()-T202)))))</f>
        <v/>
      </c>
      <c r="W202" s="95" t="s">
        <v>222</v>
      </c>
      <c r="X202" s="129"/>
      <c r="Y202" s="100"/>
      <c r="Z202" s="99"/>
      <c r="AA202" s="100"/>
      <c r="AB202" s="99"/>
      <c r="AC202" s="100"/>
      <c r="AD202" s="105"/>
      <c r="AE202" s="94"/>
      <c r="AF202" s="105"/>
      <c r="AG202" s="94"/>
      <c r="AH202" s="132"/>
      <c r="AI202" s="97"/>
      <c r="AJ202" s="96"/>
      <c r="AK202" s="192" t="str">
        <f t="shared" si="9"/>
        <v>Rejected</v>
      </c>
      <c r="AL202" s="169" t="str">
        <f>IFERROR(IF(S202="","",IF(VLOOKUP(S202,'Requisitions'!$B:$N,13,FALSE)="","",HYPERLINK(VLOOKUP(S202,'Requisitions'!$B:$N,13,FALSE),"Feedback Sheet"))),"")</f>
        <v/>
      </c>
      <c r="AM202" s="96"/>
    </row>
    <row r="203" spans="2:39" x14ac:dyDescent="0.45">
      <c r="B203" s="98">
        <v>199</v>
      </c>
      <c r="C203" s="98" t="s">
        <v>988</v>
      </c>
      <c r="D203" s="98" t="s">
        <v>212</v>
      </c>
      <c r="E203" s="98" t="s">
        <v>213</v>
      </c>
      <c r="F203" s="98" t="s">
        <v>313</v>
      </c>
      <c r="G203" s="98" t="s">
        <v>989</v>
      </c>
      <c r="H203" s="98" t="s">
        <v>43</v>
      </c>
      <c r="I203" s="98" t="s">
        <v>990</v>
      </c>
      <c r="J203" s="98" t="s">
        <v>991</v>
      </c>
      <c r="K203" s="98" t="s">
        <v>992</v>
      </c>
      <c r="L203" s="98" t="s">
        <v>993</v>
      </c>
      <c r="M203" s="96" t="s">
        <v>219</v>
      </c>
      <c r="N203" s="103" t="s">
        <v>60</v>
      </c>
      <c r="O203" s="97">
        <v>9599392531</v>
      </c>
      <c r="P203" s="98" t="s">
        <v>994</v>
      </c>
      <c r="Q203" s="126" t="str">
        <f t="shared" si="8"/>
        <v>C-199</v>
      </c>
      <c r="R203" s="108"/>
      <c r="S203" s="98"/>
      <c r="T203" s="105"/>
      <c r="U203" s="103"/>
      <c r="V203" s="171" t="str" cm="1">
        <f t="array" aca="1" ref="V203" ca="1">IF(B203="","",IF(OR(AK203="Joined",AK203="Rejected",AK203="Offer Drop",AK203="Backed out"),"",_xlfn.LET(_xlpm.dates,CHOOSE({1,2,3,4,5,6},X203,Z203,AB203,AD203,AF203,AH203),_xlpm.pastDates,IF(_xlpm.dates&lt;=TODAY(),_xlpm.dates,0),_xlpm.maxPast,MAX(_xlpm.pastDates),IF(_xlpm.maxPast&gt;0,TODAY()-_xlpm.maxPast,IF(T203="","",TODAY()-T203)))))</f>
        <v/>
      </c>
      <c r="W203" s="95" t="s">
        <v>221</v>
      </c>
      <c r="X203" s="129"/>
      <c r="Y203" s="100" t="s">
        <v>222</v>
      </c>
      <c r="Z203" s="99"/>
      <c r="AA203" s="100"/>
      <c r="AB203" s="99"/>
      <c r="AC203" s="100"/>
      <c r="AD203" s="105"/>
      <c r="AE203" s="94"/>
      <c r="AF203" s="105"/>
      <c r="AG203" s="94"/>
      <c r="AH203" s="132"/>
      <c r="AI203" s="97"/>
      <c r="AJ203" s="96"/>
      <c r="AK203" s="192" t="str">
        <f t="shared" si="9"/>
        <v>Rejected</v>
      </c>
      <c r="AL203" s="169" t="str">
        <f>IFERROR(IF(S203="","",IF(VLOOKUP(S203,'Requisitions'!$B:$N,13,FALSE)="","",HYPERLINK(VLOOKUP(S203,'Requisitions'!$B:$N,13,FALSE),"Feedback Sheet"))),"")</f>
        <v/>
      </c>
      <c r="AM203" s="96"/>
    </row>
    <row r="204" spans="2:39" x14ac:dyDescent="0.45">
      <c r="B204" s="98">
        <v>200</v>
      </c>
      <c r="C204" s="98" t="s">
        <v>995</v>
      </c>
      <c r="D204" s="98" t="s">
        <v>212</v>
      </c>
      <c r="E204" s="98" t="s">
        <v>213</v>
      </c>
      <c r="F204" s="98" t="s">
        <v>302</v>
      </c>
      <c r="G204" s="98" t="s">
        <v>996</v>
      </c>
      <c r="H204" s="98" t="s">
        <v>244</v>
      </c>
      <c r="I204" s="98" t="s">
        <v>997</v>
      </c>
      <c r="J204" s="98" t="s">
        <v>998</v>
      </c>
      <c r="K204" s="98" t="s">
        <v>301</v>
      </c>
      <c r="L204" s="98" t="s">
        <v>999</v>
      </c>
      <c r="M204" s="96" t="s">
        <v>219</v>
      </c>
      <c r="N204" s="103" t="s">
        <v>60</v>
      </c>
      <c r="O204" s="97">
        <v>8588960307</v>
      </c>
      <c r="P204" s="98" t="s">
        <v>1000</v>
      </c>
      <c r="Q204" s="126" t="str">
        <f t="shared" si="8"/>
        <v>C-200</v>
      </c>
      <c r="R204" s="108"/>
      <c r="S204" s="98"/>
      <c r="T204" s="105"/>
      <c r="U204" s="103"/>
      <c r="V204" s="171" t="str" cm="1">
        <f t="array" aca="1" ref="V204" ca="1">IF(B204="","",IF(OR(AK204="Joined",AK204="Rejected",AK204="Offer Drop",AK204="Backed out"),"",_xlfn.LET(_xlpm.dates,CHOOSE({1,2,3,4,5,6},X204,Z204,AB204,AD204,AF204,AH204),_xlpm.pastDates,IF(_xlpm.dates&lt;=TODAY(),_xlpm.dates,0),_xlpm.maxPast,MAX(_xlpm.pastDates),IF(_xlpm.maxPast&gt;0,TODAY()-_xlpm.maxPast,IF(T204="","",TODAY()-T204)))))</f>
        <v/>
      </c>
      <c r="W204" s="95" t="s">
        <v>221</v>
      </c>
      <c r="X204" s="129"/>
      <c r="Y204" s="100" t="s">
        <v>222</v>
      </c>
      <c r="Z204" s="99"/>
      <c r="AA204" s="100"/>
      <c r="AB204" s="99"/>
      <c r="AC204" s="100"/>
      <c r="AD204" s="105"/>
      <c r="AE204" s="94"/>
      <c r="AF204" s="105"/>
      <c r="AG204" s="94"/>
      <c r="AH204" s="132"/>
      <c r="AI204" s="97"/>
      <c r="AJ204" s="96"/>
      <c r="AK204" s="192" t="str">
        <f t="shared" si="9"/>
        <v>Rejected</v>
      </c>
      <c r="AL204" s="169" t="str">
        <f>IFERROR(IF(S204="","",IF(VLOOKUP(S204,'Requisitions'!$B:$N,13,FALSE)="","",HYPERLINK(VLOOKUP(S204,'Requisitions'!$B:$N,13,FALSE),"Feedback Sheet"))),"")</f>
        <v/>
      </c>
      <c r="AM204" s="96"/>
    </row>
    <row r="205" spans="2:39" x14ac:dyDescent="0.45">
      <c r="B205" s="98">
        <v>201</v>
      </c>
      <c r="C205" s="98" t="s">
        <v>1001</v>
      </c>
      <c r="D205" s="98" t="s">
        <v>155</v>
      </c>
      <c r="E205" s="98" t="s">
        <v>213</v>
      </c>
      <c r="F205" s="98" t="s">
        <v>252</v>
      </c>
      <c r="G205" s="98" t="s">
        <v>1002</v>
      </c>
      <c r="H205" s="98" t="s">
        <v>1003</v>
      </c>
      <c r="I205" s="98" t="s">
        <v>1004</v>
      </c>
      <c r="J205" s="98" t="s">
        <v>1005</v>
      </c>
      <c r="K205" s="98" t="s">
        <v>280</v>
      </c>
      <c r="L205" s="98" t="s">
        <v>685</v>
      </c>
      <c r="M205" s="96" t="s">
        <v>219</v>
      </c>
      <c r="N205" s="103" t="s">
        <v>60</v>
      </c>
      <c r="O205" s="97">
        <v>8529768357</v>
      </c>
      <c r="P205" s="98" t="s">
        <v>1006</v>
      </c>
      <c r="Q205" s="126" t="str">
        <f t="shared" si="8"/>
        <v>C-201</v>
      </c>
      <c r="R205" s="108"/>
      <c r="S205" s="98"/>
      <c r="T205" s="105"/>
      <c r="U205" s="103"/>
      <c r="V205" s="171" t="str" cm="1">
        <f t="array" aca="1" ref="V205" ca="1">IF(B205="","",IF(OR(AK205="Joined",AK205="Rejected",AK205="Offer Drop",AK205="Backed out"),"",_xlfn.LET(_xlpm.dates,CHOOSE({1,2,3,4,5,6},X205,Z205,AB205,AD205,AF205,AH205),_xlpm.pastDates,IF(_xlpm.dates&lt;=TODAY(),_xlpm.dates,0),_xlpm.maxPast,MAX(_xlpm.pastDates),IF(_xlpm.maxPast&gt;0,TODAY()-_xlpm.maxPast,IF(T205="","",TODAY()-T205)))))</f>
        <v/>
      </c>
      <c r="W205" s="95" t="s">
        <v>221</v>
      </c>
      <c r="X205" s="129"/>
      <c r="Y205" s="100" t="s">
        <v>221</v>
      </c>
      <c r="Z205" s="99"/>
      <c r="AA205" s="100" t="s">
        <v>222</v>
      </c>
      <c r="AB205" s="99"/>
      <c r="AC205" s="100"/>
      <c r="AD205" s="105"/>
      <c r="AE205" s="94"/>
      <c r="AF205" s="105"/>
      <c r="AG205" s="94"/>
      <c r="AH205" s="132"/>
      <c r="AI205" s="97"/>
      <c r="AJ205" s="96"/>
      <c r="AK205" s="192" t="str">
        <f t="shared" si="9"/>
        <v>Rejected</v>
      </c>
      <c r="AL205" s="169" t="str">
        <f>IFERROR(IF(S205="","",IF(VLOOKUP(S205,'Requisitions'!$B:$N,13,FALSE)="","",HYPERLINK(VLOOKUP(S205,'Requisitions'!$B:$N,13,FALSE),"Feedback Sheet"))),"")</f>
        <v/>
      </c>
      <c r="AM205" s="96"/>
    </row>
    <row r="206" spans="2:39" x14ac:dyDescent="0.45">
      <c r="B206" s="98">
        <v>202</v>
      </c>
      <c r="C206" s="98" t="s">
        <v>1007</v>
      </c>
      <c r="D206" s="98" t="s">
        <v>155</v>
      </c>
      <c r="E206" s="98" t="s">
        <v>213</v>
      </c>
      <c r="F206" s="98" t="s">
        <v>328</v>
      </c>
      <c r="G206" s="98" t="s">
        <v>1008</v>
      </c>
      <c r="H206" s="98" t="s">
        <v>384</v>
      </c>
      <c r="I206" s="98" t="s">
        <v>1009</v>
      </c>
      <c r="J206" s="98" t="s">
        <v>331</v>
      </c>
      <c r="K206" s="98" t="s">
        <v>761</v>
      </c>
      <c r="L206" s="98" t="s">
        <v>1010</v>
      </c>
      <c r="M206" s="96" t="s">
        <v>219</v>
      </c>
      <c r="N206" s="103" t="s">
        <v>60</v>
      </c>
      <c r="O206" s="97">
        <v>7218396581</v>
      </c>
      <c r="P206" s="98" t="s">
        <v>1011</v>
      </c>
      <c r="Q206" s="126" t="str">
        <f t="shared" si="8"/>
        <v>C-202</v>
      </c>
      <c r="R206" s="108"/>
      <c r="S206" s="98"/>
      <c r="T206" s="105"/>
      <c r="U206" s="103"/>
      <c r="V206" s="171" t="str" cm="1">
        <f t="array" aca="1" ref="V206" ca="1">IF(B206="","",IF(OR(AK206="Joined",AK206="Rejected",AK206="Offer Drop",AK206="Backed out"),"",_xlfn.LET(_xlpm.dates,CHOOSE({1,2,3,4,5,6},X206,Z206,AB206,AD206,AF206,AH206),_xlpm.pastDates,IF(_xlpm.dates&lt;=TODAY(),_xlpm.dates,0),_xlpm.maxPast,MAX(_xlpm.pastDates),IF(_xlpm.maxPast&gt;0,TODAY()-_xlpm.maxPast,IF(T206="","",TODAY()-T206)))))</f>
        <v/>
      </c>
      <c r="W206" s="95" t="s">
        <v>221</v>
      </c>
      <c r="X206" s="129"/>
      <c r="Y206" s="100" t="s">
        <v>222</v>
      </c>
      <c r="Z206" s="99"/>
      <c r="AA206" s="100"/>
      <c r="AB206" s="99"/>
      <c r="AC206" s="100"/>
      <c r="AD206" s="105"/>
      <c r="AE206" s="94"/>
      <c r="AF206" s="105"/>
      <c r="AG206" s="94"/>
      <c r="AH206" s="132"/>
      <c r="AI206" s="97"/>
      <c r="AJ206" s="96"/>
      <c r="AK206" s="192" t="str">
        <f t="shared" si="9"/>
        <v>Rejected</v>
      </c>
      <c r="AL206" s="169" t="str">
        <f>IFERROR(IF(S206="","",IF(VLOOKUP(S206,'Requisitions'!$B:$N,13,FALSE)="","",HYPERLINK(VLOOKUP(S206,'Requisitions'!$B:$N,13,FALSE),"Feedback Sheet"))),"")</f>
        <v/>
      </c>
      <c r="AM206" s="96"/>
    </row>
    <row r="207" spans="2:39" x14ac:dyDescent="0.45">
      <c r="B207" s="98">
        <v>203</v>
      </c>
      <c r="C207" s="98" t="s">
        <v>1012</v>
      </c>
      <c r="D207" s="98" t="s">
        <v>155</v>
      </c>
      <c r="E207" s="98" t="s">
        <v>213</v>
      </c>
      <c r="F207" s="98" t="s">
        <v>328</v>
      </c>
      <c r="G207" s="98" t="s">
        <v>1013</v>
      </c>
      <c r="H207" s="98" t="s">
        <v>609</v>
      </c>
      <c r="I207" s="98" t="s">
        <v>1014</v>
      </c>
      <c r="J207" s="98" t="s">
        <v>250</v>
      </c>
      <c r="K207" s="98" t="s">
        <v>273</v>
      </c>
      <c r="L207" s="98" t="s">
        <v>1015</v>
      </c>
      <c r="M207" s="96" t="s">
        <v>219</v>
      </c>
      <c r="N207" s="103" t="s">
        <v>60</v>
      </c>
      <c r="O207" s="97">
        <v>8291726584</v>
      </c>
      <c r="P207" s="98" t="s">
        <v>1016</v>
      </c>
      <c r="Q207" s="126" t="str">
        <f t="shared" si="8"/>
        <v>C-203</v>
      </c>
      <c r="R207" s="108"/>
      <c r="S207" s="98"/>
      <c r="T207" s="105"/>
      <c r="U207" s="103"/>
      <c r="V207" s="171" t="str" cm="1">
        <f t="array" aca="1" ref="V207" ca="1">IF(B207="","",IF(OR(AK207="Joined",AK207="Rejected",AK207="Offer Drop",AK207="Backed out"),"",_xlfn.LET(_xlpm.dates,CHOOSE({1,2,3,4,5,6},X207,Z207,AB207,AD207,AF207,AH207),_xlpm.pastDates,IF(_xlpm.dates&lt;=TODAY(),_xlpm.dates,0),_xlpm.maxPast,MAX(_xlpm.pastDates),IF(_xlpm.maxPast&gt;0,TODAY()-_xlpm.maxPast,IF(T207="","",TODAY()-T207)))))</f>
        <v/>
      </c>
      <c r="W207" s="95" t="s">
        <v>221</v>
      </c>
      <c r="X207" s="129"/>
      <c r="Y207" s="100" t="s">
        <v>221</v>
      </c>
      <c r="Z207" s="99"/>
      <c r="AA207" s="100" t="s">
        <v>221</v>
      </c>
      <c r="AB207" s="99"/>
      <c r="AC207" s="100" t="s">
        <v>221</v>
      </c>
      <c r="AD207" s="105"/>
      <c r="AE207" s="94" t="s">
        <v>221</v>
      </c>
      <c r="AF207" s="105"/>
      <c r="AG207" s="94"/>
      <c r="AH207" s="132"/>
      <c r="AI207" s="97"/>
      <c r="AJ207" s="96"/>
      <c r="AK207" s="192" t="str">
        <f t="shared" si="9"/>
        <v>Active</v>
      </c>
      <c r="AL207" s="169" t="str">
        <f>IFERROR(IF(S207="","",IF(VLOOKUP(S207,'Requisitions'!$B:$N,13,FALSE)="","",HYPERLINK(VLOOKUP(S207,'Requisitions'!$B:$N,13,FALSE),"Feedback Sheet"))),"")</f>
        <v/>
      </c>
      <c r="AM207" s="96"/>
    </row>
    <row r="208" spans="2:39" x14ac:dyDescent="0.45">
      <c r="B208" s="98">
        <v>204</v>
      </c>
      <c r="C208" s="98" t="s">
        <v>1017</v>
      </c>
      <c r="D208" s="98" t="s">
        <v>155</v>
      </c>
      <c r="E208" s="98" t="s">
        <v>213</v>
      </c>
      <c r="F208" s="98" t="s">
        <v>329</v>
      </c>
      <c r="G208" s="98" t="s">
        <v>1018</v>
      </c>
      <c r="H208" s="98" t="s">
        <v>609</v>
      </c>
      <c r="I208" s="98" t="s">
        <v>521</v>
      </c>
      <c r="J208" s="98" t="s">
        <v>1019</v>
      </c>
      <c r="K208" s="98" t="s">
        <v>257</v>
      </c>
      <c r="L208" s="98" t="s">
        <v>247</v>
      </c>
      <c r="M208" s="96" t="s">
        <v>219</v>
      </c>
      <c r="N208" s="103" t="s">
        <v>60</v>
      </c>
      <c r="O208" s="97">
        <v>7388383334</v>
      </c>
      <c r="P208" s="98" t="s">
        <v>1020</v>
      </c>
      <c r="Q208" s="126" t="str">
        <f t="shared" si="8"/>
        <v>C-204</v>
      </c>
      <c r="R208" s="108"/>
      <c r="S208" s="98"/>
      <c r="T208" s="105"/>
      <c r="U208" s="103"/>
      <c r="V208" s="171" t="str" cm="1">
        <f t="array" aca="1" ref="V208" ca="1">IF(B208="","",IF(OR(AK208="Joined",AK208="Rejected",AK208="Offer Drop",AK208="Backed out"),"",_xlfn.LET(_xlpm.dates,CHOOSE({1,2,3,4,5,6},X208,Z208,AB208,AD208,AF208,AH208),_xlpm.pastDates,IF(_xlpm.dates&lt;=TODAY(),_xlpm.dates,0),_xlpm.maxPast,MAX(_xlpm.pastDates),IF(_xlpm.maxPast&gt;0,TODAY()-_xlpm.maxPast,IF(T208="","",TODAY()-T208)))))</f>
        <v/>
      </c>
      <c r="W208" s="95" t="s">
        <v>222</v>
      </c>
      <c r="X208" s="129"/>
      <c r="Y208" s="100"/>
      <c r="Z208" s="99"/>
      <c r="AA208" s="100"/>
      <c r="AB208" s="99"/>
      <c r="AC208" s="100"/>
      <c r="AD208" s="105"/>
      <c r="AE208" s="94"/>
      <c r="AF208" s="105"/>
      <c r="AG208" s="94"/>
      <c r="AH208" s="132"/>
      <c r="AI208" s="97"/>
      <c r="AJ208" s="96"/>
      <c r="AK208" s="192" t="str">
        <f t="shared" si="9"/>
        <v>Rejected</v>
      </c>
      <c r="AL208" s="169" t="str">
        <f>IFERROR(IF(S208="","",IF(VLOOKUP(S208,'Requisitions'!$B:$N,13,FALSE)="","",HYPERLINK(VLOOKUP(S208,'Requisitions'!$B:$N,13,FALSE),"Feedback Sheet"))),"")</f>
        <v/>
      </c>
      <c r="AM208" s="96"/>
    </row>
    <row r="209" spans="2:39" x14ac:dyDescent="0.45">
      <c r="B209" s="98">
        <v>205</v>
      </c>
      <c r="C209" s="98" t="s">
        <v>1021</v>
      </c>
      <c r="D209" s="98" t="s">
        <v>155</v>
      </c>
      <c r="E209" s="98" t="s">
        <v>213</v>
      </c>
      <c r="F209" s="98" t="s">
        <v>252</v>
      </c>
      <c r="G209" s="98" t="s">
        <v>1022</v>
      </c>
      <c r="H209" s="98" t="s">
        <v>43</v>
      </c>
      <c r="I209" s="98" t="s">
        <v>245</v>
      </c>
      <c r="J209" s="98" t="s">
        <v>1023</v>
      </c>
      <c r="K209" s="98" t="s">
        <v>284</v>
      </c>
      <c r="L209" s="98" t="s">
        <v>1024</v>
      </c>
      <c r="M209" s="96" t="s">
        <v>219</v>
      </c>
      <c r="N209" s="103" t="s">
        <v>60</v>
      </c>
      <c r="O209" s="97">
        <v>8922840506</v>
      </c>
      <c r="P209" s="98" t="s">
        <v>1025</v>
      </c>
      <c r="Q209" s="126" t="str">
        <f t="shared" si="8"/>
        <v>C-205</v>
      </c>
      <c r="R209" s="108"/>
      <c r="S209" s="98"/>
      <c r="T209" s="105"/>
      <c r="U209" s="103"/>
      <c r="V209" s="171" t="str" cm="1">
        <f t="array" aca="1" ref="V209" ca="1">IF(B209="","",IF(OR(AK209="Joined",AK209="Rejected",AK209="Offer Drop",AK209="Backed out"),"",_xlfn.LET(_xlpm.dates,CHOOSE({1,2,3,4,5,6},X209,Z209,AB209,AD209,AF209,AH209),_xlpm.pastDates,IF(_xlpm.dates&lt;=TODAY(),_xlpm.dates,0),_xlpm.maxPast,MAX(_xlpm.pastDates),IF(_xlpm.maxPast&gt;0,TODAY()-_xlpm.maxPast,IF(T209="","",TODAY()-T209)))))</f>
        <v/>
      </c>
      <c r="W209" s="95" t="s">
        <v>221</v>
      </c>
      <c r="X209" s="129"/>
      <c r="Y209" s="100"/>
      <c r="Z209" s="99"/>
      <c r="AA209" s="100"/>
      <c r="AB209" s="99"/>
      <c r="AC209" s="100"/>
      <c r="AD209" s="105"/>
      <c r="AE209" s="94"/>
      <c r="AF209" s="105"/>
      <c r="AG209" s="94"/>
      <c r="AH209" s="132"/>
      <c r="AI209" s="97"/>
      <c r="AJ209" s="96"/>
      <c r="AK209" s="192" t="str">
        <f t="shared" si="9"/>
        <v>Active</v>
      </c>
      <c r="AL209" s="169" t="str">
        <f>IFERROR(IF(S209="","",IF(VLOOKUP(S209,'Requisitions'!$B:$N,13,FALSE)="","",HYPERLINK(VLOOKUP(S209,'Requisitions'!$B:$N,13,FALSE),"Feedback Sheet"))),"")</f>
        <v/>
      </c>
      <c r="AM209" s="96"/>
    </row>
    <row r="210" spans="2:39" x14ac:dyDescent="0.45">
      <c r="B210" s="98">
        <v>206</v>
      </c>
      <c r="C210" s="98" t="s">
        <v>973</v>
      </c>
      <c r="D210" s="98" t="s">
        <v>155</v>
      </c>
      <c r="E210" s="98" t="s">
        <v>213</v>
      </c>
      <c r="F210" s="98" t="s">
        <v>287</v>
      </c>
      <c r="G210" s="98" t="s">
        <v>1026</v>
      </c>
      <c r="H210" s="98" t="s">
        <v>1027</v>
      </c>
      <c r="I210" s="98" t="s">
        <v>245</v>
      </c>
      <c r="J210" s="98" t="s">
        <v>331</v>
      </c>
      <c r="K210" s="98" t="s">
        <v>257</v>
      </c>
      <c r="L210" s="98" t="s">
        <v>240</v>
      </c>
      <c r="M210" s="96" t="s">
        <v>219</v>
      </c>
      <c r="N210" s="103" t="s">
        <v>60</v>
      </c>
      <c r="O210" s="97">
        <v>6261178107</v>
      </c>
      <c r="P210" s="98" t="s">
        <v>937</v>
      </c>
      <c r="Q210" s="126" t="str">
        <f t="shared" si="8"/>
        <v>C-206</v>
      </c>
      <c r="R210" s="108"/>
      <c r="S210" s="98"/>
      <c r="T210" s="105"/>
      <c r="U210" s="103"/>
      <c r="V210" s="171" t="str" cm="1">
        <f t="array" aca="1" ref="V210" ca="1">IF(B210="","",IF(OR(AK210="Joined",AK210="Rejected",AK210="Offer Drop",AK210="Backed out"),"",_xlfn.LET(_xlpm.dates,CHOOSE({1,2,3,4,5,6},X210,Z210,AB210,AD210,AF210,AH210),_xlpm.pastDates,IF(_xlpm.dates&lt;=TODAY(),_xlpm.dates,0),_xlpm.maxPast,MAX(_xlpm.pastDates),IF(_xlpm.maxPast&gt;0,TODAY()-_xlpm.maxPast,IF(T210="","",TODAY()-T210)))))</f>
        <v/>
      </c>
      <c r="W210" s="95" t="s">
        <v>222</v>
      </c>
      <c r="X210" s="129"/>
      <c r="Y210" s="100"/>
      <c r="Z210" s="99"/>
      <c r="AA210" s="100"/>
      <c r="AB210" s="99"/>
      <c r="AC210" s="100"/>
      <c r="AD210" s="105"/>
      <c r="AE210" s="94"/>
      <c r="AF210" s="105"/>
      <c r="AG210" s="94"/>
      <c r="AH210" s="132"/>
      <c r="AI210" s="97"/>
      <c r="AJ210" s="96"/>
      <c r="AK210" s="192" t="str">
        <f t="shared" si="9"/>
        <v>Rejected</v>
      </c>
      <c r="AL210" s="169" t="str">
        <f>IFERROR(IF(S210="","",IF(VLOOKUP(S210,'Requisitions'!$B:$N,13,FALSE)="","",HYPERLINK(VLOOKUP(S210,'Requisitions'!$B:$N,13,FALSE),"Feedback Sheet"))),"")</f>
        <v/>
      </c>
      <c r="AM210" s="96"/>
    </row>
    <row r="211" spans="2:39" x14ac:dyDescent="0.45">
      <c r="B211" s="98">
        <v>207</v>
      </c>
      <c r="C211" s="98" t="s">
        <v>1028</v>
      </c>
      <c r="D211" s="98" t="s">
        <v>155</v>
      </c>
      <c r="E211" s="98" t="s">
        <v>213</v>
      </c>
      <c r="F211" s="98" t="s">
        <v>1029</v>
      </c>
      <c r="G211" s="98" t="s">
        <v>1030</v>
      </c>
      <c r="H211" s="98" t="s">
        <v>1031</v>
      </c>
      <c r="I211" s="98" t="s">
        <v>1032</v>
      </c>
      <c r="J211" s="98" t="s">
        <v>1033</v>
      </c>
      <c r="K211" s="98" t="s">
        <v>280</v>
      </c>
      <c r="L211" s="98" t="s">
        <v>1034</v>
      </c>
      <c r="M211" s="96" t="s">
        <v>219</v>
      </c>
      <c r="N211" s="103" t="s">
        <v>60</v>
      </c>
      <c r="O211" s="97">
        <v>9873143394</v>
      </c>
      <c r="P211" s="98" t="s">
        <v>1035</v>
      </c>
      <c r="Q211" s="126" t="str">
        <f t="shared" si="8"/>
        <v>C-207</v>
      </c>
      <c r="R211" s="108"/>
      <c r="S211" s="98"/>
      <c r="T211" s="105"/>
      <c r="U211" s="103"/>
      <c r="V211" s="171" t="str" cm="1">
        <f t="array" aca="1" ref="V211" ca="1">IF(B211="","",IF(OR(AK211="Joined",AK211="Rejected",AK211="Offer Drop",AK211="Backed out"),"",_xlfn.LET(_xlpm.dates,CHOOSE({1,2,3,4,5,6},X211,Z211,AB211,AD211,AF211,AH211),_xlpm.pastDates,IF(_xlpm.dates&lt;=TODAY(),_xlpm.dates,0),_xlpm.maxPast,MAX(_xlpm.pastDates),IF(_xlpm.maxPast&gt;0,TODAY()-_xlpm.maxPast,IF(T211="","",TODAY()-T211)))))</f>
        <v/>
      </c>
      <c r="W211" s="95" t="s">
        <v>221</v>
      </c>
      <c r="X211" s="129"/>
      <c r="Y211" s="100"/>
      <c r="Z211" s="99"/>
      <c r="AA211" s="100"/>
      <c r="AB211" s="99"/>
      <c r="AC211" s="100"/>
      <c r="AD211" s="105"/>
      <c r="AE211" s="94"/>
      <c r="AF211" s="105"/>
      <c r="AG211" s="94"/>
      <c r="AH211" s="132"/>
      <c r="AI211" s="97"/>
      <c r="AJ211" s="96"/>
      <c r="AK211" s="192" t="str">
        <f t="shared" si="9"/>
        <v>Active</v>
      </c>
      <c r="AL211" s="169" t="str">
        <f>IFERROR(IF(S211="","",IF(VLOOKUP(S211,'Requisitions'!$B:$N,13,FALSE)="","",HYPERLINK(VLOOKUP(S211,'Requisitions'!$B:$N,13,FALSE),"Feedback Sheet"))),"")</f>
        <v/>
      </c>
      <c r="AM211" s="96"/>
    </row>
    <row r="212" spans="2:39" x14ac:dyDescent="0.45">
      <c r="B212" s="98">
        <v>208</v>
      </c>
      <c r="C212" s="98" t="s">
        <v>1036</v>
      </c>
      <c r="D212" s="98" t="s">
        <v>155</v>
      </c>
      <c r="E212" s="98" t="s">
        <v>213</v>
      </c>
      <c r="F212" s="98" t="s">
        <v>579</v>
      </c>
      <c r="G212" s="98" t="s">
        <v>1037</v>
      </c>
      <c r="H212" s="98" t="s">
        <v>228</v>
      </c>
      <c r="I212" s="98" t="s">
        <v>245</v>
      </c>
      <c r="J212" s="98" t="s">
        <v>1038</v>
      </c>
      <c r="K212" s="98" t="s">
        <v>280</v>
      </c>
      <c r="L212" s="98" t="s">
        <v>1039</v>
      </c>
      <c r="M212" s="96" t="s">
        <v>219</v>
      </c>
      <c r="N212" s="103" t="s">
        <v>60</v>
      </c>
      <c r="O212" s="97">
        <v>9315877570</v>
      </c>
      <c r="P212" s="98" t="s">
        <v>1040</v>
      </c>
      <c r="Q212" s="126" t="str">
        <f t="shared" si="8"/>
        <v>C-208</v>
      </c>
      <c r="R212" s="108"/>
      <c r="S212" s="98"/>
      <c r="T212" s="105"/>
      <c r="U212" s="103"/>
      <c r="V212" s="171" t="str" cm="1">
        <f t="array" aca="1" ref="V212" ca="1">IF(B212="","",IF(OR(AK212="Joined",AK212="Rejected",AK212="Offer Drop",AK212="Backed out"),"",_xlfn.LET(_xlpm.dates,CHOOSE({1,2,3,4,5,6},X212,Z212,AB212,AD212,AF212,AH212),_xlpm.pastDates,IF(_xlpm.dates&lt;=TODAY(),_xlpm.dates,0),_xlpm.maxPast,MAX(_xlpm.pastDates),IF(_xlpm.maxPast&gt;0,TODAY()-_xlpm.maxPast,IF(T212="","",TODAY()-T212)))))</f>
        <v/>
      </c>
      <c r="W212" s="95" t="s">
        <v>221</v>
      </c>
      <c r="X212" s="129"/>
      <c r="Y212" s="100"/>
      <c r="Z212" s="99"/>
      <c r="AA212" s="100"/>
      <c r="AB212" s="99"/>
      <c r="AC212" s="100"/>
      <c r="AD212" s="105"/>
      <c r="AE212" s="94"/>
      <c r="AF212" s="105"/>
      <c r="AG212" s="94"/>
      <c r="AH212" s="132"/>
      <c r="AI212" s="97"/>
      <c r="AJ212" s="96"/>
      <c r="AK212" s="192" t="str">
        <f t="shared" si="9"/>
        <v>Active</v>
      </c>
      <c r="AL212" s="169" t="str">
        <f>IFERROR(IF(S212="","",IF(VLOOKUP(S212,'Requisitions'!$B:$N,13,FALSE)="","",HYPERLINK(VLOOKUP(S212,'Requisitions'!$B:$N,13,FALSE),"Feedback Sheet"))),"")</f>
        <v/>
      </c>
      <c r="AM212" s="96"/>
    </row>
    <row r="213" spans="2:39" x14ac:dyDescent="0.45">
      <c r="B213" s="98">
        <v>209</v>
      </c>
      <c r="C213" s="98" t="s">
        <v>1041</v>
      </c>
      <c r="D213" s="98" t="s">
        <v>155</v>
      </c>
      <c r="E213" s="98" t="s">
        <v>223</v>
      </c>
      <c r="F213" s="98" t="s">
        <v>283</v>
      </c>
      <c r="G213" s="98" t="s">
        <v>1042</v>
      </c>
      <c r="H213" s="98" t="s">
        <v>43</v>
      </c>
      <c r="I213" s="98" t="s">
        <v>1043</v>
      </c>
      <c r="J213" s="98" t="s">
        <v>1044</v>
      </c>
      <c r="K213" s="98" t="s">
        <v>258</v>
      </c>
      <c r="L213" s="98" t="s">
        <v>570</v>
      </c>
      <c r="M213" s="96" t="s">
        <v>219</v>
      </c>
      <c r="N213" s="103" t="s">
        <v>60</v>
      </c>
      <c r="O213" s="97"/>
      <c r="P213" s="98" t="s">
        <v>1045</v>
      </c>
      <c r="Q213" s="126" t="str">
        <f t="shared" si="8"/>
        <v>C-209</v>
      </c>
      <c r="R213" s="108"/>
      <c r="S213" s="98"/>
      <c r="T213" s="105"/>
      <c r="U213" s="103"/>
      <c r="V213" s="171" t="str" cm="1">
        <f t="array" aca="1" ref="V213" ca="1">IF(B213="","",IF(OR(AK213="Joined",AK213="Rejected",AK213="Offer Drop",AK213="Backed out"),"",_xlfn.LET(_xlpm.dates,CHOOSE({1,2,3,4,5,6},X213,Z213,AB213,AD213,AF213,AH213),_xlpm.pastDates,IF(_xlpm.dates&lt;=TODAY(),_xlpm.dates,0),_xlpm.maxPast,MAX(_xlpm.pastDates),IF(_xlpm.maxPast&gt;0,TODAY()-_xlpm.maxPast,IF(T213="","",TODAY()-T213)))))</f>
        <v/>
      </c>
      <c r="W213" s="95" t="s">
        <v>222</v>
      </c>
      <c r="X213" s="129"/>
      <c r="Y213" s="100"/>
      <c r="Z213" s="99"/>
      <c r="AA213" s="100"/>
      <c r="AB213" s="99"/>
      <c r="AC213" s="100"/>
      <c r="AD213" s="105"/>
      <c r="AE213" s="94"/>
      <c r="AF213" s="105"/>
      <c r="AG213" s="94"/>
      <c r="AH213" s="132"/>
      <c r="AI213" s="97"/>
      <c r="AJ213" s="96"/>
      <c r="AK213" s="192" t="str">
        <f t="shared" si="9"/>
        <v>Rejected</v>
      </c>
      <c r="AL213" s="169" t="str">
        <f>IFERROR(IF(S213="","",IF(VLOOKUP(S213,'Requisitions'!$B:$N,13,FALSE)="","",HYPERLINK(VLOOKUP(S213,'Requisitions'!$B:$N,13,FALSE),"Feedback Sheet"))),"")</f>
        <v/>
      </c>
      <c r="AM213" s="96"/>
    </row>
    <row r="214" spans="2:39" x14ac:dyDescent="0.45">
      <c r="B214" s="98">
        <v>210</v>
      </c>
      <c r="C214" s="98" t="s">
        <v>321</v>
      </c>
      <c r="D214" s="98" t="s">
        <v>212</v>
      </c>
      <c r="E214" s="98" t="s">
        <v>223</v>
      </c>
      <c r="F214" s="98" t="s">
        <v>271</v>
      </c>
      <c r="G214" s="98" t="s">
        <v>1046</v>
      </c>
      <c r="H214" s="98" t="s">
        <v>244</v>
      </c>
      <c r="I214" s="98" t="s">
        <v>865</v>
      </c>
      <c r="J214" s="98" t="s">
        <v>805</v>
      </c>
      <c r="K214" s="98" t="s">
        <v>305</v>
      </c>
      <c r="L214" s="98" t="s">
        <v>949</v>
      </c>
      <c r="M214" s="96" t="s">
        <v>219</v>
      </c>
      <c r="N214" s="103" t="s">
        <v>60</v>
      </c>
      <c r="O214" s="97">
        <v>8800635424</v>
      </c>
      <c r="P214" s="98" t="s">
        <v>1047</v>
      </c>
      <c r="Q214" s="126" t="str">
        <f t="shared" si="8"/>
        <v>C-210</v>
      </c>
      <c r="R214" s="108"/>
      <c r="S214" s="98"/>
      <c r="T214" s="105"/>
      <c r="U214" s="103"/>
      <c r="V214" s="171" t="str" cm="1">
        <f t="array" aca="1" ref="V214" ca="1">IF(B214="","",IF(OR(AK214="Joined",AK214="Rejected",AK214="Offer Drop",AK214="Backed out"),"",_xlfn.LET(_xlpm.dates,CHOOSE({1,2,3,4,5,6},X214,Z214,AB214,AD214,AF214,AH214),_xlpm.pastDates,IF(_xlpm.dates&lt;=TODAY(),_xlpm.dates,0),_xlpm.maxPast,MAX(_xlpm.pastDates),IF(_xlpm.maxPast&gt;0,TODAY()-_xlpm.maxPast,IF(T214="","",TODAY()-T214)))))</f>
        <v/>
      </c>
      <c r="W214" s="95" t="s">
        <v>222</v>
      </c>
      <c r="X214" s="129"/>
      <c r="Y214" s="100"/>
      <c r="Z214" s="99"/>
      <c r="AA214" s="100"/>
      <c r="AB214" s="99"/>
      <c r="AC214" s="100"/>
      <c r="AD214" s="105"/>
      <c r="AE214" s="94"/>
      <c r="AF214" s="105"/>
      <c r="AG214" s="94"/>
      <c r="AH214" s="132"/>
      <c r="AI214" s="97"/>
      <c r="AJ214" s="96"/>
      <c r="AK214" s="192" t="str">
        <f t="shared" si="9"/>
        <v>Rejected</v>
      </c>
      <c r="AL214" s="169" t="str">
        <f>IFERROR(IF(S214="","",IF(VLOOKUP(S214,'Requisitions'!$B:$N,13,FALSE)="","",HYPERLINK(VLOOKUP(S214,'Requisitions'!$B:$N,13,FALSE),"Feedback Sheet"))),"")</f>
        <v/>
      </c>
      <c r="AM214" s="96"/>
    </row>
    <row r="215" spans="2:39" x14ac:dyDescent="0.45">
      <c r="B215" s="98">
        <v>211</v>
      </c>
      <c r="C215" s="98" t="s">
        <v>1048</v>
      </c>
      <c r="D215" s="98" t="s">
        <v>155</v>
      </c>
      <c r="E215" s="98" t="s">
        <v>935</v>
      </c>
      <c r="F215" s="98" t="s">
        <v>283</v>
      </c>
      <c r="G215" s="98" t="s">
        <v>1049</v>
      </c>
      <c r="H215" s="98" t="s">
        <v>228</v>
      </c>
      <c r="I215" s="98" t="s">
        <v>245</v>
      </c>
      <c r="J215" s="98" t="s">
        <v>254</v>
      </c>
      <c r="K215" s="98" t="s">
        <v>250</v>
      </c>
      <c r="L215" s="98" t="s">
        <v>247</v>
      </c>
      <c r="M215" s="96" t="s">
        <v>219</v>
      </c>
      <c r="N215" s="103" t="s">
        <v>60</v>
      </c>
      <c r="O215" s="97">
        <v>8932957060</v>
      </c>
      <c r="P215" s="98" t="s">
        <v>1050</v>
      </c>
      <c r="Q215" s="126" t="str">
        <f t="shared" si="8"/>
        <v>C-211</v>
      </c>
      <c r="R215" s="108"/>
      <c r="S215" s="98"/>
      <c r="T215" s="105"/>
      <c r="U215" s="103"/>
      <c r="V215" s="171" t="str" cm="1">
        <f t="array" aca="1" ref="V215" ca="1">IF(B215="","",IF(OR(AK215="Joined",AK215="Rejected",AK215="Offer Drop",AK215="Backed out"),"",_xlfn.LET(_xlpm.dates,CHOOSE({1,2,3,4,5,6},X215,Z215,AB215,AD215,AF215,AH215),_xlpm.pastDates,IF(_xlpm.dates&lt;=TODAY(),_xlpm.dates,0),_xlpm.maxPast,MAX(_xlpm.pastDates),IF(_xlpm.maxPast&gt;0,TODAY()-_xlpm.maxPast,IF(T215="","",TODAY()-T215)))))</f>
        <v/>
      </c>
      <c r="W215" s="95" t="s">
        <v>222</v>
      </c>
      <c r="X215" s="129"/>
      <c r="Y215" s="100"/>
      <c r="Z215" s="99"/>
      <c r="AA215" s="100"/>
      <c r="AB215" s="99"/>
      <c r="AC215" s="100"/>
      <c r="AD215" s="105"/>
      <c r="AE215" s="94"/>
      <c r="AF215" s="105"/>
      <c r="AG215" s="94"/>
      <c r="AH215" s="132"/>
      <c r="AI215" s="97"/>
      <c r="AJ215" s="96"/>
      <c r="AK215" s="192" t="str">
        <f t="shared" si="9"/>
        <v>Rejected</v>
      </c>
      <c r="AL215" s="169" t="str">
        <f>IFERROR(IF(S215="","",IF(VLOOKUP(S215,'Requisitions'!$B:$N,13,FALSE)="","",HYPERLINK(VLOOKUP(S215,'Requisitions'!$B:$N,13,FALSE),"Feedback Sheet"))),"")</f>
        <v/>
      </c>
      <c r="AM215" s="96"/>
    </row>
    <row r="216" spans="2:39" x14ac:dyDescent="0.45">
      <c r="B216" s="98">
        <v>212</v>
      </c>
      <c r="C216" s="98" t="s">
        <v>1051</v>
      </c>
      <c r="D216" s="98" t="s">
        <v>155</v>
      </c>
      <c r="E216" s="98" t="s">
        <v>944</v>
      </c>
      <c r="F216" s="98" t="s">
        <v>409</v>
      </c>
      <c r="G216" s="98" t="s">
        <v>1052</v>
      </c>
      <c r="H216" s="98" t="s">
        <v>244</v>
      </c>
      <c r="I216" s="98" t="s">
        <v>1053</v>
      </c>
      <c r="J216" s="98" t="s">
        <v>298</v>
      </c>
      <c r="K216" s="98" t="s">
        <v>255</v>
      </c>
      <c r="L216" s="98" t="s">
        <v>539</v>
      </c>
      <c r="M216" s="96" t="s">
        <v>262</v>
      </c>
      <c r="N216" s="103" t="s">
        <v>282</v>
      </c>
      <c r="O216" s="97">
        <v>9313807542</v>
      </c>
      <c r="P216" s="98" t="s">
        <v>1054</v>
      </c>
      <c r="Q216" s="126" t="str">
        <f t="shared" si="8"/>
        <v>C-212</v>
      </c>
      <c r="R216" s="108"/>
      <c r="S216" s="98"/>
      <c r="T216" s="105"/>
      <c r="U216" s="103"/>
      <c r="V216" s="171" t="str" cm="1">
        <f t="array" aca="1" ref="V216" ca="1">IF(B216="","",IF(OR(AK216="Joined",AK216="Rejected",AK216="Offer Drop",AK216="Backed out"),"",_xlfn.LET(_xlpm.dates,CHOOSE({1,2,3,4,5,6},X216,Z216,AB216,AD216,AF216,AH216),_xlpm.pastDates,IF(_xlpm.dates&lt;=TODAY(),_xlpm.dates,0),_xlpm.maxPast,MAX(_xlpm.pastDates),IF(_xlpm.maxPast&gt;0,TODAY()-_xlpm.maxPast,IF(T216="","",TODAY()-T216)))))</f>
        <v/>
      </c>
      <c r="W216" s="95" t="s">
        <v>221</v>
      </c>
      <c r="X216" s="129"/>
      <c r="Y216" s="100"/>
      <c r="Z216" s="99"/>
      <c r="AA216" s="100"/>
      <c r="AB216" s="99"/>
      <c r="AC216" s="100"/>
      <c r="AD216" s="105"/>
      <c r="AE216" s="94"/>
      <c r="AF216" s="105"/>
      <c r="AG216" s="94"/>
      <c r="AH216" s="132"/>
      <c r="AI216" s="97"/>
      <c r="AJ216" s="96"/>
      <c r="AK216" s="192" t="str">
        <f t="shared" si="9"/>
        <v>Active</v>
      </c>
      <c r="AL216" s="169" t="str">
        <f>IFERROR(IF(S216="","",IF(VLOOKUP(S216,'Requisitions'!$B:$N,13,FALSE)="","",HYPERLINK(VLOOKUP(S216,'Requisitions'!$B:$N,13,FALSE),"Feedback Sheet"))),"")</f>
        <v/>
      </c>
      <c r="AM216" s="96"/>
    </row>
    <row r="217" spans="2:39" x14ac:dyDescent="0.45">
      <c r="B217" s="98">
        <v>213</v>
      </c>
      <c r="C217" s="98" t="s">
        <v>1055</v>
      </c>
      <c r="D217" s="98" t="s">
        <v>212</v>
      </c>
      <c r="E217" s="98" t="s">
        <v>935</v>
      </c>
      <c r="F217" s="98" t="s">
        <v>270</v>
      </c>
      <c r="G217" s="98" t="s">
        <v>1056</v>
      </c>
      <c r="H217" s="98" t="s">
        <v>43</v>
      </c>
      <c r="I217" s="98" t="s">
        <v>1057</v>
      </c>
      <c r="J217" s="98" t="s">
        <v>1058</v>
      </c>
      <c r="K217" s="98" t="s">
        <v>308</v>
      </c>
      <c r="L217" s="98" t="s">
        <v>277</v>
      </c>
      <c r="M217" s="96" t="s">
        <v>1059</v>
      </c>
      <c r="N217" s="103" t="s">
        <v>60</v>
      </c>
      <c r="O217" s="97">
        <v>9718351328</v>
      </c>
      <c r="P217" s="98" t="s">
        <v>1060</v>
      </c>
      <c r="Q217" s="126" t="str">
        <f t="shared" si="8"/>
        <v>C-213</v>
      </c>
      <c r="R217" s="108"/>
      <c r="S217" s="98"/>
      <c r="T217" s="105"/>
      <c r="U217" s="103"/>
      <c r="V217" s="171" t="str" cm="1">
        <f t="array" aca="1" ref="V217" ca="1">IF(B217="","",IF(OR(AK217="Joined",AK217="Rejected",AK217="Offer Drop",AK217="Backed out"),"",_xlfn.LET(_xlpm.dates,CHOOSE({1,2,3,4,5,6},X217,Z217,AB217,AD217,AF217,AH217),_xlpm.pastDates,IF(_xlpm.dates&lt;=TODAY(),_xlpm.dates,0),_xlpm.maxPast,MAX(_xlpm.pastDates),IF(_xlpm.maxPast&gt;0,TODAY()-_xlpm.maxPast,IF(T217="","",TODAY()-T217)))))</f>
        <v/>
      </c>
      <c r="W217" s="95" t="s">
        <v>222</v>
      </c>
      <c r="X217" s="129"/>
      <c r="Y217" s="100"/>
      <c r="Z217" s="99"/>
      <c r="AA217" s="100"/>
      <c r="AB217" s="99"/>
      <c r="AC217" s="100"/>
      <c r="AD217" s="105"/>
      <c r="AE217" s="94"/>
      <c r="AF217" s="105"/>
      <c r="AG217" s="94"/>
      <c r="AH217" s="132"/>
      <c r="AI217" s="97"/>
      <c r="AJ217" s="96"/>
      <c r="AK217" s="192" t="str">
        <f t="shared" si="9"/>
        <v>Rejected</v>
      </c>
      <c r="AL217" s="169" t="str">
        <f>IFERROR(IF(S217="","",IF(VLOOKUP(S217,'Requisitions'!$B:$N,13,FALSE)="","",HYPERLINK(VLOOKUP(S217,'Requisitions'!$B:$N,13,FALSE),"Feedback Sheet"))),"")</f>
        <v/>
      </c>
      <c r="AM217" s="96"/>
    </row>
    <row r="218" spans="2:39" x14ac:dyDescent="0.45">
      <c r="B218" s="98">
        <v>214</v>
      </c>
      <c r="C218" s="98" t="s">
        <v>1061</v>
      </c>
      <c r="D218" s="98" t="s">
        <v>212</v>
      </c>
      <c r="E218" s="98" t="s">
        <v>944</v>
      </c>
      <c r="F218" s="98" t="s">
        <v>236</v>
      </c>
      <c r="G218" s="98" t="s">
        <v>1062</v>
      </c>
      <c r="H218" s="98" t="s">
        <v>1063</v>
      </c>
      <c r="I218" s="98" t="s">
        <v>1064</v>
      </c>
      <c r="J218" s="98" t="s">
        <v>1065</v>
      </c>
      <c r="K218" s="98" t="s">
        <v>217</v>
      </c>
      <c r="L218" s="98" t="s">
        <v>1066</v>
      </c>
      <c r="M218" s="96" t="s">
        <v>262</v>
      </c>
      <c r="N218" s="103" t="s">
        <v>60</v>
      </c>
      <c r="O218" s="97">
        <v>9045440691</v>
      </c>
      <c r="P218" s="98" t="s">
        <v>1067</v>
      </c>
      <c r="Q218" s="126" t="str">
        <f t="shared" si="8"/>
        <v>C-214</v>
      </c>
      <c r="R218" s="108"/>
      <c r="S218" s="98"/>
      <c r="T218" s="105"/>
      <c r="U218" s="103"/>
      <c r="V218" s="171" t="str" cm="1">
        <f t="array" aca="1" ref="V218" ca="1">IF(B218="","",IF(OR(AK218="Joined",AK218="Rejected",AK218="Offer Drop",AK218="Backed out"),"",_xlfn.LET(_xlpm.dates,CHOOSE({1,2,3,4,5,6},X218,Z218,AB218,AD218,AF218,AH218),_xlpm.pastDates,IF(_xlpm.dates&lt;=TODAY(),_xlpm.dates,0),_xlpm.maxPast,MAX(_xlpm.pastDates),IF(_xlpm.maxPast&gt;0,TODAY()-_xlpm.maxPast,IF(T218="","",TODAY()-T218)))))</f>
        <v/>
      </c>
      <c r="W218" s="95" t="s">
        <v>221</v>
      </c>
      <c r="X218" s="129"/>
      <c r="Y218" s="100" t="s">
        <v>222</v>
      </c>
      <c r="Z218" s="99"/>
      <c r="AA218" s="100"/>
      <c r="AB218" s="99"/>
      <c r="AC218" s="100"/>
      <c r="AD218" s="105"/>
      <c r="AE218" s="94"/>
      <c r="AF218" s="105"/>
      <c r="AG218" s="94"/>
      <c r="AH218" s="132"/>
      <c r="AI218" s="97"/>
      <c r="AJ218" s="96"/>
      <c r="AK218" s="192" t="str">
        <f t="shared" si="9"/>
        <v>Rejected</v>
      </c>
      <c r="AL218" s="169" t="str">
        <f>IFERROR(IF(S218="","",IF(VLOOKUP(S218,'Requisitions'!$B:$N,13,FALSE)="","",HYPERLINK(VLOOKUP(S218,'Requisitions'!$B:$N,13,FALSE),"Feedback Sheet"))),"")</f>
        <v/>
      </c>
      <c r="AM218" s="96"/>
    </row>
    <row r="219" spans="2:39" x14ac:dyDescent="0.45">
      <c r="B219" s="98">
        <v>215</v>
      </c>
      <c r="C219" s="98" t="s">
        <v>1068</v>
      </c>
      <c r="D219" s="98" t="s">
        <v>212</v>
      </c>
      <c r="E219" s="98" t="s">
        <v>223</v>
      </c>
      <c r="F219" s="98" t="s">
        <v>214</v>
      </c>
      <c r="G219" s="98" t="s">
        <v>1069</v>
      </c>
      <c r="H219" s="98" t="s">
        <v>43</v>
      </c>
      <c r="I219" s="98" t="s">
        <v>1070</v>
      </c>
      <c r="J219" s="98" t="s">
        <v>1071</v>
      </c>
      <c r="K219" s="98" t="s">
        <v>230</v>
      </c>
      <c r="L219" s="98" t="s">
        <v>1072</v>
      </c>
      <c r="M219" s="96" t="s">
        <v>219</v>
      </c>
      <c r="N219" s="103" t="s">
        <v>60</v>
      </c>
      <c r="O219" s="97">
        <v>7017720398</v>
      </c>
      <c r="P219" s="98" t="s">
        <v>1073</v>
      </c>
      <c r="Q219" s="126" t="str">
        <f t="shared" si="8"/>
        <v>C-215</v>
      </c>
      <c r="R219" s="108"/>
      <c r="S219" s="98"/>
      <c r="T219" s="105"/>
      <c r="U219" s="103"/>
      <c r="V219" s="171" t="str" cm="1">
        <f t="array" aca="1" ref="V219" ca="1">IF(B219="","",IF(OR(AK219="Joined",AK219="Rejected",AK219="Offer Drop",AK219="Backed out"),"",_xlfn.LET(_xlpm.dates,CHOOSE({1,2,3,4,5,6},X219,Z219,AB219,AD219,AF219,AH219),_xlpm.pastDates,IF(_xlpm.dates&lt;=TODAY(),_xlpm.dates,0),_xlpm.maxPast,MAX(_xlpm.pastDates),IF(_xlpm.maxPast&gt;0,TODAY()-_xlpm.maxPast,IF(T219="","",TODAY()-T219)))))</f>
        <v/>
      </c>
      <c r="W219" s="95" t="s">
        <v>222</v>
      </c>
      <c r="X219" s="129"/>
      <c r="Y219" s="100"/>
      <c r="Z219" s="99"/>
      <c r="AA219" s="100"/>
      <c r="AB219" s="99"/>
      <c r="AC219" s="100"/>
      <c r="AD219" s="105"/>
      <c r="AE219" s="94"/>
      <c r="AF219" s="105"/>
      <c r="AG219" s="94"/>
      <c r="AH219" s="132"/>
      <c r="AI219" s="97"/>
      <c r="AJ219" s="96"/>
      <c r="AK219" s="192" t="str">
        <f t="shared" si="9"/>
        <v>Rejected</v>
      </c>
      <c r="AL219" s="169" t="str">
        <f>IFERROR(IF(S219="","",IF(VLOOKUP(S219,'Requisitions'!$B:$N,13,FALSE)="","",HYPERLINK(VLOOKUP(S219,'Requisitions'!$B:$N,13,FALSE),"Feedback Sheet"))),"")</f>
        <v/>
      </c>
      <c r="AM219" s="96"/>
    </row>
    <row r="220" spans="2:39" x14ac:dyDescent="0.45">
      <c r="B220" s="98">
        <v>216</v>
      </c>
      <c r="C220" s="98" t="s">
        <v>1074</v>
      </c>
      <c r="D220" s="98" t="s">
        <v>155</v>
      </c>
      <c r="E220" s="98" t="s">
        <v>223</v>
      </c>
      <c r="F220" s="98" t="s">
        <v>252</v>
      </c>
      <c r="G220" s="98" t="s">
        <v>1075</v>
      </c>
      <c r="H220" s="98" t="s">
        <v>268</v>
      </c>
      <c r="I220" s="98" t="s">
        <v>245</v>
      </c>
      <c r="J220" s="98" t="s">
        <v>1076</v>
      </c>
      <c r="K220" s="98" t="s">
        <v>1077</v>
      </c>
      <c r="L220" s="98" t="s">
        <v>1078</v>
      </c>
      <c r="M220" s="96" t="s">
        <v>219</v>
      </c>
      <c r="N220" s="103" t="s">
        <v>282</v>
      </c>
      <c r="O220" s="97">
        <v>9310243158</v>
      </c>
      <c r="P220" s="98" t="s">
        <v>1079</v>
      </c>
      <c r="Q220" s="126" t="str">
        <f t="shared" si="8"/>
        <v>C-216</v>
      </c>
      <c r="R220" s="108"/>
      <c r="S220" s="98"/>
      <c r="T220" s="105"/>
      <c r="U220" s="103"/>
      <c r="V220" s="171" t="str" cm="1">
        <f t="array" aca="1" ref="V220" ca="1">IF(B220="","",IF(OR(AK220="Joined",AK220="Rejected",AK220="Offer Drop",AK220="Backed out"),"",_xlfn.LET(_xlpm.dates,CHOOSE({1,2,3,4,5,6},X220,Z220,AB220,AD220,AF220,AH220),_xlpm.pastDates,IF(_xlpm.dates&lt;=TODAY(),_xlpm.dates,0),_xlpm.maxPast,MAX(_xlpm.pastDates),IF(_xlpm.maxPast&gt;0,TODAY()-_xlpm.maxPast,IF(T220="","",TODAY()-T220)))))</f>
        <v/>
      </c>
      <c r="W220" s="95" t="s">
        <v>221</v>
      </c>
      <c r="X220" s="129"/>
      <c r="Y220" s="100"/>
      <c r="Z220" s="99"/>
      <c r="AA220" s="100"/>
      <c r="AB220" s="99"/>
      <c r="AC220" s="100"/>
      <c r="AD220" s="105"/>
      <c r="AE220" s="94"/>
      <c r="AF220" s="105"/>
      <c r="AG220" s="94"/>
      <c r="AH220" s="132"/>
      <c r="AI220" s="97"/>
      <c r="AJ220" s="96"/>
      <c r="AK220" s="192" t="str">
        <f t="shared" si="9"/>
        <v>Active</v>
      </c>
      <c r="AL220" s="169" t="str">
        <f>IFERROR(IF(S220="","",IF(VLOOKUP(S220,'Requisitions'!$B:$N,13,FALSE)="","",HYPERLINK(VLOOKUP(S220,'Requisitions'!$B:$N,13,FALSE),"Feedback Sheet"))),"")</f>
        <v/>
      </c>
      <c r="AM220" s="96"/>
    </row>
    <row r="221" spans="2:39" x14ac:dyDescent="0.45">
      <c r="B221" s="98">
        <v>217</v>
      </c>
      <c r="C221" s="98" t="s">
        <v>1080</v>
      </c>
      <c r="D221" s="98" t="s">
        <v>869</v>
      </c>
      <c r="E221" s="98" t="s">
        <v>213</v>
      </c>
      <c r="F221" s="98" t="s">
        <v>243</v>
      </c>
      <c r="G221" s="98" t="s">
        <v>1081</v>
      </c>
      <c r="H221" s="98" t="s">
        <v>291</v>
      </c>
      <c r="I221" s="98" t="s">
        <v>245</v>
      </c>
      <c r="J221" s="98" t="s">
        <v>1082</v>
      </c>
      <c r="K221" s="98" t="s">
        <v>257</v>
      </c>
      <c r="L221" s="98" t="s">
        <v>240</v>
      </c>
      <c r="M221" s="96" t="s">
        <v>219</v>
      </c>
      <c r="N221" s="103" t="s">
        <v>282</v>
      </c>
      <c r="O221" s="97">
        <v>9760986348</v>
      </c>
      <c r="P221" s="98" t="s">
        <v>1083</v>
      </c>
      <c r="Q221" s="126" t="str">
        <f t="shared" si="8"/>
        <v>C-217</v>
      </c>
      <c r="R221" s="108"/>
      <c r="S221" s="98"/>
      <c r="T221" s="105"/>
      <c r="U221" s="103"/>
      <c r="V221" s="171" t="str" cm="1">
        <f t="array" aca="1" ref="V221" ca="1">IF(B221="","",IF(OR(AK221="Joined",AK221="Rejected",AK221="Offer Drop",AK221="Backed out"),"",_xlfn.LET(_xlpm.dates,CHOOSE({1,2,3,4,5,6},X221,Z221,AB221,AD221,AF221,AH221),_xlpm.pastDates,IF(_xlpm.dates&lt;=TODAY(),_xlpm.dates,0),_xlpm.maxPast,MAX(_xlpm.pastDates),IF(_xlpm.maxPast&gt;0,TODAY()-_xlpm.maxPast,IF(T221="","",TODAY()-T221)))))</f>
        <v/>
      </c>
      <c r="W221" s="95"/>
      <c r="X221" s="129"/>
      <c r="Y221" s="100"/>
      <c r="Z221" s="99"/>
      <c r="AA221" s="100"/>
      <c r="AB221" s="99"/>
      <c r="AC221" s="100"/>
      <c r="AD221" s="105"/>
      <c r="AE221" s="94"/>
      <c r="AF221" s="105"/>
      <c r="AG221" s="94"/>
      <c r="AH221" s="132"/>
      <c r="AI221" s="97"/>
      <c r="AJ221" s="96"/>
      <c r="AK221" s="192" t="str">
        <f t="shared" si="9"/>
        <v>Not Started</v>
      </c>
      <c r="AL221" s="169" t="str">
        <f>IFERROR(IF(S221="","",IF(VLOOKUP(S221,'Requisitions'!$B:$N,13,FALSE)="","",HYPERLINK(VLOOKUP(S221,'Requisitions'!$B:$N,13,FALSE),"Feedback Sheet"))),"")</f>
        <v/>
      </c>
      <c r="AM221" s="96"/>
    </row>
    <row r="222" spans="2:39" x14ac:dyDescent="0.45">
      <c r="B222" s="98">
        <v>218</v>
      </c>
      <c r="C222" s="98" t="s">
        <v>1084</v>
      </c>
      <c r="D222" s="98" t="s">
        <v>1085</v>
      </c>
      <c r="E222" s="98" t="s">
        <v>166</v>
      </c>
      <c r="F222" s="98" t="s">
        <v>329</v>
      </c>
      <c r="G222" s="98" t="s">
        <v>1086</v>
      </c>
      <c r="H222" s="98" t="s">
        <v>244</v>
      </c>
      <c r="I222" s="98" t="s">
        <v>1087</v>
      </c>
      <c r="J222" s="98" t="s">
        <v>1088</v>
      </c>
      <c r="K222" s="98" t="s">
        <v>1089</v>
      </c>
      <c r="L222" s="98" t="s">
        <v>1090</v>
      </c>
      <c r="M222" s="96" t="s">
        <v>219</v>
      </c>
      <c r="N222" s="103" t="s">
        <v>60</v>
      </c>
      <c r="O222" s="97">
        <v>8178828271</v>
      </c>
      <c r="P222" s="98" t="s">
        <v>1091</v>
      </c>
      <c r="Q222" s="126" t="str">
        <f t="shared" si="8"/>
        <v>C-218</v>
      </c>
      <c r="R222" s="108"/>
      <c r="S222" s="98"/>
      <c r="T222" s="105"/>
      <c r="U222" s="103"/>
      <c r="V222" s="171" t="str" cm="1">
        <f t="array" aca="1" ref="V222" ca="1">IF(B222="","",IF(OR(AK222="Joined",AK222="Rejected",AK222="Offer Drop",AK222="Backed out"),"",_xlfn.LET(_xlpm.dates,CHOOSE({1,2,3,4,5,6},X222,Z222,AB222,AD222,AF222,AH222),_xlpm.pastDates,IF(_xlpm.dates&lt;=TODAY(),_xlpm.dates,0),_xlpm.maxPast,MAX(_xlpm.pastDates),IF(_xlpm.maxPast&gt;0,TODAY()-_xlpm.maxPast,IF(T222="","",TODAY()-T222)))))</f>
        <v/>
      </c>
      <c r="W222" s="95" t="s">
        <v>222</v>
      </c>
      <c r="X222" s="129"/>
      <c r="Y222" s="100"/>
      <c r="Z222" s="99"/>
      <c r="AA222" s="100"/>
      <c r="AB222" s="99"/>
      <c r="AC222" s="100"/>
      <c r="AD222" s="105"/>
      <c r="AE222" s="94"/>
      <c r="AF222" s="105"/>
      <c r="AG222" s="94"/>
      <c r="AH222" s="132"/>
      <c r="AI222" s="97"/>
      <c r="AJ222" s="96"/>
      <c r="AK222" s="192" t="str">
        <f t="shared" si="9"/>
        <v>Rejected</v>
      </c>
      <c r="AL222" s="169" t="str">
        <f>IFERROR(IF(S222="","",IF(VLOOKUP(S222,'Requisitions'!$B:$N,13,FALSE)="","",HYPERLINK(VLOOKUP(S222,'Requisitions'!$B:$N,13,FALSE),"Feedback Sheet"))),"")</f>
        <v/>
      </c>
      <c r="AM222" s="96"/>
    </row>
    <row r="223" spans="2:39" x14ac:dyDescent="0.45">
      <c r="B223" s="98">
        <v>219</v>
      </c>
      <c r="C223" s="98" t="s">
        <v>321</v>
      </c>
      <c r="D223" s="98" t="s">
        <v>212</v>
      </c>
      <c r="E223" s="98" t="s">
        <v>223</v>
      </c>
      <c r="F223" s="98" t="s">
        <v>1092</v>
      </c>
      <c r="G223" s="98" t="s">
        <v>1093</v>
      </c>
      <c r="H223" s="98" t="s">
        <v>244</v>
      </c>
      <c r="I223" s="98" t="s">
        <v>245</v>
      </c>
      <c r="J223" s="98" t="s">
        <v>230</v>
      </c>
      <c r="K223" s="98" t="s">
        <v>305</v>
      </c>
      <c r="L223" s="98" t="s">
        <v>417</v>
      </c>
      <c r="M223" s="96" t="s">
        <v>219</v>
      </c>
      <c r="N223" s="103" t="s">
        <v>60</v>
      </c>
      <c r="O223" s="97">
        <v>8800635424</v>
      </c>
      <c r="P223" s="98" t="s">
        <v>1047</v>
      </c>
      <c r="Q223" s="126" t="str">
        <f t="shared" si="8"/>
        <v>C-219</v>
      </c>
      <c r="R223" s="108"/>
      <c r="S223" s="98"/>
      <c r="T223" s="105"/>
      <c r="U223" s="103"/>
      <c r="V223" s="171" t="str" cm="1">
        <f t="array" aca="1" ref="V223" ca="1">IF(B223="","",IF(OR(AK223="Joined",AK223="Rejected",AK223="Offer Drop",AK223="Backed out"),"",_xlfn.LET(_xlpm.dates,CHOOSE({1,2,3,4,5,6},X223,Z223,AB223,AD223,AF223,AH223),_xlpm.pastDates,IF(_xlpm.dates&lt;=TODAY(),_xlpm.dates,0),_xlpm.maxPast,MAX(_xlpm.pastDates),IF(_xlpm.maxPast&gt;0,TODAY()-_xlpm.maxPast,IF(T223="","",TODAY()-T223)))))</f>
        <v/>
      </c>
      <c r="W223" s="95" t="s">
        <v>221</v>
      </c>
      <c r="X223" s="129"/>
      <c r="Y223" s="100" t="s">
        <v>222</v>
      </c>
      <c r="Z223" s="99"/>
      <c r="AA223" s="100"/>
      <c r="AB223" s="99"/>
      <c r="AC223" s="100"/>
      <c r="AD223" s="105"/>
      <c r="AE223" s="94"/>
      <c r="AF223" s="105"/>
      <c r="AG223" s="94"/>
      <c r="AH223" s="132"/>
      <c r="AI223" s="97"/>
      <c r="AJ223" s="96"/>
      <c r="AK223" s="192" t="str">
        <f t="shared" si="9"/>
        <v>Rejected</v>
      </c>
      <c r="AL223" s="169" t="str">
        <f>IFERROR(IF(S223="","",IF(VLOOKUP(S223,'Requisitions'!$B:$N,13,FALSE)="","",HYPERLINK(VLOOKUP(S223,'Requisitions'!$B:$N,13,FALSE),"Feedback Sheet"))),"")</f>
        <v/>
      </c>
      <c r="AM223" s="96"/>
    </row>
    <row r="224" spans="2:39" x14ac:dyDescent="0.45">
      <c r="B224" s="98">
        <v>220</v>
      </c>
      <c r="C224" s="98" t="s">
        <v>1094</v>
      </c>
      <c r="D224" s="98" t="s">
        <v>869</v>
      </c>
      <c r="E224" s="98" t="s">
        <v>1095</v>
      </c>
      <c r="F224" s="98" t="s">
        <v>334</v>
      </c>
      <c r="G224" s="98" t="s">
        <v>1096</v>
      </c>
      <c r="H224" s="98" t="s">
        <v>1097</v>
      </c>
      <c r="I224" s="98" t="s">
        <v>1098</v>
      </c>
      <c r="J224" s="98" t="s">
        <v>1099</v>
      </c>
      <c r="K224" s="98" t="s">
        <v>273</v>
      </c>
      <c r="L224" s="98" t="s">
        <v>1100</v>
      </c>
      <c r="M224" s="96" t="s">
        <v>219</v>
      </c>
      <c r="N224" s="103" t="s">
        <v>60</v>
      </c>
      <c r="O224" s="97">
        <v>8917318105</v>
      </c>
      <c r="P224" s="98" t="s">
        <v>1101</v>
      </c>
      <c r="Q224" s="126" t="str">
        <f t="shared" si="8"/>
        <v>C-220</v>
      </c>
      <c r="R224" s="108"/>
      <c r="S224" s="98"/>
      <c r="T224" s="105"/>
      <c r="U224" s="103"/>
      <c r="V224" s="171" t="str" cm="1">
        <f t="array" aca="1" ref="V224" ca="1">IF(B224="","",IF(OR(AK224="Joined",AK224="Rejected",AK224="Offer Drop",AK224="Backed out"),"",_xlfn.LET(_xlpm.dates,CHOOSE({1,2,3,4,5,6},X224,Z224,AB224,AD224,AF224,AH224),_xlpm.pastDates,IF(_xlpm.dates&lt;=TODAY(),_xlpm.dates,0),_xlpm.maxPast,MAX(_xlpm.pastDates),IF(_xlpm.maxPast&gt;0,TODAY()-_xlpm.maxPast,IF(T224="","",TODAY()-T224)))))</f>
        <v/>
      </c>
      <c r="W224" s="95"/>
      <c r="X224" s="129"/>
      <c r="Y224" s="100"/>
      <c r="Z224" s="99"/>
      <c r="AA224" s="100"/>
      <c r="AB224" s="99"/>
      <c r="AC224" s="100"/>
      <c r="AD224" s="105"/>
      <c r="AE224" s="94"/>
      <c r="AF224" s="105"/>
      <c r="AG224" s="94"/>
      <c r="AH224" s="132"/>
      <c r="AI224" s="97"/>
      <c r="AJ224" s="96"/>
      <c r="AK224" s="192" t="str">
        <f t="shared" si="9"/>
        <v>Not Started</v>
      </c>
      <c r="AL224" s="169" t="str">
        <f>IFERROR(IF(S224="","",IF(VLOOKUP(S224,'Requisitions'!$B:$N,13,FALSE)="","",HYPERLINK(VLOOKUP(S224,'Requisitions'!$B:$N,13,FALSE),"Feedback Sheet"))),"")</f>
        <v/>
      </c>
      <c r="AM224" s="96"/>
    </row>
    <row r="225" spans="2:39" x14ac:dyDescent="0.45">
      <c r="B225" s="98">
        <v>221</v>
      </c>
      <c r="C225" s="98" t="s">
        <v>1102</v>
      </c>
      <c r="D225" s="98" t="s">
        <v>155</v>
      </c>
      <c r="E225" s="98" t="s">
        <v>213</v>
      </c>
      <c r="F225" s="98" t="s">
        <v>252</v>
      </c>
      <c r="G225" s="98" t="s">
        <v>1103</v>
      </c>
      <c r="H225" s="98" t="s">
        <v>322</v>
      </c>
      <c r="I225" s="98" t="s">
        <v>1104</v>
      </c>
      <c r="J225" s="98" t="s">
        <v>1105</v>
      </c>
      <c r="K225" s="98" t="s">
        <v>284</v>
      </c>
      <c r="L225" s="98" t="s">
        <v>1106</v>
      </c>
      <c r="M225" s="96" t="s">
        <v>219</v>
      </c>
      <c r="N225" s="103" t="s">
        <v>60</v>
      </c>
      <c r="O225" s="97">
        <v>7297979924</v>
      </c>
      <c r="P225" s="98" t="s">
        <v>1107</v>
      </c>
      <c r="Q225" s="126" t="str">
        <f t="shared" si="8"/>
        <v>C-221</v>
      </c>
      <c r="R225" s="108"/>
      <c r="S225" s="98"/>
      <c r="T225" s="105"/>
      <c r="U225" s="103"/>
      <c r="V225" s="171" t="str" cm="1">
        <f t="array" aca="1" ref="V225" ca="1">IF(B225="","",IF(OR(AK225="Joined",AK225="Rejected",AK225="Offer Drop",AK225="Backed out"),"",_xlfn.LET(_xlpm.dates,CHOOSE({1,2,3,4,5,6},X225,Z225,AB225,AD225,AF225,AH225),_xlpm.pastDates,IF(_xlpm.dates&lt;=TODAY(),_xlpm.dates,0),_xlpm.maxPast,MAX(_xlpm.pastDates),IF(_xlpm.maxPast&gt;0,TODAY()-_xlpm.maxPast,IF(T225="","",TODAY()-T225)))))</f>
        <v/>
      </c>
      <c r="W225" s="95" t="s">
        <v>221</v>
      </c>
      <c r="X225" s="129"/>
      <c r="Y225" s="100" t="s">
        <v>221</v>
      </c>
      <c r="Z225" s="99"/>
      <c r="AA225" s="100" t="s">
        <v>221</v>
      </c>
      <c r="AB225" s="99"/>
      <c r="AC225" s="100" t="s">
        <v>221</v>
      </c>
      <c r="AD225" s="105"/>
      <c r="AE225" s="94" t="s">
        <v>221</v>
      </c>
      <c r="AF225" s="105"/>
      <c r="AG225" s="94" t="s">
        <v>221</v>
      </c>
      <c r="AH225" s="132"/>
      <c r="AI225" s="97" t="s">
        <v>34</v>
      </c>
      <c r="AJ225" s="96"/>
      <c r="AK225" s="192" t="str">
        <f t="shared" si="9"/>
        <v>Offer Extended</v>
      </c>
      <c r="AL225" s="169" t="str">
        <f>IFERROR(IF(S225="","",IF(VLOOKUP(S225,'Requisitions'!$B:$N,13,FALSE)="","",HYPERLINK(VLOOKUP(S225,'Requisitions'!$B:$N,13,FALSE),"Feedback Sheet"))),"")</f>
        <v/>
      </c>
      <c r="AM225" s="96"/>
    </row>
    <row r="226" spans="2:39" x14ac:dyDescent="0.45">
      <c r="B226" s="98">
        <v>222</v>
      </c>
      <c r="C226" s="98" t="s">
        <v>1108</v>
      </c>
      <c r="D226" s="98" t="s">
        <v>212</v>
      </c>
      <c r="E226" s="98" t="s">
        <v>223</v>
      </c>
      <c r="F226" s="98" t="s">
        <v>224</v>
      </c>
      <c r="G226" s="98" t="s">
        <v>1109</v>
      </c>
      <c r="H226" s="98" t="s">
        <v>1110</v>
      </c>
      <c r="I226" s="98" t="s">
        <v>260</v>
      </c>
      <c r="J226" s="98" t="s">
        <v>1111</v>
      </c>
      <c r="K226" s="98" t="s">
        <v>261</v>
      </c>
      <c r="L226" s="98" t="s">
        <v>1112</v>
      </c>
      <c r="M226" s="96" t="s">
        <v>219</v>
      </c>
      <c r="N226" s="103" t="s">
        <v>60</v>
      </c>
      <c r="O226" s="97">
        <v>9810160108</v>
      </c>
      <c r="P226" s="98" t="s">
        <v>807</v>
      </c>
      <c r="Q226" s="126" t="str">
        <f t="shared" si="8"/>
        <v>C-222</v>
      </c>
      <c r="R226" s="108"/>
      <c r="S226" s="98"/>
      <c r="T226" s="105"/>
      <c r="U226" s="103"/>
      <c r="V226" s="171" t="str" cm="1">
        <f t="array" aca="1" ref="V226" ca="1">IF(B226="","",IF(OR(AK226="Joined",AK226="Rejected",AK226="Offer Drop",AK226="Backed out"),"",_xlfn.LET(_xlpm.dates,CHOOSE({1,2,3,4,5,6},X226,Z226,AB226,AD226,AF226,AH226),_xlpm.pastDates,IF(_xlpm.dates&lt;=TODAY(),_xlpm.dates,0),_xlpm.maxPast,MAX(_xlpm.pastDates),IF(_xlpm.maxPast&gt;0,TODAY()-_xlpm.maxPast,IF(T226="","",TODAY()-T226)))))</f>
        <v/>
      </c>
      <c r="W226" s="95" t="s">
        <v>221</v>
      </c>
      <c r="X226" s="129"/>
      <c r="Y226" s="100" t="s">
        <v>222</v>
      </c>
      <c r="Z226" s="99"/>
      <c r="AA226" s="100"/>
      <c r="AB226" s="99"/>
      <c r="AC226" s="100"/>
      <c r="AD226" s="105"/>
      <c r="AE226" s="94"/>
      <c r="AF226" s="105"/>
      <c r="AG226" s="94"/>
      <c r="AH226" s="132"/>
      <c r="AI226" s="97"/>
      <c r="AJ226" s="96"/>
      <c r="AK226" s="192" t="str">
        <f t="shared" si="9"/>
        <v>Rejected</v>
      </c>
      <c r="AL226" s="169" t="str">
        <f>IFERROR(IF(S226="","",IF(VLOOKUP(S226,'Requisitions'!$B:$N,13,FALSE)="","",HYPERLINK(VLOOKUP(S226,'Requisitions'!$B:$N,13,FALSE),"Feedback Sheet"))),"")</f>
        <v/>
      </c>
      <c r="AM226" s="96"/>
    </row>
    <row r="227" spans="2:39" x14ac:dyDescent="0.45">
      <c r="B227" s="98">
        <v>223</v>
      </c>
      <c r="C227" s="98" t="s">
        <v>1113</v>
      </c>
      <c r="D227" s="98" t="s">
        <v>963</v>
      </c>
      <c r="E227" s="98" t="s">
        <v>213</v>
      </c>
      <c r="F227" s="98" t="s">
        <v>336</v>
      </c>
      <c r="G227" s="98" t="s">
        <v>1114</v>
      </c>
      <c r="H227" s="98" t="s">
        <v>337</v>
      </c>
      <c r="I227" s="98" t="s">
        <v>245</v>
      </c>
      <c r="J227" s="98" t="s">
        <v>1115</v>
      </c>
      <c r="K227" s="98" t="s">
        <v>1116</v>
      </c>
      <c r="L227" s="98" t="s">
        <v>1117</v>
      </c>
      <c r="M227" s="96" t="s">
        <v>219</v>
      </c>
      <c r="N227" s="103" t="s">
        <v>60</v>
      </c>
      <c r="O227" s="97">
        <v>7703935088</v>
      </c>
      <c r="P227" s="98" t="s">
        <v>1118</v>
      </c>
      <c r="Q227" s="126" t="str">
        <f t="shared" si="8"/>
        <v>C-223</v>
      </c>
      <c r="R227" s="108"/>
      <c r="S227" s="98"/>
      <c r="T227" s="105"/>
      <c r="U227" s="103"/>
      <c r="V227" s="171" t="str" cm="1">
        <f t="array" aca="1" ref="V227" ca="1">IF(B227="","",IF(OR(AK227="Joined",AK227="Rejected",AK227="Offer Drop",AK227="Backed out"),"",_xlfn.LET(_xlpm.dates,CHOOSE({1,2,3,4,5,6},X227,Z227,AB227,AD227,AF227,AH227),_xlpm.pastDates,IF(_xlpm.dates&lt;=TODAY(),_xlpm.dates,0),_xlpm.maxPast,MAX(_xlpm.pastDates),IF(_xlpm.maxPast&gt;0,TODAY()-_xlpm.maxPast,IF(T227="","",TODAY()-T227)))))</f>
        <v/>
      </c>
      <c r="W227" s="95" t="s">
        <v>320</v>
      </c>
      <c r="X227" s="129"/>
      <c r="Y227" s="100"/>
      <c r="Z227" s="99"/>
      <c r="AA227" s="100"/>
      <c r="AB227" s="99"/>
      <c r="AC227" s="100"/>
      <c r="AD227" s="105"/>
      <c r="AE227" s="94"/>
      <c r="AF227" s="105"/>
      <c r="AG227" s="94"/>
      <c r="AH227" s="132"/>
      <c r="AI227" s="97"/>
      <c r="AJ227" s="96"/>
      <c r="AK227" s="192" t="str">
        <f t="shared" si="9"/>
        <v>On Hold</v>
      </c>
      <c r="AL227" s="169" t="str">
        <f>IFERROR(IF(S227="","",IF(VLOOKUP(S227,'Requisitions'!$B:$N,13,FALSE)="","",HYPERLINK(VLOOKUP(S227,'Requisitions'!$B:$N,13,FALSE),"Feedback Sheet"))),"")</f>
        <v/>
      </c>
      <c r="AM227" s="96"/>
    </row>
    <row r="228" spans="2:39" x14ac:dyDescent="0.45">
      <c r="B228" s="98">
        <v>224</v>
      </c>
      <c r="C228" s="98" t="s">
        <v>1007</v>
      </c>
      <c r="D228" s="98" t="s">
        <v>155</v>
      </c>
      <c r="E228" s="98" t="s">
        <v>213</v>
      </c>
      <c r="F228" s="98" t="s">
        <v>248</v>
      </c>
      <c r="G228" s="98" t="s">
        <v>1119</v>
      </c>
      <c r="H228" s="98" t="s">
        <v>1120</v>
      </c>
      <c r="I228" s="98" t="s">
        <v>1121</v>
      </c>
      <c r="J228" s="98" t="s">
        <v>1122</v>
      </c>
      <c r="K228" s="98"/>
      <c r="L228" s="98" t="s">
        <v>685</v>
      </c>
      <c r="M228" s="96" t="s">
        <v>219</v>
      </c>
      <c r="N228" s="103" t="s">
        <v>60</v>
      </c>
      <c r="O228" s="97">
        <v>7302495886</v>
      </c>
      <c r="P228" s="98" t="s">
        <v>1123</v>
      </c>
      <c r="Q228" s="126" t="str">
        <f t="shared" si="8"/>
        <v>C-224</v>
      </c>
      <c r="R228" s="108"/>
      <c r="S228" s="98"/>
      <c r="T228" s="105"/>
      <c r="U228" s="103"/>
      <c r="V228" s="171" t="str" cm="1">
        <f t="array" aca="1" ref="V228" ca="1">IF(B228="","",IF(OR(AK228="Joined",AK228="Rejected",AK228="Offer Drop",AK228="Backed out"),"",_xlfn.LET(_xlpm.dates,CHOOSE({1,2,3,4,5,6},X228,Z228,AB228,AD228,AF228,AH228),_xlpm.pastDates,IF(_xlpm.dates&lt;=TODAY(),_xlpm.dates,0),_xlpm.maxPast,MAX(_xlpm.pastDates),IF(_xlpm.maxPast&gt;0,TODAY()-_xlpm.maxPast,IF(T228="","",TODAY()-T228)))))</f>
        <v/>
      </c>
      <c r="W228" s="95" t="s">
        <v>222</v>
      </c>
      <c r="X228" s="129"/>
      <c r="Y228" s="100"/>
      <c r="Z228" s="99"/>
      <c r="AA228" s="100"/>
      <c r="AB228" s="99"/>
      <c r="AC228" s="100"/>
      <c r="AD228" s="105"/>
      <c r="AE228" s="94"/>
      <c r="AF228" s="105"/>
      <c r="AG228" s="94"/>
      <c r="AH228" s="132"/>
      <c r="AI228" s="97"/>
      <c r="AJ228" s="96"/>
      <c r="AK228" s="192" t="str">
        <f t="shared" si="9"/>
        <v>Rejected</v>
      </c>
      <c r="AL228" s="169" t="str">
        <f>IFERROR(IF(S228="","",IF(VLOOKUP(S228,'Requisitions'!$B:$N,13,FALSE)="","",HYPERLINK(VLOOKUP(S228,'Requisitions'!$B:$N,13,FALSE),"Feedback Sheet"))),"")</f>
        <v/>
      </c>
      <c r="AM228" s="96"/>
    </row>
    <row r="229" spans="2:39" x14ac:dyDescent="0.45">
      <c r="B229" s="98">
        <v>225</v>
      </c>
      <c r="C229" s="98" t="s">
        <v>1124</v>
      </c>
      <c r="D229" s="98" t="s">
        <v>103</v>
      </c>
      <c r="E229" s="98" t="s">
        <v>220</v>
      </c>
      <c r="F229" s="98" t="s">
        <v>1125</v>
      </c>
      <c r="G229" s="98" t="s">
        <v>1126</v>
      </c>
      <c r="H229" s="98" t="s">
        <v>43</v>
      </c>
      <c r="I229" s="98" t="s">
        <v>245</v>
      </c>
      <c r="J229" s="98" t="s">
        <v>257</v>
      </c>
      <c r="K229" s="98" t="s">
        <v>318</v>
      </c>
      <c r="L229" s="98" t="s">
        <v>292</v>
      </c>
      <c r="M229" s="96" t="s">
        <v>219</v>
      </c>
      <c r="N229" s="103" t="s">
        <v>60</v>
      </c>
      <c r="O229" s="97" t="s">
        <v>1127</v>
      </c>
      <c r="P229" s="98" t="s">
        <v>220</v>
      </c>
      <c r="Q229" s="126" t="str">
        <f t="shared" si="8"/>
        <v>C-225</v>
      </c>
      <c r="R229" s="108"/>
      <c r="S229" s="98"/>
      <c r="T229" s="105"/>
      <c r="U229" s="103"/>
      <c r="V229" s="171" t="str" cm="1">
        <f t="array" aca="1" ref="V229" ca="1">IF(B229="","",IF(OR(AK229="Joined",AK229="Rejected",AK229="Offer Drop",AK229="Backed out"),"",_xlfn.LET(_xlpm.dates,CHOOSE({1,2,3,4,5,6},X229,Z229,AB229,AD229,AF229,AH229),_xlpm.pastDates,IF(_xlpm.dates&lt;=TODAY(),_xlpm.dates,0),_xlpm.maxPast,MAX(_xlpm.pastDates),IF(_xlpm.maxPast&gt;0,TODAY()-_xlpm.maxPast,IF(T229="","",TODAY()-T229)))))</f>
        <v/>
      </c>
      <c r="W229" s="95" t="s">
        <v>222</v>
      </c>
      <c r="X229" s="129"/>
      <c r="Y229" s="100"/>
      <c r="Z229" s="99"/>
      <c r="AA229" s="100"/>
      <c r="AB229" s="99"/>
      <c r="AC229" s="100"/>
      <c r="AD229" s="105"/>
      <c r="AE229" s="94"/>
      <c r="AF229" s="105"/>
      <c r="AG229" s="94"/>
      <c r="AH229" s="132"/>
      <c r="AI229" s="97"/>
      <c r="AJ229" s="96"/>
      <c r="AK229" s="192" t="str">
        <f t="shared" si="9"/>
        <v>Rejected</v>
      </c>
      <c r="AL229" s="169" t="str">
        <f>IFERROR(IF(S229="","",IF(VLOOKUP(S229,'Requisitions'!$B:$N,13,FALSE)="","",HYPERLINK(VLOOKUP(S229,'Requisitions'!$B:$N,13,FALSE),"Feedback Sheet"))),"")</f>
        <v/>
      </c>
      <c r="AM229" s="96"/>
    </row>
    <row r="230" spans="2:39" x14ac:dyDescent="0.45">
      <c r="B230" s="98">
        <v>226</v>
      </c>
      <c r="C230" s="98" t="s">
        <v>1128</v>
      </c>
      <c r="D230" s="98" t="s">
        <v>103</v>
      </c>
      <c r="E230" s="98" t="s">
        <v>220</v>
      </c>
      <c r="F230" s="98" t="s">
        <v>1129</v>
      </c>
      <c r="G230" s="98" t="s">
        <v>1130</v>
      </c>
      <c r="H230" s="98" t="s">
        <v>43</v>
      </c>
      <c r="I230" s="98" t="s">
        <v>272</v>
      </c>
      <c r="J230" s="98" t="s">
        <v>273</v>
      </c>
      <c r="K230" s="98" t="s">
        <v>281</v>
      </c>
      <c r="L230" s="98" t="s">
        <v>1131</v>
      </c>
      <c r="M230" s="96" t="s">
        <v>219</v>
      </c>
      <c r="N230" s="103" t="s">
        <v>60</v>
      </c>
      <c r="O230" s="97" t="s">
        <v>263</v>
      </c>
      <c r="P230" s="98" t="s">
        <v>263</v>
      </c>
      <c r="Q230" s="126" t="str">
        <f t="shared" si="8"/>
        <v>C-226</v>
      </c>
      <c r="R230" s="108"/>
      <c r="S230" s="98"/>
      <c r="T230" s="105"/>
      <c r="U230" s="103"/>
      <c r="V230" s="171" t="str" cm="1">
        <f t="array" aca="1" ref="V230" ca="1">IF(B230="","",IF(OR(AK230="Joined",AK230="Rejected",AK230="Offer Drop",AK230="Backed out"),"",_xlfn.LET(_xlpm.dates,CHOOSE({1,2,3,4,5,6},X230,Z230,AB230,AD230,AF230,AH230),_xlpm.pastDates,IF(_xlpm.dates&lt;=TODAY(),_xlpm.dates,0),_xlpm.maxPast,MAX(_xlpm.pastDates),IF(_xlpm.maxPast&gt;0,TODAY()-_xlpm.maxPast,IF(T230="","",TODAY()-T230)))))</f>
        <v/>
      </c>
      <c r="W230" s="95" t="s">
        <v>222</v>
      </c>
      <c r="X230" s="129"/>
      <c r="Y230" s="100"/>
      <c r="Z230" s="99"/>
      <c r="AA230" s="100"/>
      <c r="AB230" s="99"/>
      <c r="AC230" s="100"/>
      <c r="AD230" s="105"/>
      <c r="AE230" s="94"/>
      <c r="AF230" s="105"/>
      <c r="AG230" s="94"/>
      <c r="AH230" s="132"/>
      <c r="AI230" s="97"/>
      <c r="AJ230" s="96"/>
      <c r="AK230" s="192" t="str">
        <f t="shared" si="9"/>
        <v>Rejected</v>
      </c>
      <c r="AL230" s="169" t="str">
        <f>IFERROR(IF(S230="","",IF(VLOOKUP(S230,'Requisitions'!$B:$N,13,FALSE)="","",HYPERLINK(VLOOKUP(S230,'Requisitions'!$B:$N,13,FALSE),"Feedback Sheet"))),"")</f>
        <v/>
      </c>
      <c r="AM230" s="96"/>
    </row>
    <row r="231" spans="2:39" x14ac:dyDescent="0.45">
      <c r="B231" s="98">
        <v>227</v>
      </c>
      <c r="C231" s="98" t="s">
        <v>1132</v>
      </c>
      <c r="D231" s="98" t="s">
        <v>103</v>
      </c>
      <c r="E231" s="98" t="s">
        <v>220</v>
      </c>
      <c r="F231" s="98" t="s">
        <v>1133</v>
      </c>
      <c r="G231" s="98" t="s">
        <v>1134</v>
      </c>
      <c r="H231" s="98" t="s">
        <v>1135</v>
      </c>
      <c r="I231" s="98" t="s">
        <v>245</v>
      </c>
      <c r="J231" s="98" t="s">
        <v>1136</v>
      </c>
      <c r="K231" s="98" t="s">
        <v>318</v>
      </c>
      <c r="L231" s="98" t="s">
        <v>570</v>
      </c>
      <c r="M231" s="96" t="s">
        <v>219</v>
      </c>
      <c r="N231" s="103" t="s">
        <v>60</v>
      </c>
      <c r="O231" s="97">
        <v>9810105760</v>
      </c>
      <c r="P231" s="98" t="s">
        <v>1137</v>
      </c>
      <c r="Q231" s="126" t="str">
        <f t="shared" si="8"/>
        <v>C-227</v>
      </c>
      <c r="R231" s="108"/>
      <c r="S231" s="98"/>
      <c r="T231" s="105"/>
      <c r="U231" s="103"/>
      <c r="V231" s="171" t="str" cm="1">
        <f t="array" aca="1" ref="V231" ca="1">IF(B231="","",IF(OR(AK231="Joined",AK231="Rejected",AK231="Offer Drop",AK231="Backed out"),"",_xlfn.LET(_xlpm.dates,CHOOSE({1,2,3,4,5,6},X231,Z231,AB231,AD231,AF231,AH231),_xlpm.pastDates,IF(_xlpm.dates&lt;=TODAY(),_xlpm.dates,0),_xlpm.maxPast,MAX(_xlpm.pastDates),IF(_xlpm.maxPast&gt;0,TODAY()-_xlpm.maxPast,IF(T231="","",TODAY()-T231)))))</f>
        <v/>
      </c>
      <c r="W231" s="95" t="s">
        <v>221</v>
      </c>
      <c r="X231" s="129"/>
      <c r="Y231" s="100"/>
      <c r="Z231" s="99"/>
      <c r="AA231" s="100"/>
      <c r="AB231" s="99"/>
      <c r="AC231" s="100"/>
      <c r="AD231" s="105"/>
      <c r="AE231" s="94"/>
      <c r="AF231" s="105"/>
      <c r="AG231" s="94"/>
      <c r="AH231" s="132"/>
      <c r="AI231" s="97"/>
      <c r="AJ231" s="96"/>
      <c r="AK231" s="192" t="str">
        <f t="shared" si="9"/>
        <v>Active</v>
      </c>
      <c r="AL231" s="169" t="str">
        <f>IFERROR(IF(S231="","",IF(VLOOKUP(S231,'Requisitions'!$B:$N,13,FALSE)="","",HYPERLINK(VLOOKUP(S231,'Requisitions'!$B:$N,13,FALSE),"Feedback Sheet"))),"")</f>
        <v/>
      </c>
      <c r="AM231" s="96"/>
    </row>
    <row r="232" spans="2:39" x14ac:dyDescent="0.45">
      <c r="B232" s="98">
        <v>228</v>
      </c>
      <c r="C232" s="98" t="s">
        <v>1138</v>
      </c>
      <c r="D232" s="98" t="s">
        <v>103</v>
      </c>
      <c r="E232" s="98" t="s">
        <v>220</v>
      </c>
      <c r="F232" s="98" t="s">
        <v>1139</v>
      </c>
      <c r="G232" s="98" t="s">
        <v>1140</v>
      </c>
      <c r="H232" s="98" t="s">
        <v>268</v>
      </c>
      <c r="I232" s="98" t="s">
        <v>272</v>
      </c>
      <c r="J232" s="98" t="s">
        <v>258</v>
      </c>
      <c r="K232" s="98" t="s">
        <v>318</v>
      </c>
      <c r="L232" s="98" t="s">
        <v>1141</v>
      </c>
      <c r="M232" s="96" t="s">
        <v>219</v>
      </c>
      <c r="N232" s="103" t="s">
        <v>60</v>
      </c>
      <c r="O232" s="97" t="s">
        <v>263</v>
      </c>
      <c r="P232" s="98" t="s">
        <v>263</v>
      </c>
      <c r="Q232" s="126" t="str">
        <f t="shared" si="8"/>
        <v>C-228</v>
      </c>
      <c r="R232" s="108"/>
      <c r="S232" s="98"/>
      <c r="T232" s="105"/>
      <c r="U232" s="103"/>
      <c r="V232" s="171" t="str" cm="1">
        <f t="array" aca="1" ref="V232" ca="1">IF(B232="","",IF(OR(AK232="Joined",AK232="Rejected",AK232="Offer Drop",AK232="Backed out"),"",_xlfn.LET(_xlpm.dates,CHOOSE({1,2,3,4,5,6},X232,Z232,AB232,AD232,AF232,AH232),_xlpm.pastDates,IF(_xlpm.dates&lt;=TODAY(),_xlpm.dates,0),_xlpm.maxPast,MAX(_xlpm.pastDates),IF(_xlpm.maxPast&gt;0,TODAY()-_xlpm.maxPast,IF(T232="","",TODAY()-T232)))))</f>
        <v/>
      </c>
      <c r="W232" s="95" t="s">
        <v>222</v>
      </c>
      <c r="X232" s="129"/>
      <c r="Y232" s="100"/>
      <c r="Z232" s="99"/>
      <c r="AA232" s="100"/>
      <c r="AB232" s="99"/>
      <c r="AC232" s="100"/>
      <c r="AD232" s="105"/>
      <c r="AE232" s="94"/>
      <c r="AF232" s="105"/>
      <c r="AG232" s="94"/>
      <c r="AH232" s="132"/>
      <c r="AI232" s="97"/>
      <c r="AJ232" s="96"/>
      <c r="AK232" s="192" t="str">
        <f t="shared" si="9"/>
        <v>Rejected</v>
      </c>
      <c r="AL232" s="169" t="str">
        <f>IFERROR(IF(S232="","",IF(VLOOKUP(S232,'Requisitions'!$B:$N,13,FALSE)="","",HYPERLINK(VLOOKUP(S232,'Requisitions'!$B:$N,13,FALSE),"Feedback Sheet"))),"")</f>
        <v/>
      </c>
      <c r="AM232" s="96"/>
    </row>
    <row r="233" spans="2:39" ht="28.5" x14ac:dyDescent="0.45">
      <c r="B233" s="98">
        <v>229</v>
      </c>
      <c r="C233" s="98" t="s">
        <v>1142</v>
      </c>
      <c r="D233" s="98" t="s">
        <v>103</v>
      </c>
      <c r="E233" s="98" t="s">
        <v>220</v>
      </c>
      <c r="F233" s="106" t="s">
        <v>1143</v>
      </c>
      <c r="G233" s="98" t="s">
        <v>1144</v>
      </c>
      <c r="H233" s="98" t="s">
        <v>228</v>
      </c>
      <c r="I233" s="98" t="s">
        <v>245</v>
      </c>
      <c r="J233" s="98" t="s">
        <v>265</v>
      </c>
      <c r="K233" s="98" t="s">
        <v>281</v>
      </c>
      <c r="L233" s="98" t="s">
        <v>295</v>
      </c>
      <c r="M233" s="96" t="s">
        <v>219</v>
      </c>
      <c r="N233" s="103" t="s">
        <v>60</v>
      </c>
      <c r="O233" s="97" t="s">
        <v>263</v>
      </c>
      <c r="P233" s="98" t="s">
        <v>263</v>
      </c>
      <c r="Q233" s="126" t="str">
        <f t="shared" si="8"/>
        <v>C-229</v>
      </c>
      <c r="R233" s="108"/>
      <c r="S233" s="98"/>
      <c r="T233" s="105"/>
      <c r="U233" s="103"/>
      <c r="V233" s="171" t="str" cm="1">
        <f t="array" aca="1" ref="V233" ca="1">IF(B233="","",IF(OR(AK233="Joined",AK233="Rejected",AK233="Offer Drop",AK233="Backed out"),"",_xlfn.LET(_xlpm.dates,CHOOSE({1,2,3,4,5,6},X233,Z233,AB233,AD233,AF233,AH233),_xlpm.pastDates,IF(_xlpm.dates&lt;=TODAY(),_xlpm.dates,0),_xlpm.maxPast,MAX(_xlpm.pastDates),IF(_xlpm.maxPast&gt;0,TODAY()-_xlpm.maxPast,IF(T233="","",TODAY()-T233)))))</f>
        <v/>
      </c>
      <c r="W233" s="95" t="s">
        <v>222</v>
      </c>
      <c r="X233" s="129"/>
      <c r="Y233" s="100"/>
      <c r="Z233" s="99"/>
      <c r="AA233" s="100"/>
      <c r="AB233" s="99"/>
      <c r="AC233" s="100"/>
      <c r="AD233" s="105"/>
      <c r="AE233" s="94"/>
      <c r="AF233" s="105"/>
      <c r="AG233" s="94"/>
      <c r="AH233" s="132"/>
      <c r="AI233" s="97"/>
      <c r="AJ233" s="96"/>
      <c r="AK233" s="192" t="str">
        <f t="shared" si="9"/>
        <v>Rejected</v>
      </c>
      <c r="AL233" s="169" t="str">
        <f>IFERROR(IF(S233="","",IF(VLOOKUP(S233,'Requisitions'!$B:$N,13,FALSE)="","",HYPERLINK(VLOOKUP(S233,'Requisitions'!$B:$N,13,FALSE),"Feedback Sheet"))),"")</f>
        <v/>
      </c>
      <c r="AM233" s="96"/>
    </row>
    <row r="234" spans="2:39" x14ac:dyDescent="0.45">
      <c r="B234" s="98">
        <v>230</v>
      </c>
      <c r="C234" s="98" t="s">
        <v>1145</v>
      </c>
      <c r="D234" s="98" t="s">
        <v>103</v>
      </c>
      <c r="E234" s="98" t="s">
        <v>220</v>
      </c>
      <c r="F234" s="98" t="s">
        <v>1146</v>
      </c>
      <c r="G234" s="98" t="s">
        <v>1147</v>
      </c>
      <c r="H234" s="98" t="s">
        <v>43</v>
      </c>
      <c r="I234" s="98" t="s">
        <v>245</v>
      </c>
      <c r="J234" s="98" t="s">
        <v>288</v>
      </c>
      <c r="K234" s="98" t="s">
        <v>309</v>
      </c>
      <c r="L234" s="98" t="s">
        <v>1148</v>
      </c>
      <c r="M234" s="96" t="s">
        <v>219</v>
      </c>
      <c r="N234" s="103" t="s">
        <v>60</v>
      </c>
      <c r="O234" s="97" t="s">
        <v>263</v>
      </c>
      <c r="P234" s="98" t="s">
        <v>263</v>
      </c>
      <c r="Q234" s="126" t="str">
        <f t="shared" si="8"/>
        <v>C-230</v>
      </c>
      <c r="R234" s="108"/>
      <c r="S234" s="98"/>
      <c r="T234" s="105"/>
      <c r="U234" s="103"/>
      <c r="V234" s="171" t="str" cm="1">
        <f t="array" aca="1" ref="V234" ca="1">IF(B234="","",IF(OR(AK234="Joined",AK234="Rejected",AK234="Offer Drop",AK234="Backed out"),"",_xlfn.LET(_xlpm.dates,CHOOSE({1,2,3,4,5,6},X234,Z234,AB234,AD234,AF234,AH234),_xlpm.pastDates,IF(_xlpm.dates&lt;=TODAY(),_xlpm.dates,0),_xlpm.maxPast,MAX(_xlpm.pastDates),IF(_xlpm.maxPast&gt;0,TODAY()-_xlpm.maxPast,IF(T234="","",TODAY()-T234)))))</f>
        <v/>
      </c>
      <c r="W234" s="95" t="s">
        <v>222</v>
      </c>
      <c r="X234" s="129"/>
      <c r="Y234" s="100"/>
      <c r="Z234" s="99"/>
      <c r="AA234" s="100"/>
      <c r="AB234" s="99"/>
      <c r="AC234" s="100"/>
      <c r="AD234" s="105"/>
      <c r="AE234" s="94"/>
      <c r="AF234" s="105"/>
      <c r="AG234" s="94"/>
      <c r="AH234" s="132"/>
      <c r="AI234" s="97"/>
      <c r="AJ234" s="96"/>
      <c r="AK234" s="192" t="str">
        <f t="shared" si="9"/>
        <v>Rejected</v>
      </c>
      <c r="AL234" s="169" t="str">
        <f>IFERROR(IF(S234="","",IF(VLOOKUP(S234,'Requisitions'!$B:$N,13,FALSE)="","",HYPERLINK(VLOOKUP(S234,'Requisitions'!$B:$N,13,FALSE),"Feedback Sheet"))),"")</f>
        <v/>
      </c>
      <c r="AM234" s="96"/>
    </row>
    <row r="235" spans="2:39" ht="28.5" x14ac:dyDescent="0.45">
      <c r="B235" s="98">
        <v>231</v>
      </c>
      <c r="C235" s="98" t="s">
        <v>1149</v>
      </c>
      <c r="D235" s="98" t="s">
        <v>103</v>
      </c>
      <c r="E235" s="98" t="s">
        <v>220</v>
      </c>
      <c r="F235" s="106" t="s">
        <v>1150</v>
      </c>
      <c r="G235" s="98" t="s">
        <v>1151</v>
      </c>
      <c r="H235" s="98" t="s">
        <v>228</v>
      </c>
      <c r="I235" s="98" t="s">
        <v>245</v>
      </c>
      <c r="J235" s="98" t="s">
        <v>288</v>
      </c>
      <c r="K235" s="98" t="s">
        <v>309</v>
      </c>
      <c r="L235" s="98" t="s">
        <v>1152</v>
      </c>
      <c r="M235" s="96" t="s">
        <v>219</v>
      </c>
      <c r="N235" s="103" t="s">
        <v>60</v>
      </c>
      <c r="O235" s="97" t="s">
        <v>263</v>
      </c>
      <c r="P235" s="98" t="s">
        <v>263</v>
      </c>
      <c r="Q235" s="126" t="str">
        <f t="shared" si="8"/>
        <v>C-231</v>
      </c>
      <c r="R235" s="108"/>
      <c r="S235" s="98"/>
      <c r="T235" s="105"/>
      <c r="U235" s="103"/>
      <c r="V235" s="171" t="str" cm="1">
        <f t="array" aca="1" ref="V235" ca="1">IF(B235="","",IF(OR(AK235="Joined",AK235="Rejected",AK235="Offer Drop",AK235="Backed out"),"",_xlfn.LET(_xlpm.dates,CHOOSE({1,2,3,4,5,6},X235,Z235,AB235,AD235,AF235,AH235),_xlpm.pastDates,IF(_xlpm.dates&lt;=TODAY(),_xlpm.dates,0),_xlpm.maxPast,MAX(_xlpm.pastDates),IF(_xlpm.maxPast&gt;0,TODAY()-_xlpm.maxPast,IF(T235="","",TODAY()-T235)))))</f>
        <v/>
      </c>
      <c r="W235" s="95" t="s">
        <v>221</v>
      </c>
      <c r="X235" s="129"/>
      <c r="Y235" s="100" t="s">
        <v>222</v>
      </c>
      <c r="Z235" s="99"/>
      <c r="AA235" s="100"/>
      <c r="AB235" s="99"/>
      <c r="AC235" s="100"/>
      <c r="AD235" s="105"/>
      <c r="AE235" s="94"/>
      <c r="AF235" s="105"/>
      <c r="AG235" s="94"/>
      <c r="AH235" s="132"/>
      <c r="AI235" s="97"/>
      <c r="AJ235" s="96"/>
      <c r="AK235" s="192" t="str">
        <f t="shared" si="9"/>
        <v>Rejected</v>
      </c>
      <c r="AL235" s="169" t="str">
        <f>IFERROR(IF(S235="","",IF(VLOOKUP(S235,'Requisitions'!$B:$N,13,FALSE)="","",HYPERLINK(VLOOKUP(S235,'Requisitions'!$B:$N,13,FALSE),"Feedback Sheet"))),"")</f>
        <v/>
      </c>
      <c r="AM235" s="96"/>
    </row>
    <row r="236" spans="2:39" x14ac:dyDescent="0.45">
      <c r="B236" s="98">
        <v>232</v>
      </c>
      <c r="C236" s="98" t="s">
        <v>1153</v>
      </c>
      <c r="D236" s="98" t="s">
        <v>155</v>
      </c>
      <c r="E236" s="98" t="s">
        <v>213</v>
      </c>
      <c r="F236" s="98" t="s">
        <v>287</v>
      </c>
      <c r="G236" s="98" t="s">
        <v>1154</v>
      </c>
      <c r="H236" s="98" t="s">
        <v>43</v>
      </c>
      <c r="I236" s="98" t="s">
        <v>1155</v>
      </c>
      <c r="J236" s="98" t="s">
        <v>1156</v>
      </c>
      <c r="K236" s="98" t="s">
        <v>1157</v>
      </c>
      <c r="L236" s="98" t="s">
        <v>1158</v>
      </c>
      <c r="M236" s="96" t="s">
        <v>262</v>
      </c>
      <c r="N236" s="103" t="s">
        <v>58</v>
      </c>
      <c r="O236" s="97">
        <v>8219070915</v>
      </c>
      <c r="P236" s="98" t="s">
        <v>1159</v>
      </c>
      <c r="Q236" s="126" t="str">
        <f t="shared" si="8"/>
        <v>C-232</v>
      </c>
      <c r="R236" s="108"/>
      <c r="S236" s="98"/>
      <c r="T236" s="105"/>
      <c r="U236" s="103"/>
      <c r="V236" s="171" t="str" cm="1">
        <f t="array" aca="1" ref="V236" ca="1">IF(B236="","",IF(OR(AK236="Joined",AK236="Rejected",AK236="Offer Drop",AK236="Backed out"),"",_xlfn.LET(_xlpm.dates,CHOOSE({1,2,3,4,5,6},X236,Z236,AB236,AD236,AF236,AH236),_xlpm.pastDates,IF(_xlpm.dates&lt;=TODAY(),_xlpm.dates,0),_xlpm.maxPast,MAX(_xlpm.pastDates),IF(_xlpm.maxPast&gt;0,TODAY()-_xlpm.maxPast,IF(T236="","",TODAY()-T236)))))</f>
        <v/>
      </c>
      <c r="W236" s="95" t="s">
        <v>221</v>
      </c>
      <c r="X236" s="129"/>
      <c r="Y236" s="100"/>
      <c r="Z236" s="99"/>
      <c r="AA236" s="100"/>
      <c r="AB236" s="99"/>
      <c r="AC236" s="100"/>
      <c r="AD236" s="105"/>
      <c r="AE236" s="94"/>
      <c r="AF236" s="105"/>
      <c r="AG236" s="94"/>
      <c r="AH236" s="132"/>
      <c r="AI236" s="97"/>
      <c r="AJ236" s="96"/>
      <c r="AK236" s="192" t="str">
        <f t="shared" si="9"/>
        <v>Active</v>
      </c>
      <c r="AL236" s="169" t="str">
        <f>IFERROR(IF(S236="","",IF(VLOOKUP(S236,'Requisitions'!$B:$N,13,FALSE)="","",HYPERLINK(VLOOKUP(S236,'Requisitions'!$B:$N,13,FALSE),"Feedback Sheet"))),"")</f>
        <v/>
      </c>
      <c r="AM236" s="96"/>
    </row>
    <row r="237" spans="2:39" x14ac:dyDescent="0.45">
      <c r="B237" s="98">
        <v>233</v>
      </c>
      <c r="C237" s="98" t="s">
        <v>1160</v>
      </c>
      <c r="D237" s="98" t="s">
        <v>155</v>
      </c>
      <c r="E237" s="98" t="s">
        <v>213</v>
      </c>
      <c r="F237" s="98" t="s">
        <v>248</v>
      </c>
      <c r="G237" s="98" t="s">
        <v>1161</v>
      </c>
      <c r="H237" s="98" t="s">
        <v>1162</v>
      </c>
      <c r="I237" s="98" t="s">
        <v>296</v>
      </c>
      <c r="J237" s="98" t="s">
        <v>250</v>
      </c>
      <c r="K237" s="98" t="s">
        <v>273</v>
      </c>
      <c r="L237" s="98" t="s">
        <v>1163</v>
      </c>
      <c r="M237" s="96" t="s">
        <v>1164</v>
      </c>
      <c r="N237" s="103" t="s">
        <v>58</v>
      </c>
      <c r="O237" s="97">
        <v>9817837093</v>
      </c>
      <c r="P237" s="98" t="s">
        <v>1165</v>
      </c>
      <c r="Q237" s="126" t="str">
        <f t="shared" si="8"/>
        <v>C-233</v>
      </c>
      <c r="R237" s="108"/>
      <c r="S237" s="98"/>
      <c r="T237" s="105"/>
      <c r="U237" s="103"/>
      <c r="V237" s="171" t="str" cm="1">
        <f t="array" aca="1" ref="V237" ca="1">IF(B237="","",IF(OR(AK237="Joined",AK237="Rejected",AK237="Offer Drop",AK237="Backed out"),"",_xlfn.LET(_xlpm.dates,CHOOSE({1,2,3,4,5,6},X237,Z237,AB237,AD237,AF237,AH237),_xlpm.pastDates,IF(_xlpm.dates&lt;=TODAY(),_xlpm.dates,0),_xlpm.maxPast,MAX(_xlpm.pastDates),IF(_xlpm.maxPast&gt;0,TODAY()-_xlpm.maxPast,IF(T237="","",TODAY()-T237)))))</f>
        <v/>
      </c>
      <c r="W237" s="95" t="s">
        <v>222</v>
      </c>
      <c r="X237" s="129"/>
      <c r="Y237" s="100"/>
      <c r="Z237" s="99"/>
      <c r="AA237" s="100"/>
      <c r="AB237" s="99"/>
      <c r="AC237" s="100"/>
      <c r="AD237" s="105"/>
      <c r="AE237" s="94"/>
      <c r="AF237" s="105"/>
      <c r="AG237" s="94"/>
      <c r="AH237" s="132"/>
      <c r="AI237" s="97"/>
      <c r="AJ237" s="96"/>
      <c r="AK237" s="192" t="str">
        <f t="shared" si="9"/>
        <v>Rejected</v>
      </c>
      <c r="AL237" s="169" t="str">
        <f>IFERROR(IF(S237="","",IF(VLOOKUP(S237,'Requisitions'!$B:$N,13,FALSE)="","",HYPERLINK(VLOOKUP(S237,'Requisitions'!$B:$N,13,FALSE),"Feedback Sheet"))),"")</f>
        <v/>
      </c>
      <c r="AM237" s="96"/>
    </row>
    <row r="238" spans="2:39" x14ac:dyDescent="0.45">
      <c r="B238" s="98">
        <v>234</v>
      </c>
      <c r="C238" s="98" t="s">
        <v>1166</v>
      </c>
      <c r="D238" s="98" t="s">
        <v>963</v>
      </c>
      <c r="E238" s="98" t="s">
        <v>213</v>
      </c>
      <c r="F238" s="98" t="s">
        <v>1167</v>
      </c>
      <c r="G238" s="98" t="s">
        <v>1168</v>
      </c>
      <c r="H238" s="98" t="s">
        <v>1169</v>
      </c>
      <c r="I238" s="98" t="s">
        <v>1170</v>
      </c>
      <c r="J238" s="98" t="s">
        <v>1171</v>
      </c>
      <c r="K238" s="98" t="s">
        <v>298</v>
      </c>
      <c r="L238" s="98" t="s">
        <v>303</v>
      </c>
      <c r="M238" s="96" t="s">
        <v>219</v>
      </c>
      <c r="N238" s="103" t="s">
        <v>58</v>
      </c>
      <c r="O238" s="97">
        <v>7376743432</v>
      </c>
      <c r="P238" s="98" t="s">
        <v>1172</v>
      </c>
      <c r="Q238" s="126" t="str">
        <f t="shared" si="8"/>
        <v>C-234</v>
      </c>
      <c r="R238" s="108"/>
      <c r="S238" s="98"/>
      <c r="T238" s="105"/>
      <c r="U238" s="103"/>
      <c r="V238" s="171" t="str" cm="1">
        <f t="array" aca="1" ref="V238" ca="1">IF(B238="","",IF(OR(AK238="Joined",AK238="Rejected",AK238="Offer Drop",AK238="Backed out"),"",_xlfn.LET(_xlpm.dates,CHOOSE({1,2,3,4,5,6},X238,Z238,AB238,AD238,AF238,AH238),_xlpm.pastDates,IF(_xlpm.dates&lt;=TODAY(),_xlpm.dates,0),_xlpm.maxPast,MAX(_xlpm.pastDates),IF(_xlpm.maxPast&gt;0,TODAY()-_xlpm.maxPast,IF(T238="","",TODAY()-T238)))))</f>
        <v/>
      </c>
      <c r="W238" s="95" t="s">
        <v>222</v>
      </c>
      <c r="X238" s="129"/>
      <c r="Y238" s="100"/>
      <c r="Z238" s="99"/>
      <c r="AA238" s="100"/>
      <c r="AB238" s="99"/>
      <c r="AC238" s="100"/>
      <c r="AD238" s="105"/>
      <c r="AE238" s="94"/>
      <c r="AF238" s="105"/>
      <c r="AG238" s="94"/>
      <c r="AH238" s="132"/>
      <c r="AI238" s="97"/>
      <c r="AJ238" s="96"/>
      <c r="AK238" s="192" t="str">
        <f t="shared" si="9"/>
        <v>Rejected</v>
      </c>
      <c r="AL238" s="169" t="str">
        <f>IFERROR(IF(S238="","",IF(VLOOKUP(S238,'Requisitions'!$B:$N,13,FALSE)="","",HYPERLINK(VLOOKUP(S238,'Requisitions'!$B:$N,13,FALSE),"Feedback Sheet"))),"")</f>
        <v/>
      </c>
      <c r="AM238" s="96"/>
    </row>
    <row r="239" spans="2:39" x14ac:dyDescent="0.45">
      <c r="B239" s="98">
        <v>235</v>
      </c>
      <c r="C239" s="98" t="s">
        <v>1173</v>
      </c>
      <c r="D239" s="98" t="s">
        <v>155</v>
      </c>
      <c r="E239" s="98" t="s">
        <v>213</v>
      </c>
      <c r="F239" s="98" t="s">
        <v>287</v>
      </c>
      <c r="G239" s="98" t="s">
        <v>1174</v>
      </c>
      <c r="H239" s="98" t="s">
        <v>43</v>
      </c>
      <c r="I239" s="98" t="s">
        <v>245</v>
      </c>
      <c r="J239" s="98" t="s">
        <v>1175</v>
      </c>
      <c r="K239" s="98" t="s">
        <v>265</v>
      </c>
      <c r="L239" s="98" t="s">
        <v>1176</v>
      </c>
      <c r="M239" s="96" t="s">
        <v>1177</v>
      </c>
      <c r="N239" s="103" t="s">
        <v>60</v>
      </c>
      <c r="O239" s="97">
        <v>7210586939</v>
      </c>
      <c r="P239" s="98" t="s">
        <v>1178</v>
      </c>
      <c r="Q239" s="126" t="str">
        <f t="shared" si="8"/>
        <v>C-235</v>
      </c>
      <c r="R239" s="108"/>
      <c r="S239" s="98"/>
      <c r="T239" s="105"/>
      <c r="U239" s="103"/>
      <c r="V239" s="171" t="str" cm="1">
        <f t="array" aca="1" ref="V239" ca="1">IF(B239="","",IF(OR(AK239="Joined",AK239="Rejected",AK239="Offer Drop",AK239="Backed out"),"",_xlfn.LET(_xlpm.dates,CHOOSE({1,2,3,4,5,6},X239,Z239,AB239,AD239,AF239,AH239),_xlpm.pastDates,IF(_xlpm.dates&lt;=TODAY(),_xlpm.dates,0),_xlpm.maxPast,MAX(_xlpm.pastDates),IF(_xlpm.maxPast&gt;0,TODAY()-_xlpm.maxPast,IF(T239="","",TODAY()-T239)))))</f>
        <v/>
      </c>
      <c r="W239" s="95" t="s">
        <v>221</v>
      </c>
      <c r="X239" s="129"/>
      <c r="Y239" s="100"/>
      <c r="Z239" s="99"/>
      <c r="AA239" s="100"/>
      <c r="AB239" s="99"/>
      <c r="AC239" s="100"/>
      <c r="AD239" s="105"/>
      <c r="AE239" s="94"/>
      <c r="AF239" s="105"/>
      <c r="AG239" s="94"/>
      <c r="AH239" s="132"/>
      <c r="AI239" s="97"/>
      <c r="AJ239" s="96"/>
      <c r="AK239" s="192" t="str">
        <f t="shared" si="9"/>
        <v>Active</v>
      </c>
      <c r="AL239" s="169" t="str">
        <f>IFERROR(IF(S239="","",IF(VLOOKUP(S239,'Requisitions'!$B:$N,13,FALSE)="","",HYPERLINK(VLOOKUP(S239,'Requisitions'!$B:$N,13,FALSE),"Feedback Sheet"))),"")</f>
        <v/>
      </c>
      <c r="AM239" s="96"/>
    </row>
    <row r="240" spans="2:39" x14ac:dyDescent="0.45">
      <c r="B240" s="98">
        <v>236</v>
      </c>
      <c r="C240" s="98" t="s">
        <v>1179</v>
      </c>
      <c r="D240" s="98" t="s">
        <v>963</v>
      </c>
      <c r="E240" s="98" t="s">
        <v>213</v>
      </c>
      <c r="F240" s="98" t="s">
        <v>283</v>
      </c>
      <c r="G240" s="98" t="s">
        <v>1180</v>
      </c>
      <c r="H240" s="98" t="s">
        <v>43</v>
      </c>
      <c r="I240" s="98" t="s">
        <v>245</v>
      </c>
      <c r="J240" s="98" t="s">
        <v>1181</v>
      </c>
      <c r="K240" s="98" t="s">
        <v>273</v>
      </c>
      <c r="L240" s="98" t="s">
        <v>292</v>
      </c>
      <c r="M240" s="96" t="s">
        <v>219</v>
      </c>
      <c r="N240" s="103" t="s">
        <v>60</v>
      </c>
      <c r="O240" s="97">
        <v>9097722868</v>
      </c>
      <c r="P240" s="98" t="s">
        <v>1182</v>
      </c>
      <c r="Q240" s="126" t="str">
        <f t="shared" si="8"/>
        <v>C-236</v>
      </c>
      <c r="R240" s="108"/>
      <c r="S240" s="98"/>
      <c r="T240" s="105"/>
      <c r="U240" s="103"/>
      <c r="V240" s="171" t="str" cm="1">
        <f t="array" aca="1" ref="V240" ca="1">IF(B240="","",IF(OR(AK240="Joined",AK240="Rejected",AK240="Offer Drop",AK240="Backed out"),"",_xlfn.LET(_xlpm.dates,CHOOSE({1,2,3,4,5,6},X240,Z240,AB240,AD240,AF240,AH240),_xlpm.pastDates,IF(_xlpm.dates&lt;=TODAY(),_xlpm.dates,0),_xlpm.maxPast,MAX(_xlpm.pastDates),IF(_xlpm.maxPast&gt;0,TODAY()-_xlpm.maxPast,IF(T240="","",TODAY()-T240)))))</f>
        <v/>
      </c>
      <c r="W240" s="95" t="s">
        <v>222</v>
      </c>
      <c r="X240" s="129"/>
      <c r="Y240" s="100"/>
      <c r="Z240" s="99"/>
      <c r="AA240" s="100"/>
      <c r="AB240" s="99"/>
      <c r="AC240" s="100"/>
      <c r="AD240" s="105"/>
      <c r="AE240" s="94"/>
      <c r="AF240" s="105"/>
      <c r="AG240" s="94"/>
      <c r="AH240" s="132"/>
      <c r="AI240" s="97"/>
      <c r="AJ240" s="96"/>
      <c r="AK240" s="192" t="str">
        <f t="shared" si="9"/>
        <v>Rejected</v>
      </c>
      <c r="AL240" s="169" t="str">
        <f>IFERROR(IF(S240="","",IF(VLOOKUP(S240,'Requisitions'!$B:$N,13,FALSE)="","",HYPERLINK(VLOOKUP(S240,'Requisitions'!$B:$N,13,FALSE),"Feedback Sheet"))),"")</f>
        <v/>
      </c>
      <c r="AM240" s="96"/>
    </row>
    <row r="241" spans="2:39" x14ac:dyDescent="0.45">
      <c r="B241" s="98">
        <v>237</v>
      </c>
      <c r="C241" s="98" t="s">
        <v>1183</v>
      </c>
      <c r="D241" s="98" t="s">
        <v>155</v>
      </c>
      <c r="E241" s="98" t="s">
        <v>213</v>
      </c>
      <c r="F241" s="98" t="s">
        <v>248</v>
      </c>
      <c r="G241" s="98" t="s">
        <v>1184</v>
      </c>
      <c r="H241" s="98" t="s">
        <v>1185</v>
      </c>
      <c r="I241" s="98" t="s">
        <v>245</v>
      </c>
      <c r="J241" s="98" t="s">
        <v>265</v>
      </c>
      <c r="K241" s="98" t="s">
        <v>246</v>
      </c>
      <c r="L241" s="98" t="s">
        <v>1186</v>
      </c>
      <c r="M241" s="96" t="s">
        <v>219</v>
      </c>
      <c r="N241" s="103" t="s">
        <v>60</v>
      </c>
      <c r="O241" s="97">
        <v>8303382547</v>
      </c>
      <c r="P241" s="98" t="s">
        <v>1187</v>
      </c>
      <c r="Q241" s="126" t="str">
        <f t="shared" si="8"/>
        <v>C-237</v>
      </c>
      <c r="R241" s="108"/>
      <c r="S241" s="98"/>
      <c r="T241" s="105"/>
      <c r="U241" s="103"/>
      <c r="V241" s="171" t="str" cm="1">
        <f t="array" aca="1" ref="V241" ca="1">IF(B241="","",IF(OR(AK241="Joined",AK241="Rejected",AK241="Offer Drop",AK241="Backed out"),"",_xlfn.LET(_xlpm.dates,CHOOSE({1,2,3,4,5,6},X241,Z241,AB241,AD241,AF241,AH241),_xlpm.pastDates,IF(_xlpm.dates&lt;=TODAY(),_xlpm.dates,0),_xlpm.maxPast,MAX(_xlpm.pastDates),IF(_xlpm.maxPast&gt;0,TODAY()-_xlpm.maxPast,IF(T241="","",TODAY()-T241)))))</f>
        <v/>
      </c>
      <c r="W241" s="95" t="s">
        <v>222</v>
      </c>
      <c r="X241" s="129"/>
      <c r="Y241" s="100"/>
      <c r="Z241" s="99"/>
      <c r="AA241" s="100"/>
      <c r="AB241" s="99"/>
      <c r="AC241" s="100"/>
      <c r="AD241" s="105"/>
      <c r="AE241" s="94"/>
      <c r="AF241" s="105"/>
      <c r="AG241" s="94"/>
      <c r="AH241" s="132"/>
      <c r="AI241" s="97"/>
      <c r="AJ241" s="96"/>
      <c r="AK241" s="192" t="str">
        <f t="shared" si="9"/>
        <v>Rejected</v>
      </c>
      <c r="AL241" s="169" t="str">
        <f>IFERROR(IF(S241="","",IF(VLOOKUP(S241,'Requisitions'!$B:$N,13,FALSE)="","",HYPERLINK(VLOOKUP(S241,'Requisitions'!$B:$N,13,FALSE),"Feedback Sheet"))),"")</f>
        <v/>
      </c>
      <c r="AM241" s="96"/>
    </row>
    <row r="242" spans="2:39" x14ac:dyDescent="0.45">
      <c r="B242" s="98">
        <v>238</v>
      </c>
      <c r="C242" s="98" t="s">
        <v>1188</v>
      </c>
      <c r="D242" s="98" t="s">
        <v>155</v>
      </c>
      <c r="E242" s="98" t="s">
        <v>213</v>
      </c>
      <c r="F242" s="98" t="s">
        <v>248</v>
      </c>
      <c r="G242" s="98" t="s">
        <v>1189</v>
      </c>
      <c r="H242" s="98" t="s">
        <v>45</v>
      </c>
      <c r="I242" s="98" t="s">
        <v>245</v>
      </c>
      <c r="J242" s="98" t="s">
        <v>1190</v>
      </c>
      <c r="K242" s="98" t="s">
        <v>257</v>
      </c>
      <c r="L242" s="98" t="s">
        <v>1191</v>
      </c>
      <c r="M242" s="96" t="s">
        <v>219</v>
      </c>
      <c r="N242" s="103" t="s">
        <v>60</v>
      </c>
      <c r="O242" s="97">
        <v>9569474027</v>
      </c>
      <c r="P242" s="98" t="s">
        <v>1192</v>
      </c>
      <c r="Q242" s="126" t="str">
        <f t="shared" si="8"/>
        <v>C-238</v>
      </c>
      <c r="R242" s="108"/>
      <c r="S242" s="98"/>
      <c r="T242" s="105"/>
      <c r="U242" s="103"/>
      <c r="V242" s="171" t="str" cm="1">
        <f t="array" aca="1" ref="V242" ca="1">IF(B242="","",IF(OR(AK242="Joined",AK242="Rejected",AK242="Offer Drop",AK242="Backed out"),"",_xlfn.LET(_xlpm.dates,CHOOSE({1,2,3,4,5,6},X242,Z242,AB242,AD242,AF242,AH242),_xlpm.pastDates,IF(_xlpm.dates&lt;=TODAY(),_xlpm.dates,0),_xlpm.maxPast,MAX(_xlpm.pastDates),IF(_xlpm.maxPast&gt;0,TODAY()-_xlpm.maxPast,IF(T242="","",TODAY()-T242)))))</f>
        <v/>
      </c>
      <c r="W242" s="95" t="s">
        <v>222</v>
      </c>
      <c r="X242" s="129"/>
      <c r="Y242" s="100"/>
      <c r="Z242" s="99"/>
      <c r="AA242" s="100"/>
      <c r="AB242" s="99"/>
      <c r="AC242" s="100"/>
      <c r="AD242" s="105"/>
      <c r="AE242" s="94"/>
      <c r="AF242" s="105"/>
      <c r="AG242" s="94"/>
      <c r="AH242" s="132"/>
      <c r="AI242" s="97"/>
      <c r="AJ242" s="96"/>
      <c r="AK242" s="192" t="str">
        <f t="shared" si="9"/>
        <v>Rejected</v>
      </c>
      <c r="AL242" s="169" t="str">
        <f>IFERROR(IF(S242="","",IF(VLOOKUP(S242,'Requisitions'!$B:$N,13,FALSE)="","",HYPERLINK(VLOOKUP(S242,'Requisitions'!$B:$N,13,FALSE),"Feedback Sheet"))),"")</f>
        <v/>
      </c>
      <c r="AM242" s="96"/>
    </row>
    <row r="243" spans="2:39" x14ac:dyDescent="0.45">
      <c r="B243" s="98">
        <v>239</v>
      </c>
      <c r="C243" s="98" t="s">
        <v>1193</v>
      </c>
      <c r="D243" s="98" t="s">
        <v>963</v>
      </c>
      <c r="E243" s="98" t="s">
        <v>213</v>
      </c>
      <c r="F243" s="98" t="s">
        <v>632</v>
      </c>
      <c r="G243" s="98" t="s">
        <v>1194</v>
      </c>
      <c r="H243" s="98" t="s">
        <v>43</v>
      </c>
      <c r="I243" s="98" t="s">
        <v>792</v>
      </c>
      <c r="J243" s="98" t="s">
        <v>1195</v>
      </c>
      <c r="K243" s="98" t="s">
        <v>1196</v>
      </c>
      <c r="L243" s="98" t="s">
        <v>1197</v>
      </c>
      <c r="M243" s="96" t="s">
        <v>219</v>
      </c>
      <c r="N243" s="103" t="s">
        <v>60</v>
      </c>
      <c r="O243" s="97">
        <v>8400229343</v>
      </c>
      <c r="P243" s="98" t="s">
        <v>1198</v>
      </c>
      <c r="Q243" s="126" t="str">
        <f t="shared" si="8"/>
        <v>C-239</v>
      </c>
      <c r="R243" s="108"/>
      <c r="S243" s="98"/>
      <c r="T243" s="105"/>
      <c r="U243" s="103"/>
      <c r="V243" s="171" t="str" cm="1">
        <f t="array" aca="1" ref="V243" ca="1">IF(B243="","",IF(OR(AK243="Joined",AK243="Rejected",AK243="Offer Drop",AK243="Backed out"),"",_xlfn.LET(_xlpm.dates,CHOOSE({1,2,3,4,5,6},X243,Z243,AB243,AD243,AF243,AH243),_xlpm.pastDates,IF(_xlpm.dates&lt;=TODAY(),_xlpm.dates,0),_xlpm.maxPast,MAX(_xlpm.pastDates),IF(_xlpm.maxPast&gt;0,TODAY()-_xlpm.maxPast,IF(T243="","",TODAY()-T243)))))</f>
        <v/>
      </c>
      <c r="W243" s="95" t="s">
        <v>222</v>
      </c>
      <c r="X243" s="129"/>
      <c r="Y243" s="100"/>
      <c r="Z243" s="99"/>
      <c r="AA243" s="100"/>
      <c r="AB243" s="99"/>
      <c r="AC243" s="100"/>
      <c r="AD243" s="105"/>
      <c r="AE243" s="94"/>
      <c r="AF243" s="105"/>
      <c r="AG243" s="94"/>
      <c r="AH243" s="132"/>
      <c r="AI243" s="97"/>
      <c r="AJ243" s="96"/>
      <c r="AK243" s="192" t="str">
        <f t="shared" si="9"/>
        <v>Rejected</v>
      </c>
      <c r="AL243" s="169" t="str">
        <f>IFERROR(IF(S243="","",IF(VLOOKUP(S243,'Requisitions'!$B:$N,13,FALSE)="","",HYPERLINK(VLOOKUP(S243,'Requisitions'!$B:$N,13,FALSE),"Feedback Sheet"))),"")</f>
        <v/>
      </c>
      <c r="AM243" s="96"/>
    </row>
    <row r="244" spans="2:39" x14ac:dyDescent="0.45">
      <c r="B244" s="98">
        <v>240</v>
      </c>
      <c r="C244" s="98" t="s">
        <v>1199</v>
      </c>
      <c r="D244" s="98" t="s">
        <v>212</v>
      </c>
      <c r="E244" s="98" t="s">
        <v>213</v>
      </c>
      <c r="F244" s="98" t="s">
        <v>306</v>
      </c>
      <c r="G244" s="98" t="s">
        <v>1200</v>
      </c>
      <c r="H244" s="98" t="s">
        <v>249</v>
      </c>
      <c r="I244" s="98" t="s">
        <v>272</v>
      </c>
      <c r="J244" s="98" t="s">
        <v>1201</v>
      </c>
      <c r="K244" s="98" t="s">
        <v>231</v>
      </c>
      <c r="L244" s="98" t="s">
        <v>247</v>
      </c>
      <c r="M244" s="96" t="s">
        <v>219</v>
      </c>
      <c r="N244" s="103" t="s">
        <v>60</v>
      </c>
      <c r="O244" s="97">
        <v>9540046458</v>
      </c>
      <c r="P244" s="98" t="s">
        <v>1202</v>
      </c>
      <c r="Q244" s="126" t="str">
        <f t="shared" si="8"/>
        <v>C-240</v>
      </c>
      <c r="R244" s="108"/>
      <c r="S244" s="98"/>
      <c r="T244" s="105"/>
      <c r="U244" s="103"/>
      <c r="V244" s="171" t="str" cm="1">
        <f t="array" aca="1" ref="V244" ca="1">IF(B244="","",IF(OR(AK244="Joined",AK244="Rejected",AK244="Offer Drop",AK244="Backed out"),"",_xlfn.LET(_xlpm.dates,CHOOSE({1,2,3,4,5,6},X244,Z244,AB244,AD244,AF244,AH244),_xlpm.pastDates,IF(_xlpm.dates&lt;=TODAY(),_xlpm.dates,0),_xlpm.maxPast,MAX(_xlpm.pastDates),IF(_xlpm.maxPast&gt;0,TODAY()-_xlpm.maxPast,IF(T244="","",TODAY()-T244)))))</f>
        <v/>
      </c>
      <c r="W244" s="95" t="s">
        <v>222</v>
      </c>
      <c r="X244" s="129"/>
      <c r="Y244" s="100"/>
      <c r="Z244" s="99"/>
      <c r="AA244" s="100"/>
      <c r="AB244" s="99"/>
      <c r="AC244" s="100"/>
      <c r="AD244" s="105"/>
      <c r="AE244" s="94"/>
      <c r="AF244" s="105"/>
      <c r="AG244" s="94"/>
      <c r="AH244" s="132"/>
      <c r="AI244" s="97"/>
      <c r="AJ244" s="96"/>
      <c r="AK244" s="192" t="str">
        <f t="shared" si="9"/>
        <v>Rejected</v>
      </c>
      <c r="AL244" s="169" t="str">
        <f>IFERROR(IF(S244="","",IF(VLOOKUP(S244,'Requisitions'!$B:$N,13,FALSE)="","",HYPERLINK(VLOOKUP(S244,'Requisitions'!$B:$N,13,FALSE),"Feedback Sheet"))),"")</f>
        <v/>
      </c>
      <c r="AM244" s="96"/>
    </row>
    <row r="245" spans="2:39" x14ac:dyDescent="0.45">
      <c r="B245" s="98">
        <v>241</v>
      </c>
      <c r="C245" s="98" t="s">
        <v>1203</v>
      </c>
      <c r="D245" s="98" t="s">
        <v>155</v>
      </c>
      <c r="E245" s="98" t="s">
        <v>213</v>
      </c>
      <c r="F245" s="98" t="s">
        <v>632</v>
      </c>
      <c r="G245" s="98" t="s">
        <v>1204</v>
      </c>
      <c r="H245" s="98" t="s">
        <v>43</v>
      </c>
      <c r="I245" s="98" t="s">
        <v>1205</v>
      </c>
      <c r="J245" s="98" t="s">
        <v>1206</v>
      </c>
      <c r="K245" s="98" t="s">
        <v>1196</v>
      </c>
      <c r="L245" s="98" t="s">
        <v>1207</v>
      </c>
      <c r="M245" s="96" t="s">
        <v>219</v>
      </c>
      <c r="N245" s="103" t="s">
        <v>60</v>
      </c>
      <c r="O245" s="97">
        <v>7060185407</v>
      </c>
      <c r="P245" s="98" t="s">
        <v>1208</v>
      </c>
      <c r="Q245" s="126" t="str">
        <f t="shared" si="8"/>
        <v>C-241</v>
      </c>
      <c r="R245" s="108"/>
      <c r="S245" s="98"/>
      <c r="T245" s="105"/>
      <c r="U245" s="103"/>
      <c r="V245" s="171" t="str" cm="1">
        <f t="array" aca="1" ref="V245" ca="1">IF(B245="","",IF(OR(AK245="Joined",AK245="Rejected",AK245="Offer Drop",AK245="Backed out"),"",_xlfn.LET(_xlpm.dates,CHOOSE({1,2,3,4,5,6},X245,Z245,AB245,AD245,AF245,AH245),_xlpm.pastDates,IF(_xlpm.dates&lt;=TODAY(),_xlpm.dates,0),_xlpm.maxPast,MAX(_xlpm.pastDates),IF(_xlpm.maxPast&gt;0,TODAY()-_xlpm.maxPast,IF(T245="","",TODAY()-T245)))))</f>
        <v/>
      </c>
      <c r="W245" s="95" t="s">
        <v>221</v>
      </c>
      <c r="X245" s="129"/>
      <c r="Y245" s="100" t="s">
        <v>222</v>
      </c>
      <c r="Z245" s="99"/>
      <c r="AA245" s="100"/>
      <c r="AB245" s="99"/>
      <c r="AC245" s="100"/>
      <c r="AD245" s="105"/>
      <c r="AE245" s="94"/>
      <c r="AF245" s="105"/>
      <c r="AG245" s="94"/>
      <c r="AH245" s="132"/>
      <c r="AI245" s="97"/>
      <c r="AJ245" s="96"/>
      <c r="AK245" s="192" t="str">
        <f t="shared" si="9"/>
        <v>Rejected</v>
      </c>
      <c r="AL245" s="169" t="str">
        <f>IFERROR(IF(S245="","",IF(VLOOKUP(S245,'Requisitions'!$B:$N,13,FALSE)="","",HYPERLINK(VLOOKUP(S245,'Requisitions'!$B:$N,13,FALSE),"Feedback Sheet"))),"")</f>
        <v/>
      </c>
      <c r="AM245" s="96"/>
    </row>
    <row r="246" spans="2:39" x14ac:dyDescent="0.45">
      <c r="B246" s="98">
        <v>242</v>
      </c>
      <c r="C246" s="98" t="s">
        <v>1209</v>
      </c>
      <c r="D246" s="98" t="s">
        <v>103</v>
      </c>
      <c r="E246" s="98" t="s">
        <v>220</v>
      </c>
      <c r="F246" s="98" t="s">
        <v>274</v>
      </c>
      <c r="G246" s="98" t="s">
        <v>1210</v>
      </c>
      <c r="H246" s="98" t="s">
        <v>244</v>
      </c>
      <c r="I246" s="98" t="s">
        <v>245</v>
      </c>
      <c r="J246" s="98" t="s">
        <v>1211</v>
      </c>
      <c r="K246" s="98" t="s">
        <v>258</v>
      </c>
      <c r="L246" s="98" t="s">
        <v>1158</v>
      </c>
      <c r="M246" s="96" t="s">
        <v>220</v>
      </c>
      <c r="N246" s="103" t="s">
        <v>220</v>
      </c>
      <c r="O246" s="97">
        <v>9968701660</v>
      </c>
      <c r="P246" s="98" t="s">
        <v>1212</v>
      </c>
      <c r="Q246" s="126" t="str">
        <f t="shared" si="8"/>
        <v>C-242</v>
      </c>
      <c r="R246" s="108"/>
      <c r="S246" s="98"/>
      <c r="T246" s="105"/>
      <c r="U246" s="103"/>
      <c r="V246" s="171" t="str" cm="1">
        <f t="array" aca="1" ref="V246" ca="1">IF(B246="","",IF(OR(AK246="Joined",AK246="Rejected",AK246="Offer Drop",AK246="Backed out"),"",_xlfn.LET(_xlpm.dates,CHOOSE({1,2,3,4,5,6},X246,Z246,AB246,AD246,AF246,AH246),_xlpm.pastDates,IF(_xlpm.dates&lt;=TODAY(),_xlpm.dates,0),_xlpm.maxPast,MAX(_xlpm.pastDates),IF(_xlpm.maxPast&gt;0,TODAY()-_xlpm.maxPast,IF(T246="","",TODAY()-T246)))))</f>
        <v/>
      </c>
      <c r="W246" s="95" t="s">
        <v>221</v>
      </c>
      <c r="X246" s="129"/>
      <c r="Y246" s="100" t="s">
        <v>222</v>
      </c>
      <c r="Z246" s="99"/>
      <c r="AA246" s="100"/>
      <c r="AB246" s="99"/>
      <c r="AC246" s="100"/>
      <c r="AD246" s="105"/>
      <c r="AE246" s="94"/>
      <c r="AF246" s="105"/>
      <c r="AG246" s="94"/>
      <c r="AH246" s="132"/>
      <c r="AI246" s="97"/>
      <c r="AJ246" s="96"/>
      <c r="AK246" s="192" t="str">
        <f t="shared" si="9"/>
        <v>Rejected</v>
      </c>
      <c r="AL246" s="169" t="str">
        <f>IFERROR(IF(S246="","",IF(VLOOKUP(S246,'Requisitions'!$B:$N,13,FALSE)="","",HYPERLINK(VLOOKUP(S246,'Requisitions'!$B:$N,13,FALSE),"Feedback Sheet"))),"")</f>
        <v/>
      </c>
      <c r="AM246" s="96"/>
    </row>
    <row r="247" spans="2:39" x14ac:dyDescent="0.45">
      <c r="B247" s="98">
        <v>243</v>
      </c>
      <c r="C247" s="98" t="s">
        <v>1213</v>
      </c>
      <c r="D247" s="98" t="s">
        <v>155</v>
      </c>
      <c r="E247" s="98" t="s">
        <v>213</v>
      </c>
      <c r="F247" s="98" t="s">
        <v>1214</v>
      </c>
      <c r="G247" s="98" t="s">
        <v>1215</v>
      </c>
      <c r="H247" s="98" t="s">
        <v>43</v>
      </c>
      <c r="I247" s="98" t="s">
        <v>1121</v>
      </c>
      <c r="J247" s="98" t="s">
        <v>1216</v>
      </c>
      <c r="K247" s="98" t="s">
        <v>281</v>
      </c>
      <c r="L247" s="98" t="s">
        <v>247</v>
      </c>
      <c r="M247" s="96" t="s">
        <v>262</v>
      </c>
      <c r="N247" s="103" t="s">
        <v>60</v>
      </c>
      <c r="O247" s="97">
        <v>7355836154</v>
      </c>
      <c r="P247" s="98" t="s">
        <v>1217</v>
      </c>
      <c r="Q247" s="126" t="str">
        <f t="shared" si="8"/>
        <v>C-243</v>
      </c>
      <c r="R247" s="108"/>
      <c r="S247" s="98"/>
      <c r="T247" s="105"/>
      <c r="U247" s="103"/>
      <c r="V247" s="171" t="str" cm="1">
        <f t="array" aca="1" ref="V247" ca="1">IF(B247="","",IF(OR(AK247="Joined",AK247="Rejected",AK247="Offer Drop",AK247="Backed out"),"",_xlfn.LET(_xlpm.dates,CHOOSE({1,2,3,4,5,6},X247,Z247,AB247,AD247,AF247,AH247),_xlpm.pastDates,IF(_xlpm.dates&lt;=TODAY(),_xlpm.dates,0),_xlpm.maxPast,MAX(_xlpm.pastDates),IF(_xlpm.maxPast&gt;0,TODAY()-_xlpm.maxPast,IF(T247="","",TODAY()-T247)))))</f>
        <v/>
      </c>
      <c r="W247" s="95" t="s">
        <v>222</v>
      </c>
      <c r="X247" s="129"/>
      <c r="Y247" s="100"/>
      <c r="Z247" s="99"/>
      <c r="AA247" s="100"/>
      <c r="AB247" s="99"/>
      <c r="AC247" s="100"/>
      <c r="AD247" s="105"/>
      <c r="AE247" s="94"/>
      <c r="AF247" s="105"/>
      <c r="AG247" s="94"/>
      <c r="AH247" s="132"/>
      <c r="AI247" s="97"/>
      <c r="AJ247" s="96"/>
      <c r="AK247" s="192" t="str">
        <f t="shared" si="9"/>
        <v>Rejected</v>
      </c>
      <c r="AL247" s="169" t="str">
        <f>IFERROR(IF(S247="","",IF(VLOOKUP(S247,'Requisitions'!$B:$N,13,FALSE)="","",HYPERLINK(VLOOKUP(S247,'Requisitions'!$B:$N,13,FALSE),"Feedback Sheet"))),"")</f>
        <v/>
      </c>
      <c r="AM247" s="96"/>
    </row>
    <row r="248" spans="2:39" x14ac:dyDescent="0.45">
      <c r="B248" s="98">
        <v>244</v>
      </c>
      <c r="C248" s="98" t="s">
        <v>1218</v>
      </c>
      <c r="D248" s="98" t="s">
        <v>1219</v>
      </c>
      <c r="E248" s="98" t="s">
        <v>220</v>
      </c>
      <c r="F248" s="98" t="s">
        <v>278</v>
      </c>
      <c r="G248" s="98" t="s">
        <v>1220</v>
      </c>
      <c r="H248" s="98" t="s">
        <v>249</v>
      </c>
      <c r="I248" s="98" t="s">
        <v>245</v>
      </c>
      <c r="J248" s="98" t="s">
        <v>298</v>
      </c>
      <c r="K248" s="98" t="s">
        <v>273</v>
      </c>
      <c r="L248" s="98" t="s">
        <v>1221</v>
      </c>
      <c r="M248" s="96" t="s">
        <v>219</v>
      </c>
      <c r="N248" s="103" t="s">
        <v>60</v>
      </c>
      <c r="O248" s="97">
        <v>7987795714</v>
      </c>
      <c r="P248" s="98" t="s">
        <v>1222</v>
      </c>
      <c r="Q248" s="126" t="str">
        <f t="shared" si="8"/>
        <v>C-244</v>
      </c>
      <c r="R248" s="108"/>
      <c r="S248" s="98"/>
      <c r="T248" s="105"/>
      <c r="U248" s="103"/>
      <c r="V248" s="171" t="str" cm="1">
        <f t="array" aca="1" ref="V248" ca="1">IF(B248="","",IF(OR(AK248="Joined",AK248="Rejected",AK248="Offer Drop",AK248="Backed out"),"",_xlfn.LET(_xlpm.dates,CHOOSE({1,2,3,4,5,6},X248,Z248,AB248,AD248,AF248,AH248),_xlpm.pastDates,IF(_xlpm.dates&lt;=TODAY(),_xlpm.dates,0),_xlpm.maxPast,MAX(_xlpm.pastDates),IF(_xlpm.maxPast&gt;0,TODAY()-_xlpm.maxPast,IF(T248="","",TODAY()-T248)))))</f>
        <v/>
      </c>
      <c r="W248" s="95"/>
      <c r="X248" s="129"/>
      <c r="Y248" s="100"/>
      <c r="Z248" s="99"/>
      <c r="AA248" s="100"/>
      <c r="AB248" s="99"/>
      <c r="AC248" s="100"/>
      <c r="AD248" s="105"/>
      <c r="AE248" s="94"/>
      <c r="AF248" s="105"/>
      <c r="AG248" s="94"/>
      <c r="AH248" s="132"/>
      <c r="AI248" s="97"/>
      <c r="AJ248" s="96"/>
      <c r="AK248" s="192" t="str">
        <f t="shared" si="9"/>
        <v>Not Started</v>
      </c>
      <c r="AL248" s="169" t="str">
        <f>IFERROR(IF(S248="","",IF(VLOOKUP(S248,'Requisitions'!$B:$N,13,FALSE)="","",HYPERLINK(VLOOKUP(S248,'Requisitions'!$B:$N,13,FALSE),"Feedback Sheet"))),"")</f>
        <v/>
      </c>
      <c r="AM248" s="96"/>
    </row>
    <row r="249" spans="2:39" x14ac:dyDescent="0.45">
      <c r="B249" s="98">
        <v>245</v>
      </c>
      <c r="C249" s="98" t="s">
        <v>1223</v>
      </c>
      <c r="D249" s="98" t="s">
        <v>1219</v>
      </c>
      <c r="E249" s="98" t="s">
        <v>220</v>
      </c>
      <c r="F249" s="98" t="s">
        <v>579</v>
      </c>
      <c r="G249" s="98" t="s">
        <v>1224</v>
      </c>
      <c r="H249" s="98" t="s">
        <v>268</v>
      </c>
      <c r="I249" s="98" t="s">
        <v>1225</v>
      </c>
      <c r="J249" s="98" t="s">
        <v>1156</v>
      </c>
      <c r="K249" s="98" t="s">
        <v>265</v>
      </c>
      <c r="L249" s="98" t="s">
        <v>1226</v>
      </c>
      <c r="M249" s="96" t="s">
        <v>219</v>
      </c>
      <c r="N249" s="103" t="s">
        <v>60</v>
      </c>
      <c r="O249" s="97">
        <v>7836078463</v>
      </c>
      <c r="P249" s="98" t="s">
        <v>1227</v>
      </c>
      <c r="Q249" s="126" t="str">
        <f t="shared" si="8"/>
        <v>C-245</v>
      </c>
      <c r="R249" s="108"/>
      <c r="S249" s="98"/>
      <c r="T249" s="105"/>
      <c r="U249" s="103"/>
      <c r="V249" s="171" t="str" cm="1">
        <f t="array" aca="1" ref="V249" ca="1">IF(B249="","",IF(OR(AK249="Joined",AK249="Rejected",AK249="Offer Drop",AK249="Backed out"),"",_xlfn.LET(_xlpm.dates,CHOOSE({1,2,3,4,5,6},X249,Z249,AB249,AD249,AF249,AH249),_xlpm.pastDates,IF(_xlpm.dates&lt;=TODAY(),_xlpm.dates,0),_xlpm.maxPast,MAX(_xlpm.pastDates),IF(_xlpm.maxPast&gt;0,TODAY()-_xlpm.maxPast,IF(T249="","",TODAY()-T249)))))</f>
        <v/>
      </c>
      <c r="W249" s="95" t="s">
        <v>221</v>
      </c>
      <c r="X249" s="129"/>
      <c r="Y249" s="100" t="s">
        <v>222</v>
      </c>
      <c r="Z249" s="99"/>
      <c r="AA249" s="100"/>
      <c r="AB249" s="99"/>
      <c r="AC249" s="100"/>
      <c r="AD249" s="105"/>
      <c r="AE249" s="94"/>
      <c r="AF249" s="105"/>
      <c r="AG249" s="94"/>
      <c r="AH249" s="132"/>
      <c r="AI249" s="97"/>
      <c r="AJ249" s="96"/>
      <c r="AK249" s="192" t="str">
        <f t="shared" si="9"/>
        <v>Rejected</v>
      </c>
      <c r="AL249" s="169" t="str">
        <f>IFERROR(IF(S249="","",IF(VLOOKUP(S249,'Requisitions'!$B:$N,13,FALSE)="","",HYPERLINK(VLOOKUP(S249,'Requisitions'!$B:$N,13,FALSE),"Feedback Sheet"))),"")</f>
        <v/>
      </c>
      <c r="AM249" s="96"/>
    </row>
    <row r="250" spans="2:39" x14ac:dyDescent="0.45">
      <c r="B250" s="98">
        <v>246</v>
      </c>
      <c r="C250" s="98" t="s">
        <v>1228</v>
      </c>
      <c r="D250" s="98" t="s">
        <v>172</v>
      </c>
      <c r="E250" s="98" t="s">
        <v>1229</v>
      </c>
      <c r="F250" s="98" t="s">
        <v>243</v>
      </c>
      <c r="G250" s="98" t="s">
        <v>1230</v>
      </c>
      <c r="H250" s="98" t="s">
        <v>1169</v>
      </c>
      <c r="I250" s="98" t="s">
        <v>1231</v>
      </c>
      <c r="J250" s="98" t="s">
        <v>1232</v>
      </c>
      <c r="K250" s="98" t="s">
        <v>284</v>
      </c>
      <c r="L250" s="98" t="s">
        <v>1233</v>
      </c>
      <c r="M250" s="96" t="s">
        <v>219</v>
      </c>
      <c r="N250" s="103" t="s">
        <v>60</v>
      </c>
      <c r="O250" s="97">
        <v>8299181259</v>
      </c>
      <c r="P250" s="98" t="s">
        <v>1234</v>
      </c>
      <c r="Q250" s="126" t="str">
        <f t="shared" si="8"/>
        <v>C-246</v>
      </c>
      <c r="R250" s="108"/>
      <c r="S250" s="98"/>
      <c r="T250" s="105"/>
      <c r="U250" s="103"/>
      <c r="V250" s="171" t="str" cm="1">
        <f t="array" aca="1" ref="V250" ca="1">IF(B250="","",IF(OR(AK250="Joined",AK250="Rejected",AK250="Offer Drop",AK250="Backed out"),"",_xlfn.LET(_xlpm.dates,CHOOSE({1,2,3,4,5,6},X250,Z250,AB250,AD250,AF250,AH250),_xlpm.pastDates,IF(_xlpm.dates&lt;=TODAY(),_xlpm.dates,0),_xlpm.maxPast,MAX(_xlpm.pastDates),IF(_xlpm.maxPast&gt;0,TODAY()-_xlpm.maxPast,IF(T250="","",TODAY()-T250)))))</f>
        <v/>
      </c>
      <c r="W250" s="95"/>
      <c r="X250" s="129"/>
      <c r="Y250" s="100"/>
      <c r="Z250" s="99"/>
      <c r="AA250" s="100"/>
      <c r="AB250" s="99"/>
      <c r="AC250" s="100"/>
      <c r="AD250" s="105"/>
      <c r="AE250" s="94"/>
      <c r="AF250" s="105"/>
      <c r="AG250" s="94"/>
      <c r="AH250" s="132"/>
      <c r="AI250" s="97"/>
      <c r="AJ250" s="96"/>
      <c r="AK250" s="192" t="str">
        <f t="shared" si="9"/>
        <v>Not Started</v>
      </c>
      <c r="AL250" s="169" t="str">
        <f>IFERROR(IF(S250="","",IF(VLOOKUP(S250,'Requisitions'!$B:$N,13,FALSE)="","",HYPERLINK(VLOOKUP(S250,'Requisitions'!$B:$N,13,FALSE),"Feedback Sheet"))),"")</f>
        <v/>
      </c>
      <c r="AM250" s="96"/>
    </row>
    <row r="251" spans="2:39" x14ac:dyDescent="0.45">
      <c r="B251" s="98">
        <v>247</v>
      </c>
      <c r="C251" s="98" t="s">
        <v>1113</v>
      </c>
      <c r="D251" s="98" t="s">
        <v>155</v>
      </c>
      <c r="E251" s="98" t="s">
        <v>213</v>
      </c>
      <c r="F251" s="98" t="s">
        <v>252</v>
      </c>
      <c r="G251" s="98" t="s">
        <v>1114</v>
      </c>
      <c r="H251" s="98" t="s">
        <v>43</v>
      </c>
      <c r="I251" s="98" t="s">
        <v>245</v>
      </c>
      <c r="J251" s="98" t="s">
        <v>1235</v>
      </c>
      <c r="K251" s="98" t="s">
        <v>265</v>
      </c>
      <c r="L251" s="98" t="s">
        <v>1236</v>
      </c>
      <c r="M251" s="96" t="s">
        <v>219</v>
      </c>
      <c r="N251" s="103" t="s">
        <v>60</v>
      </c>
      <c r="O251" s="97">
        <v>7703935088</v>
      </c>
      <c r="P251" s="98" t="s">
        <v>1118</v>
      </c>
      <c r="Q251" s="126" t="str">
        <f t="shared" si="8"/>
        <v>C-247</v>
      </c>
      <c r="R251" s="108"/>
      <c r="S251" s="98"/>
      <c r="T251" s="105"/>
      <c r="U251" s="103"/>
      <c r="V251" s="171" t="str" cm="1">
        <f t="array" aca="1" ref="V251" ca="1">IF(B251="","",IF(OR(AK251="Joined",AK251="Rejected",AK251="Offer Drop",AK251="Backed out"),"",_xlfn.LET(_xlpm.dates,CHOOSE({1,2,3,4,5,6},X251,Z251,AB251,AD251,AF251,AH251),_xlpm.pastDates,IF(_xlpm.dates&lt;=TODAY(),_xlpm.dates,0),_xlpm.maxPast,MAX(_xlpm.pastDates),IF(_xlpm.maxPast&gt;0,TODAY()-_xlpm.maxPast,IF(T251="","",TODAY()-T251)))))</f>
        <v/>
      </c>
      <c r="W251" s="95" t="s">
        <v>222</v>
      </c>
      <c r="X251" s="129"/>
      <c r="Y251" s="100"/>
      <c r="Z251" s="99"/>
      <c r="AA251" s="100"/>
      <c r="AB251" s="99"/>
      <c r="AC251" s="100"/>
      <c r="AD251" s="105"/>
      <c r="AE251" s="94"/>
      <c r="AF251" s="105"/>
      <c r="AG251" s="94"/>
      <c r="AH251" s="132"/>
      <c r="AI251" s="97"/>
      <c r="AJ251" s="96"/>
      <c r="AK251" s="192" t="str">
        <f t="shared" si="9"/>
        <v>Rejected</v>
      </c>
      <c r="AL251" s="169" t="str">
        <f>IFERROR(IF(S251="","",IF(VLOOKUP(S251,'Requisitions'!$B:$N,13,FALSE)="","",HYPERLINK(VLOOKUP(S251,'Requisitions'!$B:$N,13,FALSE),"Feedback Sheet"))),"")</f>
        <v/>
      </c>
      <c r="AM251" s="96"/>
    </row>
    <row r="252" spans="2:39" x14ac:dyDescent="0.45">
      <c r="B252" s="98">
        <v>248</v>
      </c>
      <c r="C252" s="98" t="s">
        <v>1237</v>
      </c>
      <c r="D252" s="98" t="s">
        <v>212</v>
      </c>
      <c r="E252" s="98" t="s">
        <v>213</v>
      </c>
      <c r="F252" s="98" t="s">
        <v>252</v>
      </c>
      <c r="G252" s="98" t="s">
        <v>1238</v>
      </c>
      <c r="H252" s="98" t="s">
        <v>1239</v>
      </c>
      <c r="I252" s="98" t="s">
        <v>296</v>
      </c>
      <c r="J252" s="98" t="s">
        <v>331</v>
      </c>
      <c r="K252" s="98" t="s">
        <v>273</v>
      </c>
      <c r="L252" s="98" t="s">
        <v>303</v>
      </c>
      <c r="M252" s="96" t="s">
        <v>219</v>
      </c>
      <c r="N252" s="103" t="s">
        <v>60</v>
      </c>
      <c r="O252" s="97">
        <v>7522966416</v>
      </c>
      <c r="P252" s="98" t="s">
        <v>1240</v>
      </c>
      <c r="Q252" s="126" t="str">
        <f t="shared" si="8"/>
        <v>C-248</v>
      </c>
      <c r="R252" s="108"/>
      <c r="S252" s="98"/>
      <c r="T252" s="105"/>
      <c r="U252" s="103"/>
      <c r="V252" s="171" t="str" cm="1">
        <f t="array" aca="1" ref="V252" ca="1">IF(B252="","",IF(OR(AK252="Joined",AK252="Rejected",AK252="Offer Drop",AK252="Backed out"),"",_xlfn.LET(_xlpm.dates,CHOOSE({1,2,3,4,5,6},X252,Z252,AB252,AD252,AF252,AH252),_xlpm.pastDates,IF(_xlpm.dates&lt;=TODAY(),_xlpm.dates,0),_xlpm.maxPast,MAX(_xlpm.pastDates),IF(_xlpm.maxPast&gt;0,TODAY()-_xlpm.maxPast,IF(T252="","",TODAY()-T252)))))</f>
        <v/>
      </c>
      <c r="W252" s="95" t="s">
        <v>222</v>
      </c>
      <c r="X252" s="129"/>
      <c r="Y252" s="100"/>
      <c r="Z252" s="99"/>
      <c r="AA252" s="100"/>
      <c r="AB252" s="99"/>
      <c r="AC252" s="100"/>
      <c r="AD252" s="105"/>
      <c r="AE252" s="94"/>
      <c r="AF252" s="105"/>
      <c r="AG252" s="94"/>
      <c r="AH252" s="132"/>
      <c r="AI252" s="97"/>
      <c r="AJ252" s="96"/>
      <c r="AK252" s="192" t="str">
        <f t="shared" si="9"/>
        <v>Rejected</v>
      </c>
      <c r="AL252" s="169" t="str">
        <f>IFERROR(IF(S252="","",IF(VLOOKUP(S252,'Requisitions'!$B:$N,13,FALSE)="","",HYPERLINK(VLOOKUP(S252,'Requisitions'!$B:$N,13,FALSE),"Feedback Sheet"))),"")</f>
        <v/>
      </c>
      <c r="AM252" s="96"/>
    </row>
    <row r="253" spans="2:39" x14ac:dyDescent="0.45">
      <c r="B253" s="98">
        <v>249</v>
      </c>
      <c r="C253" s="98" t="s">
        <v>1241</v>
      </c>
      <c r="D253" s="98" t="s">
        <v>155</v>
      </c>
      <c r="E253" s="98" t="s">
        <v>935</v>
      </c>
      <c r="F253" s="98" t="s">
        <v>283</v>
      </c>
      <c r="G253" s="98" t="s">
        <v>1242</v>
      </c>
      <c r="H253" s="98" t="s">
        <v>228</v>
      </c>
      <c r="I253" s="98" t="s">
        <v>1243</v>
      </c>
      <c r="J253" s="98" t="s">
        <v>280</v>
      </c>
      <c r="K253" s="98" t="s">
        <v>312</v>
      </c>
      <c r="L253" s="98" t="s">
        <v>1244</v>
      </c>
      <c r="M253" s="96" t="s">
        <v>1245</v>
      </c>
      <c r="N253" s="103" t="s">
        <v>60</v>
      </c>
      <c r="O253" s="97">
        <v>9205069840</v>
      </c>
      <c r="P253" s="98" t="s">
        <v>1246</v>
      </c>
      <c r="Q253" s="126" t="str">
        <f t="shared" si="8"/>
        <v>C-249</v>
      </c>
      <c r="R253" s="108"/>
      <c r="S253" s="98"/>
      <c r="T253" s="105"/>
      <c r="U253" s="103"/>
      <c r="V253" s="171" t="str" cm="1">
        <f t="array" aca="1" ref="V253" ca="1">IF(B253="","",IF(OR(AK253="Joined",AK253="Rejected",AK253="Offer Drop",AK253="Backed out"),"",_xlfn.LET(_xlpm.dates,CHOOSE({1,2,3,4,5,6},X253,Z253,AB253,AD253,AF253,AH253),_xlpm.pastDates,IF(_xlpm.dates&lt;=TODAY(),_xlpm.dates,0),_xlpm.maxPast,MAX(_xlpm.pastDates),IF(_xlpm.maxPast&gt;0,TODAY()-_xlpm.maxPast,IF(T253="","",TODAY()-T253)))))</f>
        <v/>
      </c>
      <c r="W253" s="95" t="s">
        <v>320</v>
      </c>
      <c r="X253" s="129"/>
      <c r="Y253" s="100"/>
      <c r="Z253" s="99"/>
      <c r="AA253" s="100"/>
      <c r="AB253" s="99"/>
      <c r="AC253" s="100"/>
      <c r="AD253" s="105"/>
      <c r="AE253" s="94"/>
      <c r="AF253" s="105"/>
      <c r="AG253" s="94"/>
      <c r="AH253" s="132"/>
      <c r="AI253" s="97"/>
      <c r="AJ253" s="96"/>
      <c r="AK253" s="192" t="str">
        <f t="shared" si="9"/>
        <v>On Hold</v>
      </c>
      <c r="AL253" s="169" t="str">
        <f>IFERROR(IF(S253="","",IF(VLOOKUP(S253,'Requisitions'!$B:$N,13,FALSE)="","",HYPERLINK(VLOOKUP(S253,'Requisitions'!$B:$N,13,FALSE),"Feedback Sheet"))),"")</f>
        <v/>
      </c>
      <c r="AM253" s="96"/>
    </row>
    <row r="254" spans="2:39" x14ac:dyDescent="0.45">
      <c r="B254" s="98">
        <v>250</v>
      </c>
      <c r="C254" s="98" t="s">
        <v>1247</v>
      </c>
      <c r="D254" s="98" t="s">
        <v>963</v>
      </c>
      <c r="E254" s="98" t="s">
        <v>213</v>
      </c>
      <c r="F254" s="98" t="s">
        <v>252</v>
      </c>
      <c r="G254" s="98" t="s">
        <v>1248</v>
      </c>
      <c r="H254" s="98" t="s">
        <v>322</v>
      </c>
      <c r="I254" s="98" t="s">
        <v>256</v>
      </c>
      <c r="J254" s="98" t="s">
        <v>1249</v>
      </c>
      <c r="K254" s="98" t="s">
        <v>284</v>
      </c>
      <c r="L254" s="98" t="s">
        <v>1250</v>
      </c>
      <c r="M254" s="96" t="s">
        <v>219</v>
      </c>
      <c r="N254" s="103" t="s">
        <v>60</v>
      </c>
      <c r="O254" s="97">
        <v>8949450108</v>
      </c>
      <c r="P254" s="98" t="s">
        <v>1251</v>
      </c>
      <c r="Q254" s="126" t="str">
        <f t="shared" si="8"/>
        <v>C-250</v>
      </c>
      <c r="R254" s="108"/>
      <c r="S254" s="98"/>
      <c r="T254" s="105"/>
      <c r="U254" s="103"/>
      <c r="V254" s="171" t="str" cm="1">
        <f t="array" aca="1" ref="V254" ca="1">IF(B254="","",IF(OR(AK254="Joined",AK254="Rejected",AK254="Offer Drop",AK254="Backed out"),"",_xlfn.LET(_xlpm.dates,CHOOSE({1,2,3,4,5,6},X254,Z254,AB254,AD254,AF254,AH254),_xlpm.pastDates,IF(_xlpm.dates&lt;=TODAY(),_xlpm.dates,0),_xlpm.maxPast,MAX(_xlpm.pastDates),IF(_xlpm.maxPast&gt;0,TODAY()-_xlpm.maxPast,IF(T254="","",TODAY()-T254)))))</f>
        <v/>
      </c>
      <c r="W254" s="95" t="s">
        <v>221</v>
      </c>
      <c r="X254" s="129"/>
      <c r="Y254" s="100" t="s">
        <v>221</v>
      </c>
      <c r="Z254" s="99"/>
      <c r="AA254" s="100" t="s">
        <v>221</v>
      </c>
      <c r="AB254" s="99"/>
      <c r="AC254" s="100"/>
      <c r="AD254" s="105"/>
      <c r="AE254" s="94"/>
      <c r="AF254" s="105"/>
      <c r="AG254" s="94"/>
      <c r="AH254" s="132"/>
      <c r="AI254" s="97"/>
      <c r="AJ254" s="96"/>
      <c r="AK254" s="192" t="str">
        <f t="shared" si="9"/>
        <v>Active</v>
      </c>
      <c r="AL254" s="169" t="str">
        <f>IFERROR(IF(S254="","",IF(VLOOKUP(S254,'Requisitions'!$B:$N,13,FALSE)="","",HYPERLINK(VLOOKUP(S254,'Requisitions'!$B:$N,13,FALSE),"Feedback Sheet"))),"")</f>
        <v/>
      </c>
      <c r="AM254" s="96"/>
    </row>
    <row r="255" spans="2:39" x14ac:dyDescent="0.45">
      <c r="B255" s="98">
        <v>251</v>
      </c>
      <c r="C255" s="98" t="s">
        <v>1252</v>
      </c>
      <c r="D255" s="98" t="s">
        <v>155</v>
      </c>
      <c r="E255" s="98" t="s">
        <v>213</v>
      </c>
      <c r="F255" s="98" t="s">
        <v>252</v>
      </c>
      <c r="G255" s="98" t="s">
        <v>1253</v>
      </c>
      <c r="H255" s="98" t="s">
        <v>43</v>
      </c>
      <c r="I255" s="98" t="s">
        <v>245</v>
      </c>
      <c r="J255" s="98" t="s">
        <v>1254</v>
      </c>
      <c r="K255" s="98" t="s">
        <v>280</v>
      </c>
      <c r="L255" s="98" t="s">
        <v>247</v>
      </c>
      <c r="M255" s="96" t="s">
        <v>219</v>
      </c>
      <c r="N255" s="103" t="s">
        <v>60</v>
      </c>
      <c r="O255" s="97">
        <v>7050568607</v>
      </c>
      <c r="P255" s="98" t="s">
        <v>1255</v>
      </c>
      <c r="Q255" s="126" t="str">
        <f t="shared" si="8"/>
        <v>C-251</v>
      </c>
      <c r="R255" s="108"/>
      <c r="S255" s="98"/>
      <c r="T255" s="105"/>
      <c r="U255" s="103"/>
      <c r="V255" s="171" t="str" cm="1">
        <f t="array" aca="1" ref="V255" ca="1">IF(B255="","",IF(OR(AK255="Joined",AK255="Rejected",AK255="Offer Drop",AK255="Backed out"),"",_xlfn.LET(_xlpm.dates,CHOOSE({1,2,3,4,5,6},X255,Z255,AB255,AD255,AF255,AH255),_xlpm.pastDates,IF(_xlpm.dates&lt;=TODAY(),_xlpm.dates,0),_xlpm.maxPast,MAX(_xlpm.pastDates),IF(_xlpm.maxPast&gt;0,TODAY()-_xlpm.maxPast,IF(T255="","",TODAY()-T255)))))</f>
        <v/>
      </c>
      <c r="W255" s="95" t="s">
        <v>222</v>
      </c>
      <c r="X255" s="129"/>
      <c r="Y255" s="100"/>
      <c r="Z255" s="99"/>
      <c r="AA255" s="100"/>
      <c r="AB255" s="99"/>
      <c r="AC255" s="100"/>
      <c r="AD255" s="105"/>
      <c r="AE255" s="94"/>
      <c r="AF255" s="105"/>
      <c r="AG255" s="94"/>
      <c r="AH255" s="132"/>
      <c r="AI255" s="97"/>
      <c r="AJ255" s="96"/>
      <c r="AK255" s="192" t="str">
        <f t="shared" si="9"/>
        <v>Rejected</v>
      </c>
      <c r="AL255" s="169" t="str">
        <f>IFERROR(IF(S255="","",IF(VLOOKUP(S255,'Requisitions'!$B:$N,13,FALSE)="","",HYPERLINK(VLOOKUP(S255,'Requisitions'!$B:$N,13,FALSE),"Feedback Sheet"))),"")</f>
        <v/>
      </c>
      <c r="AM255" s="96"/>
    </row>
    <row r="256" spans="2:39" x14ac:dyDescent="0.45">
      <c r="B256" s="98">
        <v>252</v>
      </c>
      <c r="C256" s="98" t="s">
        <v>1256</v>
      </c>
      <c r="D256" s="98" t="s">
        <v>155</v>
      </c>
      <c r="E256" s="98" t="s">
        <v>213</v>
      </c>
      <c r="F256" s="98" t="s">
        <v>1257</v>
      </c>
      <c r="G256" s="98" t="s">
        <v>1258</v>
      </c>
      <c r="H256" s="98" t="s">
        <v>45</v>
      </c>
      <c r="I256" s="98" t="s">
        <v>245</v>
      </c>
      <c r="J256" s="98" t="s">
        <v>298</v>
      </c>
      <c r="K256" s="98" t="s">
        <v>1259</v>
      </c>
      <c r="L256" s="98" t="s">
        <v>1260</v>
      </c>
      <c r="M256" s="96" t="s">
        <v>219</v>
      </c>
      <c r="N256" s="103" t="s">
        <v>60</v>
      </c>
      <c r="O256" s="97" t="s">
        <v>263</v>
      </c>
      <c r="P256" s="98" t="s">
        <v>263</v>
      </c>
      <c r="Q256" s="126" t="str">
        <f t="shared" si="8"/>
        <v>C-252</v>
      </c>
      <c r="R256" s="108"/>
      <c r="S256" s="98"/>
      <c r="T256" s="105"/>
      <c r="U256" s="103"/>
      <c r="V256" s="171" t="str" cm="1">
        <f t="array" aca="1" ref="V256" ca="1">IF(B256="","",IF(OR(AK256="Joined",AK256="Rejected",AK256="Offer Drop",AK256="Backed out"),"",_xlfn.LET(_xlpm.dates,CHOOSE({1,2,3,4,5,6},X256,Z256,AB256,AD256,AF256,AH256),_xlpm.pastDates,IF(_xlpm.dates&lt;=TODAY(),_xlpm.dates,0),_xlpm.maxPast,MAX(_xlpm.pastDates),IF(_xlpm.maxPast&gt;0,TODAY()-_xlpm.maxPast,IF(T256="","",TODAY()-T256)))))</f>
        <v/>
      </c>
      <c r="W256" s="95" t="s">
        <v>222</v>
      </c>
      <c r="X256" s="129"/>
      <c r="Y256" s="100"/>
      <c r="Z256" s="99"/>
      <c r="AA256" s="100"/>
      <c r="AB256" s="99"/>
      <c r="AC256" s="100"/>
      <c r="AD256" s="105"/>
      <c r="AE256" s="94"/>
      <c r="AF256" s="105"/>
      <c r="AG256" s="94"/>
      <c r="AH256" s="132"/>
      <c r="AI256" s="97"/>
      <c r="AJ256" s="96"/>
      <c r="AK256" s="192" t="str">
        <f t="shared" si="9"/>
        <v>Rejected</v>
      </c>
      <c r="AL256" s="169" t="str">
        <f>IFERROR(IF(S256="","",IF(VLOOKUP(S256,'Requisitions'!$B:$N,13,FALSE)="","",HYPERLINK(VLOOKUP(S256,'Requisitions'!$B:$N,13,FALSE),"Feedback Sheet"))),"")</f>
        <v/>
      </c>
      <c r="AM256" s="96"/>
    </row>
    <row r="257" spans="2:39" x14ac:dyDescent="0.45">
      <c r="B257" s="98">
        <v>253</v>
      </c>
      <c r="C257" s="98" t="s">
        <v>1261</v>
      </c>
      <c r="D257" s="98" t="s">
        <v>155</v>
      </c>
      <c r="E257" s="98" t="s">
        <v>1262</v>
      </c>
      <c r="F257" s="98" t="s">
        <v>252</v>
      </c>
      <c r="G257" s="98" t="s">
        <v>1263</v>
      </c>
      <c r="H257" s="98" t="s">
        <v>237</v>
      </c>
      <c r="I257" s="98" t="s">
        <v>914</v>
      </c>
      <c r="J257" s="98" t="s">
        <v>1264</v>
      </c>
      <c r="K257" s="98" t="s">
        <v>250</v>
      </c>
      <c r="L257" s="98" t="s">
        <v>218</v>
      </c>
      <c r="M257" s="96" t="s">
        <v>262</v>
      </c>
      <c r="N257" s="103" t="s">
        <v>60</v>
      </c>
      <c r="O257" s="97">
        <v>8791462854</v>
      </c>
      <c r="P257" s="98" t="s">
        <v>1265</v>
      </c>
      <c r="Q257" s="126" t="str">
        <f t="shared" si="8"/>
        <v>C-253</v>
      </c>
      <c r="R257" s="108"/>
      <c r="S257" s="98"/>
      <c r="T257" s="105"/>
      <c r="U257" s="103"/>
      <c r="V257" s="171" t="str" cm="1">
        <f t="array" aca="1" ref="V257" ca="1">IF(B257="","",IF(OR(AK257="Joined",AK257="Rejected",AK257="Offer Drop",AK257="Backed out"),"",_xlfn.LET(_xlpm.dates,CHOOSE({1,2,3,4,5,6},X257,Z257,AB257,AD257,AF257,AH257),_xlpm.pastDates,IF(_xlpm.dates&lt;=TODAY(),_xlpm.dates,0),_xlpm.maxPast,MAX(_xlpm.pastDates),IF(_xlpm.maxPast&gt;0,TODAY()-_xlpm.maxPast,IF(T257="","",TODAY()-T257)))))</f>
        <v/>
      </c>
      <c r="W257" s="95" t="s">
        <v>222</v>
      </c>
      <c r="X257" s="129"/>
      <c r="Y257" s="100"/>
      <c r="Z257" s="99"/>
      <c r="AA257" s="100"/>
      <c r="AB257" s="99"/>
      <c r="AC257" s="100"/>
      <c r="AD257" s="105"/>
      <c r="AE257" s="94"/>
      <c r="AF257" s="105"/>
      <c r="AG257" s="94"/>
      <c r="AH257" s="132"/>
      <c r="AI257" s="97"/>
      <c r="AJ257" s="96"/>
      <c r="AK257" s="192" t="str">
        <f t="shared" si="9"/>
        <v>Rejected</v>
      </c>
      <c r="AL257" s="169" t="str">
        <f>IFERROR(IF(S257="","",IF(VLOOKUP(S257,'Requisitions'!$B:$N,13,FALSE)="","",HYPERLINK(VLOOKUP(S257,'Requisitions'!$B:$N,13,FALSE),"Feedback Sheet"))),"")</f>
        <v/>
      </c>
      <c r="AM257" s="96"/>
    </row>
    <row r="258" spans="2:39" x14ac:dyDescent="0.45">
      <c r="B258" s="98">
        <v>254</v>
      </c>
      <c r="C258" s="98" t="s">
        <v>1266</v>
      </c>
      <c r="D258" s="98" t="s">
        <v>155</v>
      </c>
      <c r="E258" s="98" t="s">
        <v>213</v>
      </c>
      <c r="F258" s="98" t="s">
        <v>283</v>
      </c>
      <c r="G258" s="98" t="s">
        <v>1267</v>
      </c>
      <c r="H258" s="98" t="s">
        <v>1120</v>
      </c>
      <c r="I258" s="98" t="s">
        <v>1268</v>
      </c>
      <c r="J258" s="98" t="s">
        <v>1269</v>
      </c>
      <c r="K258" s="98" t="s">
        <v>258</v>
      </c>
      <c r="L258" s="98" t="s">
        <v>523</v>
      </c>
      <c r="M258" s="96" t="s">
        <v>219</v>
      </c>
      <c r="N258" s="103" t="s">
        <v>60</v>
      </c>
      <c r="O258" s="97">
        <v>8437887612</v>
      </c>
      <c r="P258" s="98" t="s">
        <v>1270</v>
      </c>
      <c r="Q258" s="126" t="str">
        <f t="shared" si="8"/>
        <v>C-254</v>
      </c>
      <c r="R258" s="108"/>
      <c r="S258" s="98"/>
      <c r="T258" s="105"/>
      <c r="U258" s="103"/>
      <c r="V258" s="171" t="str" cm="1">
        <f t="array" aca="1" ref="V258" ca="1">IF(B258="","",IF(OR(AK258="Joined",AK258="Rejected",AK258="Offer Drop",AK258="Backed out"),"",_xlfn.LET(_xlpm.dates,CHOOSE({1,2,3,4,5,6},X258,Z258,AB258,AD258,AF258,AH258),_xlpm.pastDates,IF(_xlpm.dates&lt;=TODAY(),_xlpm.dates,0),_xlpm.maxPast,MAX(_xlpm.pastDates),IF(_xlpm.maxPast&gt;0,TODAY()-_xlpm.maxPast,IF(T258="","",TODAY()-T258)))))</f>
        <v/>
      </c>
      <c r="W258" s="95" t="s">
        <v>222</v>
      </c>
      <c r="X258" s="129"/>
      <c r="Y258" s="100"/>
      <c r="Z258" s="99"/>
      <c r="AA258" s="100"/>
      <c r="AB258" s="99"/>
      <c r="AC258" s="100"/>
      <c r="AD258" s="105"/>
      <c r="AE258" s="94"/>
      <c r="AF258" s="105"/>
      <c r="AG258" s="94"/>
      <c r="AH258" s="132"/>
      <c r="AI258" s="97"/>
      <c r="AJ258" s="96"/>
      <c r="AK258" s="192" t="str">
        <f t="shared" si="9"/>
        <v>Rejected</v>
      </c>
      <c r="AL258" s="169" t="str">
        <f>IFERROR(IF(S258="","",IF(VLOOKUP(S258,'Requisitions'!$B:$N,13,FALSE)="","",HYPERLINK(VLOOKUP(S258,'Requisitions'!$B:$N,13,FALSE),"Feedback Sheet"))),"")</f>
        <v/>
      </c>
      <c r="AM258" s="96"/>
    </row>
    <row r="259" spans="2:39" x14ac:dyDescent="0.45">
      <c r="B259" s="98">
        <v>255</v>
      </c>
      <c r="C259" s="98" t="s">
        <v>1271</v>
      </c>
      <c r="D259" s="98" t="s">
        <v>1219</v>
      </c>
      <c r="E259" s="98" t="s">
        <v>220</v>
      </c>
      <c r="F259" s="98" t="s">
        <v>243</v>
      </c>
      <c r="G259" s="98" t="s">
        <v>1272</v>
      </c>
      <c r="H259" s="98" t="s">
        <v>43</v>
      </c>
      <c r="I259" s="98" t="s">
        <v>1273</v>
      </c>
      <c r="J259" s="98">
        <v>7.7</v>
      </c>
      <c r="K259" s="98" t="s">
        <v>1274</v>
      </c>
      <c r="L259" s="98" t="s">
        <v>1275</v>
      </c>
      <c r="M259" s="96" t="s">
        <v>219</v>
      </c>
      <c r="N259" s="103" t="s">
        <v>60</v>
      </c>
      <c r="O259" s="97">
        <v>7894911237</v>
      </c>
      <c r="P259" s="98" t="s">
        <v>1276</v>
      </c>
      <c r="Q259" s="126" t="str">
        <f t="shared" si="8"/>
        <v>C-255</v>
      </c>
      <c r="R259" s="108"/>
      <c r="S259" s="98"/>
      <c r="T259" s="105"/>
      <c r="U259" s="103"/>
      <c r="V259" s="171" t="str" cm="1">
        <f t="array" aca="1" ref="V259" ca="1">IF(B259="","",IF(OR(AK259="Joined",AK259="Rejected",AK259="Offer Drop",AK259="Backed out"),"",_xlfn.LET(_xlpm.dates,CHOOSE({1,2,3,4,5,6},X259,Z259,AB259,AD259,AF259,AH259),_xlpm.pastDates,IF(_xlpm.dates&lt;=TODAY(),_xlpm.dates,0),_xlpm.maxPast,MAX(_xlpm.pastDates),IF(_xlpm.maxPast&gt;0,TODAY()-_xlpm.maxPast,IF(T259="","",TODAY()-T259)))))</f>
        <v/>
      </c>
      <c r="W259" s="95" t="s">
        <v>221</v>
      </c>
      <c r="X259" s="129"/>
      <c r="Y259" s="100" t="s">
        <v>221</v>
      </c>
      <c r="Z259" s="99"/>
      <c r="AA259" s="100" t="s">
        <v>221</v>
      </c>
      <c r="AB259" s="99"/>
      <c r="AC259" s="100"/>
      <c r="AD259" s="105"/>
      <c r="AE259" s="94"/>
      <c r="AF259" s="105"/>
      <c r="AG259" s="94"/>
      <c r="AH259" s="132"/>
      <c r="AI259" s="97"/>
      <c r="AJ259" s="96"/>
      <c r="AK259" s="192" t="str">
        <f t="shared" si="9"/>
        <v>Active</v>
      </c>
      <c r="AL259" s="169" t="str">
        <f>IFERROR(IF(S259="","",IF(VLOOKUP(S259,'Requisitions'!$B:$N,13,FALSE)="","",HYPERLINK(VLOOKUP(S259,'Requisitions'!$B:$N,13,FALSE),"Feedback Sheet"))),"")</f>
        <v/>
      </c>
      <c r="AM259" s="96"/>
    </row>
    <row r="260" spans="2:39" x14ac:dyDescent="0.45">
      <c r="B260" s="98">
        <v>256</v>
      </c>
      <c r="C260" s="98" t="s">
        <v>1277</v>
      </c>
      <c r="D260" s="98" t="s">
        <v>1219</v>
      </c>
      <c r="E260" s="98" t="s">
        <v>220</v>
      </c>
      <c r="F260" s="98" t="s">
        <v>283</v>
      </c>
      <c r="G260" s="98" t="s">
        <v>1278</v>
      </c>
      <c r="H260" s="98" t="s">
        <v>249</v>
      </c>
      <c r="I260" s="98" t="s">
        <v>296</v>
      </c>
      <c r="J260" s="98" t="s">
        <v>1279</v>
      </c>
      <c r="K260" s="98" t="s">
        <v>284</v>
      </c>
      <c r="L260" s="98" t="s">
        <v>1280</v>
      </c>
      <c r="M260" s="96" t="s">
        <v>1281</v>
      </c>
      <c r="N260" s="103" t="s">
        <v>60</v>
      </c>
      <c r="O260" s="97">
        <v>7725992468</v>
      </c>
      <c r="P260" s="98" t="s">
        <v>1282</v>
      </c>
      <c r="Q260" s="126" t="str">
        <f t="shared" si="8"/>
        <v>C-256</v>
      </c>
      <c r="R260" s="108"/>
      <c r="S260" s="98"/>
      <c r="T260" s="105"/>
      <c r="U260" s="103"/>
      <c r="V260" s="171" t="str" cm="1">
        <f t="array" aca="1" ref="V260" ca="1">IF(B260="","",IF(OR(AK260="Joined",AK260="Rejected",AK260="Offer Drop",AK260="Backed out"),"",_xlfn.LET(_xlpm.dates,CHOOSE({1,2,3,4,5,6},X260,Z260,AB260,AD260,AF260,AH260),_xlpm.pastDates,IF(_xlpm.dates&lt;=TODAY(),_xlpm.dates,0),_xlpm.maxPast,MAX(_xlpm.pastDates),IF(_xlpm.maxPast&gt;0,TODAY()-_xlpm.maxPast,IF(T260="","",TODAY()-T260)))))</f>
        <v/>
      </c>
      <c r="W260" s="95" t="s">
        <v>221</v>
      </c>
      <c r="X260" s="129"/>
      <c r="Y260" s="100"/>
      <c r="Z260" s="99"/>
      <c r="AA260" s="100"/>
      <c r="AB260" s="99"/>
      <c r="AC260" s="100"/>
      <c r="AD260" s="105"/>
      <c r="AE260" s="94"/>
      <c r="AF260" s="105"/>
      <c r="AG260" s="94"/>
      <c r="AH260" s="132"/>
      <c r="AI260" s="97"/>
      <c r="AJ260" s="96"/>
      <c r="AK260" s="192" t="str">
        <f t="shared" si="9"/>
        <v>Active</v>
      </c>
      <c r="AL260" s="169" t="str">
        <f>IFERROR(IF(S260="","",IF(VLOOKUP(S260,'Requisitions'!$B:$N,13,FALSE)="","",HYPERLINK(VLOOKUP(S260,'Requisitions'!$B:$N,13,FALSE),"Feedback Sheet"))),"")</f>
        <v/>
      </c>
      <c r="AM260" s="96"/>
    </row>
    <row r="261" spans="2:39" x14ac:dyDescent="0.45">
      <c r="B261" s="98">
        <v>257</v>
      </c>
      <c r="C261" s="98" t="s">
        <v>1283</v>
      </c>
      <c r="D261" s="98" t="s">
        <v>155</v>
      </c>
      <c r="E261" s="98" t="s">
        <v>693</v>
      </c>
      <c r="F261" s="98" t="s">
        <v>283</v>
      </c>
      <c r="G261" s="98" t="s">
        <v>1284</v>
      </c>
      <c r="H261" s="98" t="s">
        <v>1285</v>
      </c>
      <c r="I261" s="98" t="s">
        <v>245</v>
      </c>
      <c r="J261" s="98" t="s">
        <v>1249</v>
      </c>
      <c r="K261" s="98" t="s">
        <v>284</v>
      </c>
      <c r="L261" s="98" t="s">
        <v>1286</v>
      </c>
      <c r="M261" s="96" t="s">
        <v>219</v>
      </c>
      <c r="N261" s="103" t="s">
        <v>282</v>
      </c>
      <c r="O261" s="97">
        <v>8979169996</v>
      </c>
      <c r="P261" s="98" t="s">
        <v>1287</v>
      </c>
      <c r="Q261" s="126" t="str">
        <f t="shared" si="8"/>
        <v>C-257</v>
      </c>
      <c r="R261" s="108"/>
      <c r="S261" s="98"/>
      <c r="T261" s="105"/>
      <c r="U261" s="103"/>
      <c r="V261" s="171" t="str" cm="1">
        <f t="array" aca="1" ref="V261" ca="1">IF(B261="","",IF(OR(AK261="Joined",AK261="Rejected",AK261="Offer Drop",AK261="Backed out"),"",_xlfn.LET(_xlpm.dates,CHOOSE({1,2,3,4,5,6},X261,Z261,AB261,AD261,AF261,AH261),_xlpm.pastDates,IF(_xlpm.dates&lt;=TODAY(),_xlpm.dates,0),_xlpm.maxPast,MAX(_xlpm.pastDates),IF(_xlpm.maxPast&gt;0,TODAY()-_xlpm.maxPast,IF(T261="","",TODAY()-T261)))))</f>
        <v/>
      </c>
      <c r="W261" s="95" t="s">
        <v>221</v>
      </c>
      <c r="X261" s="129"/>
      <c r="Y261" s="100" t="s">
        <v>222</v>
      </c>
      <c r="Z261" s="99"/>
      <c r="AA261" s="100"/>
      <c r="AB261" s="99"/>
      <c r="AC261" s="100"/>
      <c r="AD261" s="105"/>
      <c r="AE261" s="94"/>
      <c r="AF261" s="105"/>
      <c r="AG261" s="94"/>
      <c r="AH261" s="132"/>
      <c r="AI261" s="97"/>
      <c r="AJ261" s="96"/>
      <c r="AK261" s="192" t="str">
        <f t="shared" si="9"/>
        <v>Rejected</v>
      </c>
      <c r="AL261" s="169" t="str">
        <f>IFERROR(IF(S261="","",IF(VLOOKUP(S261,'Requisitions'!$B:$N,13,FALSE)="","",HYPERLINK(VLOOKUP(S261,'Requisitions'!$B:$N,13,FALSE),"Feedback Sheet"))),"")</f>
        <v/>
      </c>
      <c r="AM261" s="96"/>
    </row>
    <row r="262" spans="2:39" x14ac:dyDescent="0.45">
      <c r="B262" s="98">
        <v>258</v>
      </c>
      <c r="C262" s="98" t="s">
        <v>1288</v>
      </c>
      <c r="D262" s="98" t="s">
        <v>1289</v>
      </c>
      <c r="E262" s="98" t="s">
        <v>220</v>
      </c>
      <c r="F262" s="98" t="s">
        <v>252</v>
      </c>
      <c r="G262" s="98" t="s">
        <v>1290</v>
      </c>
      <c r="H262" s="98" t="s">
        <v>322</v>
      </c>
      <c r="I262" s="98" t="s">
        <v>1291</v>
      </c>
      <c r="J262" s="98" t="s">
        <v>1292</v>
      </c>
      <c r="K262" s="98" t="s">
        <v>280</v>
      </c>
      <c r="L262" s="98" t="s">
        <v>1293</v>
      </c>
      <c r="M262" s="96" t="s">
        <v>219</v>
      </c>
      <c r="N262" s="103" t="s">
        <v>60</v>
      </c>
      <c r="O262" s="97">
        <v>9828178074</v>
      </c>
      <c r="P262" s="98" t="s">
        <v>220</v>
      </c>
      <c r="Q262" s="126" t="str">
        <f t="shared" ref="Q262:Q325" si="10">IF(B262="","","C-"&amp;TEXT(ROW()-4,"000"))</f>
        <v>C-258</v>
      </c>
      <c r="R262" s="108"/>
      <c r="S262" s="98"/>
      <c r="T262" s="105"/>
      <c r="U262" s="103"/>
      <c r="V262" s="171" t="str" cm="1">
        <f t="array" aca="1" ref="V262" ca="1">IF(B262="","",IF(OR(AK262="Joined",AK262="Rejected",AK262="Offer Drop",AK262="Backed out"),"",_xlfn.LET(_xlpm.dates,CHOOSE({1,2,3,4,5,6},X262,Z262,AB262,AD262,AF262,AH262),_xlpm.pastDates,IF(_xlpm.dates&lt;=TODAY(),_xlpm.dates,0),_xlpm.maxPast,MAX(_xlpm.pastDates),IF(_xlpm.maxPast&gt;0,TODAY()-_xlpm.maxPast,IF(T262="","",TODAY()-T262)))))</f>
        <v/>
      </c>
      <c r="W262" s="95" t="s">
        <v>222</v>
      </c>
      <c r="X262" s="129"/>
      <c r="Y262" s="100"/>
      <c r="Z262" s="99"/>
      <c r="AA262" s="100"/>
      <c r="AB262" s="99"/>
      <c r="AC262" s="100"/>
      <c r="AD262" s="105"/>
      <c r="AE262" s="94"/>
      <c r="AF262" s="105"/>
      <c r="AG262" s="94"/>
      <c r="AH262" s="132"/>
      <c r="AI262" s="97"/>
      <c r="AJ262" s="96"/>
      <c r="AK262" s="192" t="str">
        <f t="shared" ref="AK262:AK325" si="11">IF(B262="","",IF(AJ262="Joined","Joined",IF(AJ262="Backed out","Backed out",IF(AI262="Offer Drop","Offer Drop",IF((COUNTIF(W262,"Reject")+COUNTIF(Y262,"Reject")+COUNTIF(AA262,"Reject")+COUNTIF(AC262,"Reject")+COUNTIF(AE262,"Reject")+COUNTIF(AG262,"Reject"))&gt;0,"Rejected",IF((COUNTIF(W262,"Hold")+COUNTIF(Y262,"Hold")+COUNTIF(AA262,"Hold")+COUNTIF(AC262,"Hold")+COUNTIF(AE262,"Hold")+COUNTIF(AG262,"Hold")+COUNTIF(AI262,"Hold"))&gt;0,"On Hold",IF(AI262="Offered","Offer Extended",IF(AG262="Select","Offer Pending",IF(OR(W262="",W262="Yet to begin"),"Not Started","Active")))))))))</f>
        <v>Rejected</v>
      </c>
      <c r="AL262" s="169" t="str">
        <f>IFERROR(IF(S262="","",IF(VLOOKUP(S262,'Requisitions'!$B:$N,13,FALSE)="","",HYPERLINK(VLOOKUP(S262,'Requisitions'!$B:$N,13,FALSE),"Feedback Sheet"))),"")</f>
        <v/>
      </c>
      <c r="AM262" s="96"/>
    </row>
    <row r="263" spans="2:39" x14ac:dyDescent="0.45">
      <c r="B263" s="98">
        <v>259</v>
      </c>
      <c r="C263" s="98" t="s">
        <v>1294</v>
      </c>
      <c r="D263" s="98" t="s">
        <v>1289</v>
      </c>
      <c r="E263" s="98" t="s">
        <v>220</v>
      </c>
      <c r="F263" s="98" t="s">
        <v>336</v>
      </c>
      <c r="G263" s="98" t="s">
        <v>1295</v>
      </c>
      <c r="H263" s="98" t="s">
        <v>47</v>
      </c>
      <c r="I263" s="98" t="s">
        <v>1296</v>
      </c>
      <c r="J263" s="98" t="s">
        <v>1297</v>
      </c>
      <c r="K263" s="98" t="s">
        <v>761</v>
      </c>
      <c r="L263" s="98" t="s">
        <v>1298</v>
      </c>
      <c r="M263" s="96" t="s">
        <v>219</v>
      </c>
      <c r="N263" s="103" t="s">
        <v>60</v>
      </c>
      <c r="O263" s="97">
        <v>7975494963</v>
      </c>
      <c r="P263" s="98" t="s">
        <v>1299</v>
      </c>
      <c r="Q263" s="126" t="str">
        <f t="shared" si="10"/>
        <v>C-259</v>
      </c>
      <c r="R263" s="108"/>
      <c r="S263" s="98"/>
      <c r="T263" s="105"/>
      <c r="U263" s="103"/>
      <c r="V263" s="171" t="str" cm="1">
        <f t="array" aca="1" ref="V263" ca="1">IF(B263="","",IF(OR(AK263="Joined",AK263="Rejected",AK263="Offer Drop",AK263="Backed out"),"",_xlfn.LET(_xlpm.dates,CHOOSE({1,2,3,4,5,6},X263,Z263,AB263,AD263,AF263,AH263),_xlpm.pastDates,IF(_xlpm.dates&lt;=TODAY(),_xlpm.dates,0),_xlpm.maxPast,MAX(_xlpm.pastDates),IF(_xlpm.maxPast&gt;0,TODAY()-_xlpm.maxPast,IF(T263="","",TODAY()-T263)))))</f>
        <v/>
      </c>
      <c r="W263" s="95" t="s">
        <v>222</v>
      </c>
      <c r="X263" s="129"/>
      <c r="Y263" s="100"/>
      <c r="Z263" s="99"/>
      <c r="AA263" s="100"/>
      <c r="AB263" s="99"/>
      <c r="AC263" s="100"/>
      <c r="AD263" s="105"/>
      <c r="AE263" s="94"/>
      <c r="AF263" s="105"/>
      <c r="AG263" s="94"/>
      <c r="AH263" s="132"/>
      <c r="AI263" s="97"/>
      <c r="AJ263" s="96"/>
      <c r="AK263" s="192" t="str">
        <f t="shared" si="11"/>
        <v>Rejected</v>
      </c>
      <c r="AL263" s="169" t="str">
        <f>IFERROR(IF(S263="","",IF(VLOOKUP(S263,'Requisitions'!$B:$N,13,FALSE)="","",HYPERLINK(VLOOKUP(S263,'Requisitions'!$B:$N,13,FALSE),"Feedback Sheet"))),"")</f>
        <v/>
      </c>
      <c r="AM263" s="96"/>
    </row>
    <row r="264" spans="2:39" x14ac:dyDescent="0.45">
      <c r="B264" s="98">
        <v>260</v>
      </c>
      <c r="C264" s="98" t="s">
        <v>1300</v>
      </c>
      <c r="D264" s="98" t="s">
        <v>1301</v>
      </c>
      <c r="E264" s="98" t="s">
        <v>213</v>
      </c>
      <c r="F264" s="98" t="s">
        <v>252</v>
      </c>
      <c r="G264" s="98" t="s">
        <v>220</v>
      </c>
      <c r="H264" s="98" t="s">
        <v>43</v>
      </c>
      <c r="I264" s="98" t="s">
        <v>245</v>
      </c>
      <c r="J264" s="98" t="s">
        <v>298</v>
      </c>
      <c r="K264" s="98" t="s">
        <v>284</v>
      </c>
      <c r="L264" s="98" t="s">
        <v>303</v>
      </c>
      <c r="M264" s="96" t="s">
        <v>219</v>
      </c>
      <c r="N264" s="103" t="s">
        <v>60</v>
      </c>
      <c r="O264" s="97" t="s">
        <v>220</v>
      </c>
      <c r="P264" s="98" t="s">
        <v>220</v>
      </c>
      <c r="Q264" s="126" t="str">
        <f t="shared" si="10"/>
        <v>C-260</v>
      </c>
      <c r="R264" s="108"/>
      <c r="S264" s="98"/>
      <c r="T264" s="105"/>
      <c r="U264" s="103"/>
      <c r="V264" s="171" t="str" cm="1">
        <f t="array" aca="1" ref="V264" ca="1">IF(B264="","",IF(OR(AK264="Joined",AK264="Rejected",AK264="Offer Drop",AK264="Backed out"),"",_xlfn.LET(_xlpm.dates,CHOOSE({1,2,3,4,5,6},X264,Z264,AB264,AD264,AF264,AH264),_xlpm.pastDates,IF(_xlpm.dates&lt;=TODAY(),_xlpm.dates,0),_xlpm.maxPast,MAX(_xlpm.pastDates),IF(_xlpm.maxPast&gt;0,TODAY()-_xlpm.maxPast,IF(T264="","",TODAY()-T264)))))</f>
        <v/>
      </c>
      <c r="W264" s="95" t="s">
        <v>221</v>
      </c>
      <c r="X264" s="129"/>
      <c r="Y264" s="100" t="s">
        <v>221</v>
      </c>
      <c r="Z264" s="99"/>
      <c r="AA264" s="100" t="s">
        <v>221</v>
      </c>
      <c r="AB264" s="99"/>
      <c r="AC264" s="100" t="s">
        <v>221</v>
      </c>
      <c r="AD264" s="105"/>
      <c r="AE264" s="94" t="s">
        <v>221</v>
      </c>
      <c r="AF264" s="105"/>
      <c r="AG264" s="94" t="s">
        <v>221</v>
      </c>
      <c r="AH264" s="132"/>
      <c r="AI264" s="97" t="s">
        <v>34</v>
      </c>
      <c r="AJ264" s="96" t="s">
        <v>94</v>
      </c>
      <c r="AK264" s="192" t="str">
        <f t="shared" si="11"/>
        <v>Joined</v>
      </c>
      <c r="AL264" s="169" t="str">
        <f>IFERROR(IF(S264="","",IF(VLOOKUP(S264,'Requisitions'!$B:$N,13,FALSE)="","",HYPERLINK(VLOOKUP(S264,'Requisitions'!$B:$N,13,FALSE),"Feedback Sheet"))),"")</f>
        <v/>
      </c>
      <c r="AM264" s="96"/>
    </row>
    <row r="265" spans="2:39" x14ac:dyDescent="0.45">
      <c r="B265" s="98">
        <v>261</v>
      </c>
      <c r="C265" s="98" t="s">
        <v>1302</v>
      </c>
      <c r="D265" s="98" t="s">
        <v>1301</v>
      </c>
      <c r="E265" s="98" t="s">
        <v>213</v>
      </c>
      <c r="F265" s="98" t="s">
        <v>252</v>
      </c>
      <c r="G265" s="98" t="s">
        <v>220</v>
      </c>
      <c r="H265" s="98" t="s">
        <v>43</v>
      </c>
      <c r="I265" s="98" t="s">
        <v>245</v>
      </c>
      <c r="J265" s="98" t="s">
        <v>255</v>
      </c>
      <c r="K265" s="98" t="s">
        <v>280</v>
      </c>
      <c r="L265" s="98" t="s">
        <v>285</v>
      </c>
      <c r="M265" s="96" t="s">
        <v>219</v>
      </c>
      <c r="N265" s="103" t="s">
        <v>60</v>
      </c>
      <c r="O265" s="97" t="s">
        <v>220</v>
      </c>
      <c r="P265" s="98" t="s">
        <v>220</v>
      </c>
      <c r="Q265" s="126" t="str">
        <f t="shared" si="10"/>
        <v>C-261</v>
      </c>
      <c r="R265" s="108"/>
      <c r="S265" s="98"/>
      <c r="T265" s="105"/>
      <c r="U265" s="103"/>
      <c r="V265" s="171" t="str" cm="1">
        <f t="array" aca="1" ref="V265" ca="1">IF(B265="","",IF(OR(AK265="Joined",AK265="Rejected",AK265="Offer Drop",AK265="Backed out"),"",_xlfn.LET(_xlpm.dates,CHOOSE({1,2,3,4,5,6},X265,Z265,AB265,AD265,AF265,AH265),_xlpm.pastDates,IF(_xlpm.dates&lt;=TODAY(),_xlpm.dates,0),_xlpm.maxPast,MAX(_xlpm.pastDates),IF(_xlpm.maxPast&gt;0,TODAY()-_xlpm.maxPast,IF(T265="","",TODAY()-T265)))))</f>
        <v/>
      </c>
      <c r="W265" s="95" t="s">
        <v>221</v>
      </c>
      <c r="X265" s="129"/>
      <c r="Y265" s="100" t="s">
        <v>221</v>
      </c>
      <c r="Z265" s="99"/>
      <c r="AA265" s="100" t="s">
        <v>221</v>
      </c>
      <c r="AB265" s="99"/>
      <c r="AC265" s="100" t="s">
        <v>221</v>
      </c>
      <c r="AD265" s="105"/>
      <c r="AE265" s="94" t="s">
        <v>221</v>
      </c>
      <c r="AF265" s="105"/>
      <c r="AG265" s="94" t="s">
        <v>221</v>
      </c>
      <c r="AH265" s="132"/>
      <c r="AI265" s="97" t="s">
        <v>104</v>
      </c>
      <c r="AJ265" s="96"/>
      <c r="AK265" s="192" t="str">
        <f t="shared" si="11"/>
        <v>Offer Drop</v>
      </c>
      <c r="AL265" s="169" t="str">
        <f>IFERROR(IF(S265="","",IF(VLOOKUP(S265,'Requisitions'!$B:$N,13,FALSE)="","",HYPERLINK(VLOOKUP(S265,'Requisitions'!$B:$N,13,FALSE),"Feedback Sheet"))),"")</f>
        <v/>
      </c>
      <c r="AM265" s="96"/>
    </row>
    <row r="266" spans="2:39" x14ac:dyDescent="0.45">
      <c r="B266" s="98">
        <v>262</v>
      </c>
      <c r="C266" s="98" t="s">
        <v>1303</v>
      </c>
      <c r="D266" s="98" t="s">
        <v>1301</v>
      </c>
      <c r="E266" s="98" t="s">
        <v>213</v>
      </c>
      <c r="F266" s="98" t="s">
        <v>329</v>
      </c>
      <c r="G266" s="98" t="s">
        <v>220</v>
      </c>
      <c r="H266" s="98" t="s">
        <v>43</v>
      </c>
      <c r="I266" s="98" t="s">
        <v>245</v>
      </c>
      <c r="J266" s="98" t="s">
        <v>255</v>
      </c>
      <c r="K266" s="98" t="s">
        <v>273</v>
      </c>
      <c r="L266" s="98" t="s">
        <v>285</v>
      </c>
      <c r="M266" s="96" t="s">
        <v>219</v>
      </c>
      <c r="N266" s="103" t="s">
        <v>60</v>
      </c>
      <c r="O266" s="97" t="s">
        <v>220</v>
      </c>
      <c r="P266" s="98" t="s">
        <v>220</v>
      </c>
      <c r="Q266" s="126" t="str">
        <f t="shared" si="10"/>
        <v>C-262</v>
      </c>
      <c r="R266" s="108"/>
      <c r="S266" s="98"/>
      <c r="T266" s="105"/>
      <c r="U266" s="103"/>
      <c r="V266" s="171" t="str" cm="1">
        <f t="array" aca="1" ref="V266" ca="1">IF(B266="","",IF(OR(AK266="Joined",AK266="Rejected",AK266="Offer Drop",AK266="Backed out"),"",_xlfn.LET(_xlpm.dates,CHOOSE({1,2,3,4,5,6},X266,Z266,AB266,AD266,AF266,AH266),_xlpm.pastDates,IF(_xlpm.dates&lt;=TODAY(),_xlpm.dates,0),_xlpm.maxPast,MAX(_xlpm.pastDates),IF(_xlpm.maxPast&gt;0,TODAY()-_xlpm.maxPast,IF(T266="","",TODAY()-T266)))))</f>
        <v/>
      </c>
      <c r="W266" s="95" t="s">
        <v>221</v>
      </c>
      <c r="X266" s="129"/>
      <c r="Y266" s="100" t="s">
        <v>221</v>
      </c>
      <c r="Z266" s="99"/>
      <c r="AA266" s="100" t="s">
        <v>221</v>
      </c>
      <c r="AB266" s="99"/>
      <c r="AC266" s="100" t="s">
        <v>221</v>
      </c>
      <c r="AD266" s="105"/>
      <c r="AE266" s="94" t="s">
        <v>221</v>
      </c>
      <c r="AF266" s="105"/>
      <c r="AG266" s="94" t="s">
        <v>221</v>
      </c>
      <c r="AH266" s="132"/>
      <c r="AI266" s="97" t="s">
        <v>34</v>
      </c>
      <c r="AJ266" s="96" t="s">
        <v>94</v>
      </c>
      <c r="AK266" s="192" t="str">
        <f t="shared" si="11"/>
        <v>Joined</v>
      </c>
      <c r="AL266" s="169" t="str">
        <f>IFERROR(IF(S266="","",IF(VLOOKUP(S266,'Requisitions'!$B:$N,13,FALSE)="","",HYPERLINK(VLOOKUP(S266,'Requisitions'!$B:$N,13,FALSE),"Feedback Sheet"))),"")</f>
        <v/>
      </c>
      <c r="AM266" s="96"/>
    </row>
    <row r="267" spans="2:39" x14ac:dyDescent="0.45">
      <c r="B267" s="98">
        <v>263</v>
      </c>
      <c r="C267" s="98" t="s">
        <v>1304</v>
      </c>
      <c r="D267" s="98" t="s">
        <v>1305</v>
      </c>
      <c r="E267" s="98" t="s">
        <v>213</v>
      </c>
      <c r="F267" s="98" t="s">
        <v>329</v>
      </c>
      <c r="G267" s="98" t="s">
        <v>220</v>
      </c>
      <c r="H267" s="98" t="s">
        <v>43</v>
      </c>
      <c r="I267" s="98" t="s">
        <v>245</v>
      </c>
      <c r="J267" s="98" t="s">
        <v>250</v>
      </c>
      <c r="K267" s="98" t="s">
        <v>280</v>
      </c>
      <c r="L267" s="98" t="s">
        <v>523</v>
      </c>
      <c r="M267" s="96" t="s">
        <v>219</v>
      </c>
      <c r="N267" s="103" t="s">
        <v>60</v>
      </c>
      <c r="O267" s="97" t="s">
        <v>220</v>
      </c>
      <c r="P267" s="98" t="s">
        <v>220</v>
      </c>
      <c r="Q267" s="126" t="str">
        <f t="shared" si="10"/>
        <v>C-263</v>
      </c>
      <c r="R267" s="108"/>
      <c r="S267" s="98"/>
      <c r="T267" s="105"/>
      <c r="U267" s="103"/>
      <c r="V267" s="171" t="str" cm="1">
        <f t="array" aca="1" ref="V267" ca="1">IF(B267="","",IF(OR(AK267="Joined",AK267="Rejected",AK267="Offer Drop",AK267="Backed out"),"",_xlfn.LET(_xlpm.dates,CHOOSE({1,2,3,4,5,6},X267,Z267,AB267,AD267,AF267,AH267),_xlpm.pastDates,IF(_xlpm.dates&lt;=TODAY(),_xlpm.dates,0),_xlpm.maxPast,MAX(_xlpm.pastDates),IF(_xlpm.maxPast&gt;0,TODAY()-_xlpm.maxPast,IF(T267="","",TODAY()-T267)))))</f>
        <v/>
      </c>
      <c r="W267" s="95" t="s">
        <v>221</v>
      </c>
      <c r="X267" s="129"/>
      <c r="Y267" s="100" t="s">
        <v>221</v>
      </c>
      <c r="Z267" s="99"/>
      <c r="AA267" s="100" t="s">
        <v>221</v>
      </c>
      <c r="AB267" s="99"/>
      <c r="AC267" s="100" t="s">
        <v>221</v>
      </c>
      <c r="AD267" s="105"/>
      <c r="AE267" s="94" t="s">
        <v>221</v>
      </c>
      <c r="AF267" s="105"/>
      <c r="AG267" s="94" t="s">
        <v>221</v>
      </c>
      <c r="AH267" s="132"/>
      <c r="AI267" s="97" t="s">
        <v>104</v>
      </c>
      <c r="AJ267" s="96"/>
      <c r="AK267" s="192" t="str">
        <f t="shared" si="11"/>
        <v>Offer Drop</v>
      </c>
      <c r="AL267" s="169" t="str">
        <f>IFERROR(IF(S267="","",IF(VLOOKUP(S267,'Requisitions'!$B:$N,13,FALSE)="","",HYPERLINK(VLOOKUP(S267,'Requisitions'!$B:$N,13,FALSE),"Feedback Sheet"))),"")</f>
        <v/>
      </c>
      <c r="AM267" s="96"/>
    </row>
    <row r="268" spans="2:39" x14ac:dyDescent="0.45">
      <c r="B268" s="98">
        <v>264</v>
      </c>
      <c r="C268" s="98" t="s">
        <v>1306</v>
      </c>
      <c r="D268" s="98" t="s">
        <v>1307</v>
      </c>
      <c r="E268" s="98" t="s">
        <v>213</v>
      </c>
      <c r="F268" s="98" t="s">
        <v>300</v>
      </c>
      <c r="G268" s="98" t="s">
        <v>220</v>
      </c>
      <c r="H268" s="98" t="s">
        <v>249</v>
      </c>
      <c r="I268" s="98" t="s">
        <v>245</v>
      </c>
      <c r="J268" s="98" t="s">
        <v>217</v>
      </c>
      <c r="K268" s="98" t="s">
        <v>881</v>
      </c>
      <c r="L268" s="98" t="s">
        <v>240</v>
      </c>
      <c r="M268" s="96" t="s">
        <v>219</v>
      </c>
      <c r="N268" s="103" t="s">
        <v>60</v>
      </c>
      <c r="O268" s="97" t="s">
        <v>220</v>
      </c>
      <c r="P268" s="98" t="s">
        <v>220</v>
      </c>
      <c r="Q268" s="126" t="str">
        <f t="shared" si="10"/>
        <v>C-264</v>
      </c>
      <c r="R268" s="108"/>
      <c r="S268" s="98"/>
      <c r="T268" s="105"/>
      <c r="U268" s="103"/>
      <c r="V268" s="171" t="str" cm="1">
        <f t="array" aca="1" ref="V268" ca="1">IF(B268="","",IF(OR(AK268="Joined",AK268="Rejected",AK268="Offer Drop",AK268="Backed out"),"",_xlfn.LET(_xlpm.dates,CHOOSE({1,2,3,4,5,6},X268,Z268,AB268,AD268,AF268,AH268),_xlpm.pastDates,IF(_xlpm.dates&lt;=TODAY(),_xlpm.dates,0),_xlpm.maxPast,MAX(_xlpm.pastDates),IF(_xlpm.maxPast&gt;0,TODAY()-_xlpm.maxPast,IF(T268="","",TODAY()-T268)))))</f>
        <v/>
      </c>
      <c r="W268" s="95" t="s">
        <v>221</v>
      </c>
      <c r="X268" s="129"/>
      <c r="Y268" s="100" t="s">
        <v>221</v>
      </c>
      <c r="Z268" s="99"/>
      <c r="AA268" s="100" t="s">
        <v>221</v>
      </c>
      <c r="AB268" s="99"/>
      <c r="AC268" s="100" t="s">
        <v>221</v>
      </c>
      <c r="AD268" s="105"/>
      <c r="AE268" s="94" t="s">
        <v>221</v>
      </c>
      <c r="AF268" s="105"/>
      <c r="AG268" s="94" t="s">
        <v>221</v>
      </c>
      <c r="AH268" s="132"/>
      <c r="AI268" s="97" t="s">
        <v>34</v>
      </c>
      <c r="AJ268" s="96" t="s">
        <v>94</v>
      </c>
      <c r="AK268" s="192" t="str">
        <f t="shared" si="11"/>
        <v>Joined</v>
      </c>
      <c r="AL268" s="169" t="str">
        <f>IFERROR(IF(S268="","",IF(VLOOKUP(S268,'Requisitions'!$B:$N,13,FALSE)="","",HYPERLINK(VLOOKUP(S268,'Requisitions'!$B:$N,13,FALSE),"Feedback Sheet"))),"")</f>
        <v/>
      </c>
      <c r="AM268" s="96"/>
    </row>
    <row r="269" spans="2:39" x14ac:dyDescent="0.45">
      <c r="B269" s="98">
        <v>265</v>
      </c>
      <c r="C269" s="98" t="s">
        <v>1308</v>
      </c>
      <c r="D269" s="98" t="s">
        <v>1309</v>
      </c>
      <c r="E269" s="98" t="s">
        <v>97</v>
      </c>
      <c r="F269" s="98" t="s">
        <v>329</v>
      </c>
      <c r="G269" s="98" t="s">
        <v>220</v>
      </c>
      <c r="H269" s="98" t="s">
        <v>1310</v>
      </c>
      <c r="I269" s="98" t="s">
        <v>245</v>
      </c>
      <c r="J269" s="98" t="s">
        <v>1311</v>
      </c>
      <c r="K269" s="98" t="s">
        <v>273</v>
      </c>
      <c r="L269" s="98" t="s">
        <v>285</v>
      </c>
      <c r="M269" s="96" t="s">
        <v>219</v>
      </c>
      <c r="N269" s="103" t="s">
        <v>60</v>
      </c>
      <c r="O269" s="97" t="s">
        <v>220</v>
      </c>
      <c r="P269" s="98" t="s">
        <v>220</v>
      </c>
      <c r="Q269" s="126" t="str">
        <f t="shared" si="10"/>
        <v>C-265</v>
      </c>
      <c r="R269" s="108"/>
      <c r="S269" s="98"/>
      <c r="T269" s="105"/>
      <c r="U269" s="103"/>
      <c r="V269" s="171" t="str" cm="1">
        <f t="array" aca="1" ref="V269" ca="1">IF(B269="","",IF(OR(AK269="Joined",AK269="Rejected",AK269="Offer Drop",AK269="Backed out"),"",_xlfn.LET(_xlpm.dates,CHOOSE({1,2,3,4,5,6},X269,Z269,AB269,AD269,AF269,AH269),_xlpm.pastDates,IF(_xlpm.dates&lt;=TODAY(),_xlpm.dates,0),_xlpm.maxPast,MAX(_xlpm.pastDates),IF(_xlpm.maxPast&gt;0,TODAY()-_xlpm.maxPast,IF(T269="","",TODAY()-T269)))))</f>
        <v/>
      </c>
      <c r="W269" s="95" t="s">
        <v>221</v>
      </c>
      <c r="X269" s="129"/>
      <c r="Y269" s="100" t="s">
        <v>221</v>
      </c>
      <c r="Z269" s="99"/>
      <c r="AA269" s="100" t="s">
        <v>221</v>
      </c>
      <c r="AB269" s="99"/>
      <c r="AC269" s="100" t="s">
        <v>221</v>
      </c>
      <c r="AD269" s="105"/>
      <c r="AE269" s="94" t="s">
        <v>221</v>
      </c>
      <c r="AF269" s="105"/>
      <c r="AG269" s="94" t="s">
        <v>221</v>
      </c>
      <c r="AH269" s="132"/>
      <c r="AI269" s="97" t="s">
        <v>34</v>
      </c>
      <c r="AJ269" s="96" t="s">
        <v>94</v>
      </c>
      <c r="AK269" s="192" t="str">
        <f t="shared" si="11"/>
        <v>Joined</v>
      </c>
      <c r="AL269" s="169" t="str">
        <f>IFERROR(IF(S269="","",IF(VLOOKUP(S269,'Requisitions'!$B:$N,13,FALSE)="","",HYPERLINK(VLOOKUP(S269,'Requisitions'!$B:$N,13,FALSE),"Feedback Sheet"))),"")</f>
        <v/>
      </c>
      <c r="AM269" s="96"/>
    </row>
    <row r="270" spans="2:39" x14ac:dyDescent="0.45">
      <c r="B270" s="98">
        <v>266</v>
      </c>
      <c r="C270" s="98" t="s">
        <v>1312</v>
      </c>
      <c r="D270" s="98" t="s">
        <v>1313</v>
      </c>
      <c r="E270" s="98" t="s">
        <v>1314</v>
      </c>
      <c r="F270" s="98" t="s">
        <v>329</v>
      </c>
      <c r="G270" s="98" t="s">
        <v>220</v>
      </c>
      <c r="H270" s="98" t="s">
        <v>43</v>
      </c>
      <c r="I270" s="98" t="s">
        <v>245</v>
      </c>
      <c r="J270" s="98" t="s">
        <v>298</v>
      </c>
      <c r="K270" s="98" t="s">
        <v>273</v>
      </c>
      <c r="L270" s="98" t="s">
        <v>1315</v>
      </c>
      <c r="M270" s="96" t="s">
        <v>219</v>
      </c>
      <c r="N270" s="103" t="s">
        <v>60</v>
      </c>
      <c r="O270" s="97" t="s">
        <v>220</v>
      </c>
      <c r="P270" s="98" t="s">
        <v>220</v>
      </c>
      <c r="Q270" s="126" t="str">
        <f t="shared" si="10"/>
        <v>C-266</v>
      </c>
      <c r="R270" s="108"/>
      <c r="S270" s="98"/>
      <c r="T270" s="105"/>
      <c r="U270" s="103"/>
      <c r="V270" s="171" t="str" cm="1">
        <f t="array" aca="1" ref="V270" ca="1">IF(B270="","",IF(OR(AK270="Joined",AK270="Rejected",AK270="Offer Drop",AK270="Backed out"),"",_xlfn.LET(_xlpm.dates,CHOOSE({1,2,3,4,5,6},X270,Z270,AB270,AD270,AF270,AH270),_xlpm.pastDates,IF(_xlpm.dates&lt;=TODAY(),_xlpm.dates,0),_xlpm.maxPast,MAX(_xlpm.pastDates),IF(_xlpm.maxPast&gt;0,TODAY()-_xlpm.maxPast,IF(T270="","",TODAY()-T270)))))</f>
        <v/>
      </c>
      <c r="W270" s="95" t="s">
        <v>221</v>
      </c>
      <c r="X270" s="129"/>
      <c r="Y270" s="100" t="s">
        <v>221</v>
      </c>
      <c r="Z270" s="99"/>
      <c r="AA270" s="100" t="s">
        <v>221</v>
      </c>
      <c r="AB270" s="99"/>
      <c r="AC270" s="100" t="s">
        <v>221</v>
      </c>
      <c r="AD270" s="105"/>
      <c r="AE270" s="94" t="s">
        <v>221</v>
      </c>
      <c r="AF270" s="105"/>
      <c r="AG270" s="94" t="s">
        <v>221</v>
      </c>
      <c r="AH270" s="132"/>
      <c r="AI270" s="97" t="s">
        <v>34</v>
      </c>
      <c r="AJ270" s="96" t="s">
        <v>94</v>
      </c>
      <c r="AK270" s="192" t="str">
        <f t="shared" si="11"/>
        <v>Joined</v>
      </c>
      <c r="AL270" s="169" t="str">
        <f>IFERROR(IF(S270="","",IF(VLOOKUP(S270,'Requisitions'!$B:$N,13,FALSE)="","",HYPERLINK(VLOOKUP(S270,'Requisitions'!$B:$N,13,FALSE),"Feedback Sheet"))),"")</f>
        <v/>
      </c>
      <c r="AM270" s="96"/>
    </row>
    <row r="271" spans="2:39" x14ac:dyDescent="0.45">
      <c r="B271" s="98">
        <v>267</v>
      </c>
      <c r="C271" s="98" t="s">
        <v>1316</v>
      </c>
      <c r="D271" s="98" t="s">
        <v>1317</v>
      </c>
      <c r="E271" s="98" t="s">
        <v>1229</v>
      </c>
      <c r="F271" s="98" t="s">
        <v>329</v>
      </c>
      <c r="G271" s="98" t="s">
        <v>220</v>
      </c>
      <c r="H271" s="98" t="s">
        <v>43</v>
      </c>
      <c r="I271" s="98" t="s">
        <v>245</v>
      </c>
      <c r="J271" s="98" t="s">
        <v>298</v>
      </c>
      <c r="K271" s="98" t="s">
        <v>273</v>
      </c>
      <c r="L271" s="98" t="s">
        <v>1315</v>
      </c>
      <c r="M271" s="96" t="s">
        <v>219</v>
      </c>
      <c r="N271" s="103" t="s">
        <v>60</v>
      </c>
      <c r="O271" s="97" t="s">
        <v>220</v>
      </c>
      <c r="P271" s="98" t="s">
        <v>220</v>
      </c>
      <c r="Q271" s="126" t="str">
        <f t="shared" si="10"/>
        <v>C-267</v>
      </c>
      <c r="R271" s="108"/>
      <c r="S271" s="98"/>
      <c r="T271" s="105"/>
      <c r="U271" s="103"/>
      <c r="V271" s="171" t="str" cm="1">
        <f t="array" aca="1" ref="V271" ca="1">IF(B271="","",IF(OR(AK271="Joined",AK271="Rejected",AK271="Offer Drop",AK271="Backed out"),"",_xlfn.LET(_xlpm.dates,CHOOSE({1,2,3,4,5,6},X271,Z271,AB271,AD271,AF271,AH271),_xlpm.pastDates,IF(_xlpm.dates&lt;=TODAY(),_xlpm.dates,0),_xlpm.maxPast,MAX(_xlpm.pastDates),IF(_xlpm.maxPast&gt;0,TODAY()-_xlpm.maxPast,IF(T271="","",TODAY()-T271)))))</f>
        <v/>
      </c>
      <c r="W271" s="95" t="s">
        <v>221</v>
      </c>
      <c r="X271" s="129"/>
      <c r="Y271" s="100" t="s">
        <v>221</v>
      </c>
      <c r="Z271" s="99"/>
      <c r="AA271" s="100" t="s">
        <v>221</v>
      </c>
      <c r="AB271" s="99"/>
      <c r="AC271" s="100" t="s">
        <v>221</v>
      </c>
      <c r="AD271" s="105"/>
      <c r="AE271" s="94" t="s">
        <v>221</v>
      </c>
      <c r="AF271" s="105"/>
      <c r="AG271" s="94" t="s">
        <v>221</v>
      </c>
      <c r="AH271" s="132"/>
      <c r="AI271" s="97" t="s">
        <v>34</v>
      </c>
      <c r="AJ271" s="96" t="s">
        <v>94</v>
      </c>
      <c r="AK271" s="192" t="str">
        <f t="shared" si="11"/>
        <v>Joined</v>
      </c>
      <c r="AL271" s="169" t="str">
        <f>IFERROR(IF(S271="","",IF(VLOOKUP(S271,'Requisitions'!$B:$N,13,FALSE)="","",HYPERLINK(VLOOKUP(S271,'Requisitions'!$B:$N,13,FALSE),"Feedback Sheet"))),"")</f>
        <v/>
      </c>
      <c r="AM271" s="96"/>
    </row>
    <row r="272" spans="2:39" x14ac:dyDescent="0.45">
      <c r="B272" s="98">
        <v>268</v>
      </c>
      <c r="C272" s="98" t="s">
        <v>1318</v>
      </c>
      <c r="D272" s="98" t="s">
        <v>241</v>
      </c>
      <c r="E272" s="98" t="s">
        <v>242</v>
      </c>
      <c r="F272" s="98" t="s">
        <v>300</v>
      </c>
      <c r="G272" s="98" t="s">
        <v>220</v>
      </c>
      <c r="H272" s="98" t="s">
        <v>43</v>
      </c>
      <c r="I272" s="98" t="s">
        <v>245</v>
      </c>
      <c r="J272" s="98" t="s">
        <v>239</v>
      </c>
      <c r="K272" s="98" t="s">
        <v>881</v>
      </c>
      <c r="L272" s="98" t="s">
        <v>240</v>
      </c>
      <c r="M272" s="96" t="s">
        <v>219</v>
      </c>
      <c r="N272" s="103" t="s">
        <v>60</v>
      </c>
      <c r="O272" s="97" t="s">
        <v>220</v>
      </c>
      <c r="P272" s="98" t="s">
        <v>220</v>
      </c>
      <c r="Q272" s="126" t="str">
        <f t="shared" si="10"/>
        <v>C-268</v>
      </c>
      <c r="R272" s="108"/>
      <c r="S272" s="98"/>
      <c r="T272" s="105"/>
      <c r="U272" s="103"/>
      <c r="V272" s="171" t="str" cm="1">
        <f t="array" aca="1" ref="V272" ca="1">IF(B272="","",IF(OR(AK272="Joined",AK272="Rejected",AK272="Offer Drop",AK272="Backed out"),"",_xlfn.LET(_xlpm.dates,CHOOSE({1,2,3,4,5,6},X272,Z272,AB272,AD272,AF272,AH272),_xlpm.pastDates,IF(_xlpm.dates&lt;=TODAY(),_xlpm.dates,0),_xlpm.maxPast,MAX(_xlpm.pastDates),IF(_xlpm.maxPast&gt;0,TODAY()-_xlpm.maxPast,IF(T272="","",TODAY()-T272)))))</f>
        <v/>
      </c>
      <c r="W272" s="95" t="s">
        <v>221</v>
      </c>
      <c r="X272" s="129"/>
      <c r="Y272" s="100" t="s">
        <v>221</v>
      </c>
      <c r="Z272" s="99"/>
      <c r="AA272" s="100" t="s">
        <v>221</v>
      </c>
      <c r="AB272" s="99"/>
      <c r="AC272" s="100" t="s">
        <v>221</v>
      </c>
      <c r="AD272" s="105"/>
      <c r="AE272" s="94" t="s">
        <v>221</v>
      </c>
      <c r="AF272" s="105"/>
      <c r="AG272" s="94" t="s">
        <v>221</v>
      </c>
      <c r="AH272" s="132"/>
      <c r="AI272" s="97" t="s">
        <v>34</v>
      </c>
      <c r="AJ272" s="96" t="s">
        <v>94</v>
      </c>
      <c r="AK272" s="192" t="str">
        <f t="shared" si="11"/>
        <v>Joined</v>
      </c>
      <c r="AL272" s="169" t="str">
        <f>IFERROR(IF(S272="","",IF(VLOOKUP(S272,'Requisitions'!$B:$N,13,FALSE)="","",HYPERLINK(VLOOKUP(S272,'Requisitions'!$B:$N,13,FALSE),"Feedback Sheet"))),"")</f>
        <v/>
      </c>
      <c r="AM272" s="96"/>
    </row>
    <row r="273" spans="2:39" x14ac:dyDescent="0.45">
      <c r="B273" s="98">
        <v>269</v>
      </c>
      <c r="C273" s="98" t="s">
        <v>1319</v>
      </c>
      <c r="D273" s="98" t="s">
        <v>1320</v>
      </c>
      <c r="E273" s="98" t="s">
        <v>97</v>
      </c>
      <c r="F273" s="98" t="s">
        <v>214</v>
      </c>
      <c r="G273" s="98" t="s">
        <v>220</v>
      </c>
      <c r="H273" s="98" t="s">
        <v>47</v>
      </c>
      <c r="I273" s="98" t="s">
        <v>245</v>
      </c>
      <c r="J273" s="98" t="s">
        <v>269</v>
      </c>
      <c r="K273" s="98" t="s">
        <v>1321</v>
      </c>
      <c r="L273" s="98" t="s">
        <v>285</v>
      </c>
      <c r="M273" s="96" t="s">
        <v>219</v>
      </c>
      <c r="N273" s="103" t="s">
        <v>60</v>
      </c>
      <c r="O273" s="97" t="s">
        <v>220</v>
      </c>
      <c r="P273" s="98" t="s">
        <v>220</v>
      </c>
      <c r="Q273" s="126" t="str">
        <f t="shared" si="10"/>
        <v>C-269</v>
      </c>
      <c r="R273" s="108"/>
      <c r="S273" s="98"/>
      <c r="T273" s="105"/>
      <c r="U273" s="103"/>
      <c r="V273" s="171" t="str" cm="1">
        <f t="array" aca="1" ref="V273" ca="1">IF(B273="","",IF(OR(AK273="Joined",AK273="Rejected",AK273="Offer Drop",AK273="Backed out"),"",_xlfn.LET(_xlpm.dates,CHOOSE({1,2,3,4,5,6},X273,Z273,AB273,AD273,AF273,AH273),_xlpm.pastDates,IF(_xlpm.dates&lt;=TODAY(),_xlpm.dates,0),_xlpm.maxPast,MAX(_xlpm.pastDates),IF(_xlpm.maxPast&gt;0,TODAY()-_xlpm.maxPast,IF(T273="","",TODAY()-T273)))))</f>
        <v/>
      </c>
      <c r="W273" s="95" t="s">
        <v>221</v>
      </c>
      <c r="X273" s="129"/>
      <c r="Y273" s="100" t="s">
        <v>221</v>
      </c>
      <c r="Z273" s="99"/>
      <c r="AA273" s="100" t="s">
        <v>221</v>
      </c>
      <c r="AB273" s="99"/>
      <c r="AC273" s="100" t="s">
        <v>221</v>
      </c>
      <c r="AD273" s="105"/>
      <c r="AE273" s="94" t="s">
        <v>221</v>
      </c>
      <c r="AF273" s="105"/>
      <c r="AG273" s="94" t="s">
        <v>221</v>
      </c>
      <c r="AH273" s="132"/>
      <c r="AI273" s="97" t="s">
        <v>34</v>
      </c>
      <c r="AJ273" s="96" t="s">
        <v>94</v>
      </c>
      <c r="AK273" s="192" t="str">
        <f t="shared" si="11"/>
        <v>Joined</v>
      </c>
      <c r="AL273" s="169" t="str">
        <f>IFERROR(IF(S273="","",IF(VLOOKUP(S273,'Requisitions'!$B:$N,13,FALSE)="","",HYPERLINK(VLOOKUP(S273,'Requisitions'!$B:$N,13,FALSE),"Feedback Sheet"))),"")</f>
        <v/>
      </c>
      <c r="AM273" s="96"/>
    </row>
    <row r="274" spans="2:39" x14ac:dyDescent="0.45">
      <c r="B274" s="98">
        <v>270</v>
      </c>
      <c r="C274" s="98" t="s">
        <v>1322</v>
      </c>
      <c r="D274" s="98" t="s">
        <v>264</v>
      </c>
      <c r="E274" s="98" t="s">
        <v>1229</v>
      </c>
      <c r="F274" s="98" t="s">
        <v>252</v>
      </c>
      <c r="G274" s="98" t="s">
        <v>220</v>
      </c>
      <c r="H274" s="98" t="s">
        <v>47</v>
      </c>
      <c r="I274" s="98" t="s">
        <v>245</v>
      </c>
      <c r="J274" s="98" t="s">
        <v>298</v>
      </c>
      <c r="K274" s="98" t="s">
        <v>284</v>
      </c>
      <c r="L274" s="98" t="s">
        <v>285</v>
      </c>
      <c r="M274" s="96" t="s">
        <v>219</v>
      </c>
      <c r="N274" s="103" t="s">
        <v>60</v>
      </c>
      <c r="O274" s="97" t="s">
        <v>220</v>
      </c>
      <c r="P274" s="98" t="s">
        <v>220</v>
      </c>
      <c r="Q274" s="126" t="str">
        <f t="shared" si="10"/>
        <v>C-270</v>
      </c>
      <c r="R274" s="108"/>
      <c r="S274" s="98"/>
      <c r="T274" s="105"/>
      <c r="U274" s="103"/>
      <c r="V274" s="171" t="str" cm="1">
        <f t="array" aca="1" ref="V274" ca="1">IF(B274="","",IF(OR(AK274="Joined",AK274="Rejected",AK274="Offer Drop",AK274="Backed out"),"",_xlfn.LET(_xlpm.dates,CHOOSE({1,2,3,4,5,6},X274,Z274,AB274,AD274,AF274,AH274),_xlpm.pastDates,IF(_xlpm.dates&lt;=TODAY(),_xlpm.dates,0),_xlpm.maxPast,MAX(_xlpm.pastDates),IF(_xlpm.maxPast&gt;0,TODAY()-_xlpm.maxPast,IF(T274="","",TODAY()-T274)))))</f>
        <v/>
      </c>
      <c r="W274" s="95" t="s">
        <v>221</v>
      </c>
      <c r="X274" s="129"/>
      <c r="Y274" s="100" t="s">
        <v>221</v>
      </c>
      <c r="Z274" s="99"/>
      <c r="AA274" s="100" t="s">
        <v>221</v>
      </c>
      <c r="AB274" s="99"/>
      <c r="AC274" s="100" t="s">
        <v>221</v>
      </c>
      <c r="AD274" s="105"/>
      <c r="AE274" s="94" t="s">
        <v>221</v>
      </c>
      <c r="AF274" s="105"/>
      <c r="AG274" s="94" t="s">
        <v>221</v>
      </c>
      <c r="AH274" s="132"/>
      <c r="AI274" s="97" t="s">
        <v>104</v>
      </c>
      <c r="AJ274" s="96"/>
      <c r="AK274" s="192" t="str">
        <f t="shared" si="11"/>
        <v>Offer Drop</v>
      </c>
      <c r="AL274" s="169" t="str">
        <f>IFERROR(IF(S274="","",IF(VLOOKUP(S274,'Requisitions'!$B:$N,13,FALSE)="","",HYPERLINK(VLOOKUP(S274,'Requisitions'!$B:$N,13,FALSE),"Feedback Sheet"))),"")</f>
        <v/>
      </c>
      <c r="AM274" s="96"/>
    </row>
    <row r="275" spans="2:39" x14ac:dyDescent="0.45">
      <c r="B275" s="98">
        <v>271</v>
      </c>
      <c r="C275" s="98" t="s">
        <v>1323</v>
      </c>
      <c r="D275" s="98" t="s">
        <v>1324</v>
      </c>
      <c r="E275" s="98" t="s">
        <v>97</v>
      </c>
      <c r="F275" s="98" t="s">
        <v>224</v>
      </c>
      <c r="G275" s="98" t="s">
        <v>220</v>
      </c>
      <c r="H275" s="98" t="s">
        <v>228</v>
      </c>
      <c r="I275" s="98" t="s">
        <v>245</v>
      </c>
      <c r="J275" s="98" t="s">
        <v>1325</v>
      </c>
      <c r="K275" s="98" t="s">
        <v>301</v>
      </c>
      <c r="L275" s="98" t="s">
        <v>247</v>
      </c>
      <c r="M275" s="96" t="s">
        <v>219</v>
      </c>
      <c r="N275" s="103" t="s">
        <v>60</v>
      </c>
      <c r="O275" s="97" t="s">
        <v>220</v>
      </c>
      <c r="P275" s="98" t="s">
        <v>220</v>
      </c>
      <c r="Q275" s="126" t="str">
        <f t="shared" si="10"/>
        <v>C-271</v>
      </c>
      <c r="R275" s="108"/>
      <c r="S275" s="98"/>
      <c r="T275" s="105"/>
      <c r="U275" s="103"/>
      <c r="V275" s="171" t="str" cm="1">
        <f t="array" aca="1" ref="V275" ca="1">IF(B275="","",IF(OR(AK275="Joined",AK275="Rejected",AK275="Offer Drop",AK275="Backed out"),"",_xlfn.LET(_xlpm.dates,CHOOSE({1,2,3,4,5,6},X275,Z275,AB275,AD275,AF275,AH275),_xlpm.pastDates,IF(_xlpm.dates&lt;=TODAY(),_xlpm.dates,0),_xlpm.maxPast,MAX(_xlpm.pastDates),IF(_xlpm.maxPast&gt;0,TODAY()-_xlpm.maxPast,IF(T275="","",TODAY()-T275)))))</f>
        <v/>
      </c>
      <c r="W275" s="95" t="s">
        <v>221</v>
      </c>
      <c r="X275" s="129"/>
      <c r="Y275" s="100" t="s">
        <v>221</v>
      </c>
      <c r="Z275" s="99"/>
      <c r="AA275" s="100" t="s">
        <v>221</v>
      </c>
      <c r="AB275" s="99"/>
      <c r="AC275" s="100" t="s">
        <v>221</v>
      </c>
      <c r="AD275" s="105"/>
      <c r="AE275" s="94" t="s">
        <v>221</v>
      </c>
      <c r="AF275" s="105"/>
      <c r="AG275" s="94" t="s">
        <v>221</v>
      </c>
      <c r="AH275" s="132"/>
      <c r="AI275" s="97" t="s">
        <v>104</v>
      </c>
      <c r="AJ275" s="96"/>
      <c r="AK275" s="192" t="str">
        <f t="shared" si="11"/>
        <v>Offer Drop</v>
      </c>
      <c r="AL275" s="169" t="str">
        <f>IFERROR(IF(S275="","",IF(VLOOKUP(S275,'Requisitions'!$B:$N,13,FALSE)="","",HYPERLINK(VLOOKUP(S275,'Requisitions'!$B:$N,13,FALSE),"Feedback Sheet"))),"")</f>
        <v/>
      </c>
      <c r="AM275" s="96"/>
    </row>
    <row r="276" spans="2:39" x14ac:dyDescent="0.45">
      <c r="B276" s="98">
        <v>272</v>
      </c>
      <c r="C276" s="98" t="s">
        <v>333</v>
      </c>
      <c r="D276" s="98" t="s">
        <v>1301</v>
      </c>
      <c r="E276" s="98" t="s">
        <v>213</v>
      </c>
      <c r="F276" s="98" t="s">
        <v>252</v>
      </c>
      <c r="G276" s="98" t="s">
        <v>220</v>
      </c>
      <c r="H276" s="98" t="s">
        <v>43</v>
      </c>
      <c r="I276" s="98" t="s">
        <v>245</v>
      </c>
      <c r="J276" s="98" t="s">
        <v>255</v>
      </c>
      <c r="K276" s="98" t="s">
        <v>273</v>
      </c>
      <c r="L276" s="98" t="s">
        <v>240</v>
      </c>
      <c r="M276" s="96" t="s">
        <v>219</v>
      </c>
      <c r="N276" s="103" t="s">
        <v>60</v>
      </c>
      <c r="O276" s="97" t="s">
        <v>220</v>
      </c>
      <c r="P276" s="98" t="s">
        <v>220</v>
      </c>
      <c r="Q276" s="126" t="str">
        <f t="shared" si="10"/>
        <v>C-272</v>
      </c>
      <c r="R276" s="108"/>
      <c r="S276" s="98"/>
      <c r="T276" s="105"/>
      <c r="U276" s="103"/>
      <c r="V276" s="171" t="str" cm="1">
        <f t="array" aca="1" ref="V276" ca="1">IF(B276="","",IF(OR(AK276="Joined",AK276="Rejected",AK276="Offer Drop",AK276="Backed out"),"",_xlfn.LET(_xlpm.dates,CHOOSE({1,2,3,4,5,6},X276,Z276,AB276,AD276,AF276,AH276),_xlpm.pastDates,IF(_xlpm.dates&lt;=TODAY(),_xlpm.dates,0),_xlpm.maxPast,MAX(_xlpm.pastDates),IF(_xlpm.maxPast&gt;0,TODAY()-_xlpm.maxPast,IF(T276="","",TODAY()-T276)))))</f>
        <v/>
      </c>
      <c r="W276" s="95" t="s">
        <v>221</v>
      </c>
      <c r="X276" s="129"/>
      <c r="Y276" s="100" t="s">
        <v>221</v>
      </c>
      <c r="Z276" s="99"/>
      <c r="AA276" s="100" t="s">
        <v>221</v>
      </c>
      <c r="AB276" s="99"/>
      <c r="AC276" s="100" t="s">
        <v>221</v>
      </c>
      <c r="AD276" s="105"/>
      <c r="AE276" s="94" t="s">
        <v>221</v>
      </c>
      <c r="AF276" s="105"/>
      <c r="AG276" s="94" t="s">
        <v>221</v>
      </c>
      <c r="AH276" s="132"/>
      <c r="AI276" s="97" t="s">
        <v>104</v>
      </c>
      <c r="AJ276" s="96"/>
      <c r="AK276" s="192" t="str">
        <f t="shared" si="11"/>
        <v>Offer Drop</v>
      </c>
      <c r="AL276" s="169" t="str">
        <f>IFERROR(IF(S276="","",IF(VLOOKUP(S276,'Requisitions'!$B:$N,13,FALSE)="","",HYPERLINK(VLOOKUP(S276,'Requisitions'!$B:$N,13,FALSE),"Feedback Sheet"))),"")</f>
        <v/>
      </c>
      <c r="AM276" s="96"/>
    </row>
    <row r="277" spans="2:39" x14ac:dyDescent="0.45">
      <c r="B277" s="98">
        <v>273</v>
      </c>
      <c r="C277" s="98" t="s">
        <v>445</v>
      </c>
      <c r="D277" s="98" t="s">
        <v>1326</v>
      </c>
      <c r="E277" s="98" t="s">
        <v>1327</v>
      </c>
      <c r="F277" s="98" t="s">
        <v>252</v>
      </c>
      <c r="G277" s="98" t="s">
        <v>220</v>
      </c>
      <c r="H277" s="98" t="s">
        <v>43</v>
      </c>
      <c r="I277" s="98" t="s">
        <v>245</v>
      </c>
      <c r="J277" s="98" t="s">
        <v>255</v>
      </c>
      <c r="K277" s="98" t="s">
        <v>273</v>
      </c>
      <c r="L277" s="98" t="s">
        <v>303</v>
      </c>
      <c r="M277" s="96" t="s">
        <v>219</v>
      </c>
      <c r="N277" s="103" t="s">
        <v>60</v>
      </c>
      <c r="O277" s="97" t="s">
        <v>220</v>
      </c>
      <c r="P277" s="98" t="s">
        <v>220</v>
      </c>
      <c r="Q277" s="126" t="str">
        <f t="shared" si="10"/>
        <v>C-273</v>
      </c>
      <c r="R277" s="108"/>
      <c r="S277" s="98"/>
      <c r="T277" s="105"/>
      <c r="U277" s="103"/>
      <c r="V277" s="171" t="str" cm="1">
        <f t="array" aca="1" ref="V277" ca="1">IF(B277="","",IF(OR(AK277="Joined",AK277="Rejected",AK277="Offer Drop",AK277="Backed out"),"",_xlfn.LET(_xlpm.dates,CHOOSE({1,2,3,4,5,6},X277,Z277,AB277,AD277,AF277,AH277),_xlpm.pastDates,IF(_xlpm.dates&lt;=TODAY(),_xlpm.dates,0),_xlpm.maxPast,MAX(_xlpm.pastDates),IF(_xlpm.maxPast&gt;0,TODAY()-_xlpm.maxPast,IF(T277="","",TODAY()-T277)))))</f>
        <v/>
      </c>
      <c r="W277" s="95" t="s">
        <v>221</v>
      </c>
      <c r="X277" s="129"/>
      <c r="Y277" s="100" t="s">
        <v>221</v>
      </c>
      <c r="Z277" s="99"/>
      <c r="AA277" s="100" t="s">
        <v>221</v>
      </c>
      <c r="AB277" s="99"/>
      <c r="AC277" s="100" t="s">
        <v>221</v>
      </c>
      <c r="AD277" s="105"/>
      <c r="AE277" s="94" t="s">
        <v>221</v>
      </c>
      <c r="AF277" s="105"/>
      <c r="AG277" s="94" t="s">
        <v>221</v>
      </c>
      <c r="AH277" s="132"/>
      <c r="AI277" s="97" t="s">
        <v>104</v>
      </c>
      <c r="AJ277" s="96"/>
      <c r="AK277" s="192" t="str">
        <f t="shared" si="11"/>
        <v>Offer Drop</v>
      </c>
      <c r="AL277" s="169" t="str">
        <f>IFERROR(IF(S277="","",IF(VLOOKUP(S277,'Requisitions'!$B:$N,13,FALSE)="","",HYPERLINK(VLOOKUP(S277,'Requisitions'!$B:$N,13,FALSE),"Feedback Sheet"))),"")</f>
        <v/>
      </c>
      <c r="AM277" s="96"/>
    </row>
    <row r="278" spans="2:39" x14ac:dyDescent="0.45">
      <c r="B278" s="98">
        <v>274</v>
      </c>
      <c r="C278" s="98" t="s">
        <v>1328</v>
      </c>
      <c r="D278" s="98" t="s">
        <v>1329</v>
      </c>
      <c r="E278" s="98" t="s">
        <v>1330</v>
      </c>
      <c r="F278" s="98" t="s">
        <v>293</v>
      </c>
      <c r="G278" s="98" t="s">
        <v>220</v>
      </c>
      <c r="H278" s="98" t="s">
        <v>228</v>
      </c>
      <c r="I278" s="98" t="s">
        <v>245</v>
      </c>
      <c r="J278" s="98" t="s">
        <v>297</v>
      </c>
      <c r="K278" s="98" t="s">
        <v>254</v>
      </c>
      <c r="L278" s="98" t="s">
        <v>285</v>
      </c>
      <c r="M278" s="96" t="s">
        <v>219</v>
      </c>
      <c r="N278" s="103" t="s">
        <v>60</v>
      </c>
      <c r="O278" s="97" t="s">
        <v>220</v>
      </c>
      <c r="P278" s="98" t="s">
        <v>220</v>
      </c>
      <c r="Q278" s="126" t="str">
        <f t="shared" si="10"/>
        <v>C-274</v>
      </c>
      <c r="R278" s="108"/>
      <c r="S278" s="98"/>
      <c r="T278" s="105"/>
      <c r="U278" s="103"/>
      <c r="V278" s="171" t="str" cm="1">
        <f t="array" aca="1" ref="V278" ca="1">IF(B278="","",IF(OR(AK278="Joined",AK278="Rejected",AK278="Offer Drop",AK278="Backed out"),"",_xlfn.LET(_xlpm.dates,CHOOSE({1,2,3,4,5,6},X278,Z278,AB278,AD278,AF278,AH278),_xlpm.pastDates,IF(_xlpm.dates&lt;=TODAY(),_xlpm.dates,0),_xlpm.maxPast,MAX(_xlpm.pastDates),IF(_xlpm.maxPast&gt;0,TODAY()-_xlpm.maxPast,IF(T278="","",TODAY()-T278)))))</f>
        <v/>
      </c>
      <c r="W278" s="95" t="s">
        <v>221</v>
      </c>
      <c r="X278" s="129"/>
      <c r="Y278" s="100" t="s">
        <v>221</v>
      </c>
      <c r="Z278" s="99"/>
      <c r="AA278" s="100" t="s">
        <v>221</v>
      </c>
      <c r="AB278" s="99"/>
      <c r="AC278" s="100" t="s">
        <v>221</v>
      </c>
      <c r="AD278" s="105"/>
      <c r="AE278" s="94" t="s">
        <v>221</v>
      </c>
      <c r="AF278" s="105"/>
      <c r="AG278" s="94" t="s">
        <v>221</v>
      </c>
      <c r="AH278" s="132"/>
      <c r="AI278" s="97" t="s">
        <v>34</v>
      </c>
      <c r="AJ278" s="96" t="s">
        <v>94</v>
      </c>
      <c r="AK278" s="192" t="str">
        <f t="shared" si="11"/>
        <v>Joined</v>
      </c>
      <c r="AL278" s="169" t="str">
        <f>IFERROR(IF(S278="","",IF(VLOOKUP(S278,'Requisitions'!$B:$N,13,FALSE)="","",HYPERLINK(VLOOKUP(S278,'Requisitions'!$B:$N,13,FALSE),"Feedback Sheet"))),"")</f>
        <v/>
      </c>
      <c r="AM278" s="96"/>
    </row>
    <row r="279" spans="2:39" x14ac:dyDescent="0.45">
      <c r="B279" s="98">
        <v>275</v>
      </c>
      <c r="C279" s="98" t="s">
        <v>1331</v>
      </c>
      <c r="D279" s="98" t="s">
        <v>1332</v>
      </c>
      <c r="E279" s="98" t="s">
        <v>97</v>
      </c>
      <c r="F279" s="98" t="s">
        <v>329</v>
      </c>
      <c r="G279" s="98" t="s">
        <v>220</v>
      </c>
      <c r="H279" s="98" t="s">
        <v>228</v>
      </c>
      <c r="I279" s="98" t="s">
        <v>245</v>
      </c>
      <c r="J279" s="98" t="s">
        <v>273</v>
      </c>
      <c r="K279" s="98" t="s">
        <v>234</v>
      </c>
      <c r="L279" s="98" t="s">
        <v>240</v>
      </c>
      <c r="M279" s="96" t="s">
        <v>219</v>
      </c>
      <c r="N279" s="103" t="s">
        <v>60</v>
      </c>
      <c r="O279" s="97" t="s">
        <v>220</v>
      </c>
      <c r="P279" s="98" t="s">
        <v>220</v>
      </c>
      <c r="Q279" s="126" t="str">
        <f t="shared" si="10"/>
        <v>C-275</v>
      </c>
      <c r="R279" s="108"/>
      <c r="S279" s="98"/>
      <c r="T279" s="105"/>
      <c r="U279" s="103"/>
      <c r="V279" s="171" t="str" cm="1">
        <f t="array" aca="1" ref="V279" ca="1">IF(B279="","",IF(OR(AK279="Joined",AK279="Rejected",AK279="Offer Drop",AK279="Backed out"),"",_xlfn.LET(_xlpm.dates,CHOOSE({1,2,3,4,5,6},X279,Z279,AB279,AD279,AF279,AH279),_xlpm.pastDates,IF(_xlpm.dates&lt;=TODAY(),_xlpm.dates,0),_xlpm.maxPast,MAX(_xlpm.pastDates),IF(_xlpm.maxPast&gt;0,TODAY()-_xlpm.maxPast,IF(T279="","",TODAY()-T279)))))</f>
        <v/>
      </c>
      <c r="W279" s="95" t="s">
        <v>221</v>
      </c>
      <c r="X279" s="129"/>
      <c r="Y279" s="100" t="s">
        <v>221</v>
      </c>
      <c r="Z279" s="99"/>
      <c r="AA279" s="100" t="s">
        <v>221</v>
      </c>
      <c r="AB279" s="99"/>
      <c r="AC279" s="100" t="s">
        <v>221</v>
      </c>
      <c r="AD279" s="105"/>
      <c r="AE279" s="94" t="s">
        <v>221</v>
      </c>
      <c r="AF279" s="105"/>
      <c r="AG279" s="94" t="s">
        <v>221</v>
      </c>
      <c r="AH279" s="132"/>
      <c r="AI279" s="97" t="s">
        <v>104</v>
      </c>
      <c r="AJ279" s="96"/>
      <c r="AK279" s="192" t="str">
        <f t="shared" si="11"/>
        <v>Offer Drop</v>
      </c>
      <c r="AL279" s="169" t="str">
        <f>IFERROR(IF(S279="","",IF(VLOOKUP(S279,'Requisitions'!$B:$N,13,FALSE)="","",HYPERLINK(VLOOKUP(S279,'Requisitions'!$B:$N,13,FALSE),"Feedback Sheet"))),"")</f>
        <v/>
      </c>
      <c r="AM279" s="96"/>
    </row>
    <row r="280" spans="2:39" x14ac:dyDescent="0.45">
      <c r="B280" s="98">
        <v>276</v>
      </c>
      <c r="C280" s="98" t="s">
        <v>1333</v>
      </c>
      <c r="D280" s="98" t="s">
        <v>1219</v>
      </c>
      <c r="E280" s="98" t="s">
        <v>1334</v>
      </c>
      <c r="F280" s="98" t="s">
        <v>1335</v>
      </c>
      <c r="G280" s="98" t="s">
        <v>1336</v>
      </c>
      <c r="H280" s="98" t="s">
        <v>43</v>
      </c>
      <c r="I280" s="98" t="s">
        <v>1337</v>
      </c>
      <c r="J280" s="98" t="s">
        <v>1338</v>
      </c>
      <c r="K280" s="98" t="s">
        <v>298</v>
      </c>
      <c r="L280" s="98" t="s">
        <v>1186</v>
      </c>
      <c r="M280" s="96" t="s">
        <v>219</v>
      </c>
      <c r="N280" s="103" t="s">
        <v>60</v>
      </c>
      <c r="O280" s="97">
        <v>9608802779</v>
      </c>
      <c r="P280" s="98" t="s">
        <v>1339</v>
      </c>
      <c r="Q280" s="126" t="str">
        <f t="shared" si="10"/>
        <v>C-276</v>
      </c>
      <c r="R280" s="108"/>
      <c r="S280" s="98"/>
      <c r="T280" s="105"/>
      <c r="U280" s="103"/>
      <c r="V280" s="171" t="str" cm="1">
        <f t="array" aca="1" ref="V280" ca="1">IF(B280="","",IF(OR(AK280="Joined",AK280="Rejected",AK280="Offer Drop",AK280="Backed out"),"",_xlfn.LET(_xlpm.dates,CHOOSE({1,2,3,4,5,6},X280,Z280,AB280,AD280,AF280,AH280),_xlpm.pastDates,IF(_xlpm.dates&lt;=TODAY(),_xlpm.dates,0),_xlpm.maxPast,MAX(_xlpm.pastDates),IF(_xlpm.maxPast&gt;0,TODAY()-_xlpm.maxPast,IF(T280="","",TODAY()-T280)))))</f>
        <v/>
      </c>
      <c r="W280" s="95" t="s">
        <v>222</v>
      </c>
      <c r="X280" s="129"/>
      <c r="Y280" s="100"/>
      <c r="Z280" s="99"/>
      <c r="AA280" s="100"/>
      <c r="AB280" s="99"/>
      <c r="AC280" s="100"/>
      <c r="AD280" s="105"/>
      <c r="AE280" s="94"/>
      <c r="AF280" s="105"/>
      <c r="AG280" s="94"/>
      <c r="AH280" s="132"/>
      <c r="AI280" s="97"/>
      <c r="AJ280" s="96"/>
      <c r="AK280" s="192" t="str">
        <f t="shared" si="11"/>
        <v>Rejected</v>
      </c>
      <c r="AL280" s="169" t="str">
        <f>IFERROR(IF(S280="","",IF(VLOOKUP(S280,'Requisitions'!$B:$N,13,FALSE)="","",HYPERLINK(VLOOKUP(S280,'Requisitions'!$B:$N,13,FALSE),"Feedback Sheet"))),"")</f>
        <v/>
      </c>
      <c r="AM280" s="96"/>
    </row>
    <row r="281" spans="2:39" x14ac:dyDescent="0.45">
      <c r="B281" s="98">
        <v>277</v>
      </c>
      <c r="C281" s="98" t="s">
        <v>1340</v>
      </c>
      <c r="D281" s="98" t="s">
        <v>1219</v>
      </c>
      <c r="E281" s="98" t="s">
        <v>1334</v>
      </c>
      <c r="F281" s="98" t="s">
        <v>248</v>
      </c>
      <c r="G281" s="98" t="s">
        <v>1341</v>
      </c>
      <c r="H281" s="98" t="s">
        <v>43</v>
      </c>
      <c r="I281" s="98" t="s">
        <v>1337</v>
      </c>
      <c r="J281" s="98" t="s">
        <v>298</v>
      </c>
      <c r="K281" s="98" t="s">
        <v>265</v>
      </c>
      <c r="L281" s="98" t="s">
        <v>240</v>
      </c>
      <c r="M281" s="96" t="s">
        <v>219</v>
      </c>
      <c r="N281" s="103" t="s">
        <v>60</v>
      </c>
      <c r="O281" s="97">
        <v>9621162994</v>
      </c>
      <c r="P281" s="98" t="s">
        <v>1342</v>
      </c>
      <c r="Q281" s="126" t="str">
        <f t="shared" si="10"/>
        <v>C-277</v>
      </c>
      <c r="R281" s="108"/>
      <c r="S281" s="98"/>
      <c r="T281" s="105"/>
      <c r="U281" s="103"/>
      <c r="V281" s="171" t="str" cm="1">
        <f t="array" aca="1" ref="V281" ca="1">IF(B281="","",IF(OR(AK281="Joined",AK281="Rejected",AK281="Offer Drop",AK281="Backed out"),"",_xlfn.LET(_xlpm.dates,CHOOSE({1,2,3,4,5,6},X281,Z281,AB281,AD281,AF281,AH281),_xlpm.pastDates,IF(_xlpm.dates&lt;=TODAY(),_xlpm.dates,0),_xlpm.maxPast,MAX(_xlpm.pastDates),IF(_xlpm.maxPast&gt;0,TODAY()-_xlpm.maxPast,IF(T281="","",TODAY()-T281)))))</f>
        <v/>
      </c>
      <c r="W281" s="95" t="s">
        <v>222</v>
      </c>
      <c r="X281" s="129"/>
      <c r="Y281" s="100"/>
      <c r="Z281" s="99"/>
      <c r="AA281" s="100"/>
      <c r="AB281" s="99"/>
      <c r="AC281" s="100"/>
      <c r="AD281" s="105"/>
      <c r="AE281" s="94"/>
      <c r="AF281" s="105"/>
      <c r="AG281" s="94"/>
      <c r="AH281" s="132"/>
      <c r="AI281" s="97"/>
      <c r="AJ281" s="96"/>
      <c r="AK281" s="192" t="str">
        <f t="shared" si="11"/>
        <v>Rejected</v>
      </c>
      <c r="AL281" s="169" t="str">
        <f>IFERROR(IF(S281="","",IF(VLOOKUP(S281,'Requisitions'!$B:$N,13,FALSE)="","",HYPERLINK(VLOOKUP(S281,'Requisitions'!$B:$N,13,FALSE),"Feedback Sheet"))),"")</f>
        <v/>
      </c>
      <c r="AM281" s="96"/>
    </row>
    <row r="282" spans="2:39" x14ac:dyDescent="0.45">
      <c r="B282" s="98">
        <v>278</v>
      </c>
      <c r="C282" s="98" t="s">
        <v>1343</v>
      </c>
      <c r="D282" s="98" t="s">
        <v>1219</v>
      </c>
      <c r="E282" s="98" t="s">
        <v>1334</v>
      </c>
      <c r="F282" s="98" t="s">
        <v>1214</v>
      </c>
      <c r="G282" s="98" t="s">
        <v>1344</v>
      </c>
      <c r="H282" s="98" t="s">
        <v>268</v>
      </c>
      <c r="I282" s="98" t="s">
        <v>1291</v>
      </c>
      <c r="J282" s="98" t="s">
        <v>1345</v>
      </c>
      <c r="K282" s="98" t="s">
        <v>255</v>
      </c>
      <c r="L282" s="98" t="s">
        <v>285</v>
      </c>
      <c r="M282" s="96" t="s">
        <v>219</v>
      </c>
      <c r="N282" s="103" t="s">
        <v>60</v>
      </c>
      <c r="O282" s="97">
        <v>9149092552</v>
      </c>
      <c r="P282" s="98" t="s">
        <v>1346</v>
      </c>
      <c r="Q282" s="126" t="str">
        <f t="shared" si="10"/>
        <v>C-278</v>
      </c>
      <c r="R282" s="108"/>
      <c r="S282" s="98"/>
      <c r="T282" s="105"/>
      <c r="U282" s="103"/>
      <c r="V282" s="171" t="str" cm="1">
        <f t="array" aca="1" ref="V282" ca="1">IF(B282="","",IF(OR(AK282="Joined",AK282="Rejected",AK282="Offer Drop",AK282="Backed out"),"",_xlfn.LET(_xlpm.dates,CHOOSE({1,2,3,4,5,6},X282,Z282,AB282,AD282,AF282,AH282),_xlpm.pastDates,IF(_xlpm.dates&lt;=TODAY(),_xlpm.dates,0),_xlpm.maxPast,MAX(_xlpm.pastDates),IF(_xlpm.maxPast&gt;0,TODAY()-_xlpm.maxPast,IF(T282="","",TODAY()-T282)))))</f>
        <v/>
      </c>
      <c r="W282" s="95" t="s">
        <v>222</v>
      </c>
      <c r="X282" s="129"/>
      <c r="Y282" s="100"/>
      <c r="Z282" s="99"/>
      <c r="AA282" s="100"/>
      <c r="AB282" s="99"/>
      <c r="AC282" s="100"/>
      <c r="AD282" s="105"/>
      <c r="AE282" s="94"/>
      <c r="AF282" s="105"/>
      <c r="AG282" s="94"/>
      <c r="AH282" s="132"/>
      <c r="AI282" s="97"/>
      <c r="AJ282" s="96"/>
      <c r="AK282" s="192" t="str">
        <f t="shared" si="11"/>
        <v>Rejected</v>
      </c>
      <c r="AL282" s="169" t="str">
        <f>IFERROR(IF(S282="","",IF(VLOOKUP(S282,'Requisitions'!$B:$N,13,FALSE)="","",HYPERLINK(VLOOKUP(S282,'Requisitions'!$B:$N,13,FALSE),"Feedback Sheet"))),"")</f>
        <v/>
      </c>
      <c r="AM282" s="96"/>
    </row>
    <row r="283" spans="2:39" x14ac:dyDescent="0.45">
      <c r="B283" s="98">
        <v>279</v>
      </c>
      <c r="C283" s="98" t="s">
        <v>1347</v>
      </c>
      <c r="D283" s="98" t="s">
        <v>1219</v>
      </c>
      <c r="E283" s="98" t="s">
        <v>1334</v>
      </c>
      <c r="F283" s="98" t="s">
        <v>632</v>
      </c>
      <c r="G283" s="98" t="s">
        <v>1348</v>
      </c>
      <c r="H283" s="98" t="s">
        <v>43</v>
      </c>
      <c r="I283" s="98" t="s">
        <v>245</v>
      </c>
      <c r="J283" s="98" t="s">
        <v>1345</v>
      </c>
      <c r="K283" s="98" t="s">
        <v>298</v>
      </c>
      <c r="L283" s="98" t="s">
        <v>1158</v>
      </c>
      <c r="M283" s="96" t="s">
        <v>219</v>
      </c>
      <c r="N283" s="103" t="s">
        <v>60</v>
      </c>
      <c r="O283" s="97">
        <v>9474688789</v>
      </c>
      <c r="P283" s="98" t="s">
        <v>1349</v>
      </c>
      <c r="Q283" s="126" t="str">
        <f t="shared" si="10"/>
        <v>C-279</v>
      </c>
      <c r="R283" s="108"/>
      <c r="S283" s="98"/>
      <c r="T283" s="105"/>
      <c r="U283" s="103"/>
      <c r="V283" s="171" t="str" cm="1">
        <f t="array" aca="1" ref="V283" ca="1">IF(B283="","",IF(OR(AK283="Joined",AK283="Rejected",AK283="Offer Drop",AK283="Backed out"),"",_xlfn.LET(_xlpm.dates,CHOOSE({1,2,3,4,5,6},X283,Z283,AB283,AD283,AF283,AH283),_xlpm.pastDates,IF(_xlpm.dates&lt;=TODAY(),_xlpm.dates,0),_xlpm.maxPast,MAX(_xlpm.pastDates),IF(_xlpm.maxPast&gt;0,TODAY()-_xlpm.maxPast,IF(T283="","",TODAY()-T283)))))</f>
        <v/>
      </c>
      <c r="W283" s="95" t="s">
        <v>222</v>
      </c>
      <c r="X283" s="129"/>
      <c r="Y283" s="100"/>
      <c r="Z283" s="99"/>
      <c r="AA283" s="100"/>
      <c r="AB283" s="99"/>
      <c r="AC283" s="100"/>
      <c r="AD283" s="105"/>
      <c r="AE283" s="94"/>
      <c r="AF283" s="105"/>
      <c r="AG283" s="94"/>
      <c r="AH283" s="132"/>
      <c r="AI283" s="97"/>
      <c r="AJ283" s="96"/>
      <c r="AK283" s="192" t="str">
        <f t="shared" si="11"/>
        <v>Rejected</v>
      </c>
      <c r="AL283" s="169" t="str">
        <f>IFERROR(IF(S283="","",IF(VLOOKUP(S283,'Requisitions'!$B:$N,13,FALSE)="","",HYPERLINK(VLOOKUP(S283,'Requisitions'!$B:$N,13,FALSE),"Feedback Sheet"))),"")</f>
        <v/>
      </c>
      <c r="AM283" s="96"/>
    </row>
    <row r="284" spans="2:39" x14ac:dyDescent="0.45">
      <c r="B284" s="98">
        <v>280</v>
      </c>
      <c r="C284" s="98" t="s">
        <v>1350</v>
      </c>
      <c r="D284" s="98" t="s">
        <v>1219</v>
      </c>
      <c r="E284" s="98" t="s">
        <v>1334</v>
      </c>
      <c r="F284" s="98" t="s">
        <v>329</v>
      </c>
      <c r="G284" s="98" t="s">
        <v>1351</v>
      </c>
      <c r="H284" s="98" t="s">
        <v>228</v>
      </c>
      <c r="I284" s="98" t="s">
        <v>245</v>
      </c>
      <c r="J284" s="98" t="s">
        <v>700</v>
      </c>
      <c r="K284" s="98" t="s">
        <v>1352</v>
      </c>
      <c r="L284" s="98" t="s">
        <v>1353</v>
      </c>
      <c r="M284" s="96" t="s">
        <v>219</v>
      </c>
      <c r="N284" s="103" t="s">
        <v>60</v>
      </c>
      <c r="O284" s="97">
        <v>7015160902</v>
      </c>
      <c r="P284" s="98" t="s">
        <v>1354</v>
      </c>
      <c r="Q284" s="126" t="str">
        <f t="shared" si="10"/>
        <v>C-280</v>
      </c>
      <c r="R284" s="108"/>
      <c r="S284" s="98"/>
      <c r="T284" s="105"/>
      <c r="U284" s="103"/>
      <c r="V284" s="171" t="str" cm="1">
        <f t="array" aca="1" ref="V284" ca="1">IF(B284="","",IF(OR(AK284="Joined",AK284="Rejected",AK284="Offer Drop",AK284="Backed out"),"",_xlfn.LET(_xlpm.dates,CHOOSE({1,2,3,4,5,6},X284,Z284,AB284,AD284,AF284,AH284),_xlpm.pastDates,IF(_xlpm.dates&lt;=TODAY(),_xlpm.dates,0),_xlpm.maxPast,MAX(_xlpm.pastDates),IF(_xlpm.maxPast&gt;0,TODAY()-_xlpm.maxPast,IF(T284="","",TODAY()-T284)))))</f>
        <v/>
      </c>
      <c r="W284" s="95" t="s">
        <v>222</v>
      </c>
      <c r="X284" s="129"/>
      <c r="Y284" s="100"/>
      <c r="Z284" s="99"/>
      <c r="AA284" s="100"/>
      <c r="AB284" s="99"/>
      <c r="AC284" s="100"/>
      <c r="AD284" s="105"/>
      <c r="AE284" s="94"/>
      <c r="AF284" s="105"/>
      <c r="AG284" s="94"/>
      <c r="AH284" s="132"/>
      <c r="AI284" s="97"/>
      <c r="AJ284" s="96"/>
      <c r="AK284" s="192" t="str">
        <f t="shared" si="11"/>
        <v>Rejected</v>
      </c>
      <c r="AL284" s="169" t="str">
        <f>IFERROR(IF(S284="","",IF(VLOOKUP(S284,'Requisitions'!$B:$N,13,FALSE)="","",HYPERLINK(VLOOKUP(S284,'Requisitions'!$B:$N,13,FALSE),"Feedback Sheet"))),"")</f>
        <v/>
      </c>
      <c r="AM284" s="96"/>
    </row>
    <row r="285" spans="2:39" x14ac:dyDescent="0.45">
      <c r="B285" s="98">
        <v>281</v>
      </c>
      <c r="C285" s="98" t="s">
        <v>1355</v>
      </c>
      <c r="D285" s="98" t="s">
        <v>1219</v>
      </c>
      <c r="E285" s="98" t="s">
        <v>1334</v>
      </c>
      <c r="F285" s="98" t="s">
        <v>283</v>
      </c>
      <c r="G285" s="98" t="s">
        <v>1356</v>
      </c>
      <c r="H285" s="98" t="s">
        <v>249</v>
      </c>
      <c r="I285" s="98" t="s">
        <v>245</v>
      </c>
      <c r="J285" s="98" t="s">
        <v>1357</v>
      </c>
      <c r="K285" s="98" t="s">
        <v>1358</v>
      </c>
      <c r="L285" s="98" t="s">
        <v>240</v>
      </c>
      <c r="M285" s="96" t="s">
        <v>219</v>
      </c>
      <c r="N285" s="103" t="s">
        <v>60</v>
      </c>
      <c r="O285" s="97">
        <v>8178363136</v>
      </c>
      <c r="P285" s="98" t="s">
        <v>1359</v>
      </c>
      <c r="Q285" s="126" t="str">
        <f t="shared" si="10"/>
        <v>C-281</v>
      </c>
      <c r="R285" s="108"/>
      <c r="S285" s="98"/>
      <c r="T285" s="105"/>
      <c r="U285" s="103"/>
      <c r="V285" s="171" t="str" cm="1">
        <f t="array" aca="1" ref="V285" ca="1">IF(B285="","",IF(OR(AK285="Joined",AK285="Rejected",AK285="Offer Drop",AK285="Backed out"),"",_xlfn.LET(_xlpm.dates,CHOOSE({1,2,3,4,5,6},X285,Z285,AB285,AD285,AF285,AH285),_xlpm.pastDates,IF(_xlpm.dates&lt;=TODAY(),_xlpm.dates,0),_xlpm.maxPast,MAX(_xlpm.pastDates),IF(_xlpm.maxPast&gt;0,TODAY()-_xlpm.maxPast,IF(T285="","",TODAY()-T285)))))</f>
        <v/>
      </c>
      <c r="W285" s="95" t="s">
        <v>320</v>
      </c>
      <c r="X285" s="129"/>
      <c r="Y285" s="100"/>
      <c r="Z285" s="99"/>
      <c r="AA285" s="100"/>
      <c r="AB285" s="99"/>
      <c r="AC285" s="100"/>
      <c r="AD285" s="105"/>
      <c r="AE285" s="94"/>
      <c r="AF285" s="105"/>
      <c r="AG285" s="94"/>
      <c r="AH285" s="132"/>
      <c r="AI285" s="97"/>
      <c r="AJ285" s="96"/>
      <c r="AK285" s="192" t="str">
        <f t="shared" si="11"/>
        <v>On Hold</v>
      </c>
      <c r="AL285" s="169" t="str">
        <f>IFERROR(IF(S285="","",IF(VLOOKUP(S285,'Requisitions'!$B:$N,13,FALSE)="","",HYPERLINK(VLOOKUP(S285,'Requisitions'!$B:$N,13,FALSE),"Feedback Sheet"))),"")</f>
        <v/>
      </c>
      <c r="AM285" s="96"/>
    </row>
    <row r="286" spans="2:39" x14ac:dyDescent="0.45">
      <c r="B286" s="98">
        <v>282</v>
      </c>
      <c r="C286" s="98" t="s">
        <v>1360</v>
      </c>
      <c r="D286" s="98" t="s">
        <v>1219</v>
      </c>
      <c r="E286" s="98" t="s">
        <v>1334</v>
      </c>
      <c r="F286" s="98" t="s">
        <v>336</v>
      </c>
      <c r="G286" s="98" t="s">
        <v>1361</v>
      </c>
      <c r="H286" s="98" t="s">
        <v>315</v>
      </c>
      <c r="I286" s="98" t="s">
        <v>1362</v>
      </c>
      <c r="J286" s="98" t="s">
        <v>1363</v>
      </c>
      <c r="K286" s="98" t="s">
        <v>298</v>
      </c>
      <c r="L286" s="98" t="s">
        <v>1364</v>
      </c>
      <c r="M286" s="96" t="s">
        <v>219</v>
      </c>
      <c r="N286" s="103" t="s">
        <v>60</v>
      </c>
      <c r="O286" s="97">
        <v>8178372568</v>
      </c>
      <c r="P286" s="98" t="s">
        <v>1365</v>
      </c>
      <c r="Q286" s="126" t="str">
        <f t="shared" si="10"/>
        <v>C-282</v>
      </c>
      <c r="R286" s="108"/>
      <c r="S286" s="98"/>
      <c r="T286" s="105"/>
      <c r="U286" s="103"/>
      <c r="V286" s="171" t="str" cm="1">
        <f t="array" aca="1" ref="V286" ca="1">IF(B286="","",IF(OR(AK286="Joined",AK286="Rejected",AK286="Offer Drop",AK286="Backed out"),"",_xlfn.LET(_xlpm.dates,CHOOSE({1,2,3,4,5,6},X286,Z286,AB286,AD286,AF286,AH286),_xlpm.pastDates,IF(_xlpm.dates&lt;=TODAY(),_xlpm.dates,0),_xlpm.maxPast,MAX(_xlpm.pastDates),IF(_xlpm.maxPast&gt;0,TODAY()-_xlpm.maxPast,IF(T286="","",TODAY()-T286)))))</f>
        <v/>
      </c>
      <c r="W286" s="95" t="s">
        <v>221</v>
      </c>
      <c r="X286" s="129"/>
      <c r="Y286" s="100" t="s">
        <v>222</v>
      </c>
      <c r="Z286" s="99"/>
      <c r="AA286" s="100"/>
      <c r="AB286" s="99"/>
      <c r="AC286" s="100"/>
      <c r="AD286" s="105"/>
      <c r="AE286" s="94"/>
      <c r="AF286" s="105"/>
      <c r="AG286" s="94"/>
      <c r="AH286" s="132"/>
      <c r="AI286" s="97"/>
      <c r="AJ286" s="96"/>
      <c r="AK286" s="192" t="str">
        <f t="shared" si="11"/>
        <v>Rejected</v>
      </c>
      <c r="AL286" s="169" t="str">
        <f>IFERROR(IF(S286="","",IF(VLOOKUP(S286,'Requisitions'!$B:$N,13,FALSE)="","",HYPERLINK(VLOOKUP(S286,'Requisitions'!$B:$N,13,FALSE),"Feedback Sheet"))),"")</f>
        <v/>
      </c>
      <c r="AM286" s="96"/>
    </row>
    <row r="287" spans="2:39" x14ac:dyDescent="0.45">
      <c r="B287" s="98">
        <v>283</v>
      </c>
      <c r="C287" s="98" t="s">
        <v>1366</v>
      </c>
      <c r="D287" s="98" t="s">
        <v>963</v>
      </c>
      <c r="E287" s="98" t="s">
        <v>693</v>
      </c>
      <c r="F287" s="98" t="s">
        <v>329</v>
      </c>
      <c r="G287" s="98" t="s">
        <v>1367</v>
      </c>
      <c r="H287" s="98" t="s">
        <v>322</v>
      </c>
      <c r="I287" s="98" t="s">
        <v>245</v>
      </c>
      <c r="J287" s="98" t="s">
        <v>1368</v>
      </c>
      <c r="K287" s="98" t="s">
        <v>1369</v>
      </c>
      <c r="L287" s="98" t="s">
        <v>1370</v>
      </c>
      <c r="M287" s="96" t="s">
        <v>219</v>
      </c>
      <c r="N287" s="103" t="s">
        <v>58</v>
      </c>
      <c r="O287" s="97">
        <v>8824071985</v>
      </c>
      <c r="P287" s="98" t="s">
        <v>1371</v>
      </c>
      <c r="Q287" s="126" t="str">
        <f t="shared" si="10"/>
        <v>C-283</v>
      </c>
      <c r="R287" s="108"/>
      <c r="S287" s="98"/>
      <c r="T287" s="105"/>
      <c r="U287" s="103"/>
      <c r="V287" s="171" t="str" cm="1">
        <f t="array" aca="1" ref="V287" ca="1">IF(B287="","",IF(OR(AK287="Joined",AK287="Rejected",AK287="Offer Drop",AK287="Backed out"),"",_xlfn.LET(_xlpm.dates,CHOOSE({1,2,3,4,5,6},X287,Z287,AB287,AD287,AF287,AH287),_xlpm.pastDates,IF(_xlpm.dates&lt;=TODAY(),_xlpm.dates,0),_xlpm.maxPast,MAX(_xlpm.pastDates),IF(_xlpm.maxPast&gt;0,TODAY()-_xlpm.maxPast,IF(T287="","",TODAY()-T287)))))</f>
        <v/>
      </c>
      <c r="W287" s="95" t="s">
        <v>221</v>
      </c>
      <c r="X287" s="129"/>
      <c r="Y287" s="100" t="s">
        <v>221</v>
      </c>
      <c r="Z287" s="99"/>
      <c r="AA287" s="100" t="s">
        <v>222</v>
      </c>
      <c r="AB287" s="99"/>
      <c r="AC287" s="100"/>
      <c r="AD287" s="105"/>
      <c r="AE287" s="94"/>
      <c r="AF287" s="105"/>
      <c r="AG287" s="94"/>
      <c r="AH287" s="132"/>
      <c r="AI287" s="97"/>
      <c r="AJ287" s="96"/>
      <c r="AK287" s="192" t="str">
        <f t="shared" si="11"/>
        <v>Rejected</v>
      </c>
      <c r="AL287" s="169" t="str">
        <f>IFERROR(IF(S287="","",IF(VLOOKUP(S287,'Requisitions'!$B:$N,13,FALSE)="","",HYPERLINK(VLOOKUP(S287,'Requisitions'!$B:$N,13,FALSE),"Feedback Sheet"))),"")</f>
        <v/>
      </c>
      <c r="AM287" s="96"/>
    </row>
    <row r="288" spans="2:39" x14ac:dyDescent="0.45">
      <c r="B288" s="98">
        <v>284</v>
      </c>
      <c r="C288" s="98" t="s">
        <v>1372</v>
      </c>
      <c r="D288" s="98" t="s">
        <v>1373</v>
      </c>
      <c r="E288" s="98" t="s">
        <v>1374</v>
      </c>
      <c r="F288" s="98" t="s">
        <v>283</v>
      </c>
      <c r="G288" s="98" t="s">
        <v>1375</v>
      </c>
      <c r="H288" s="98" t="s">
        <v>43</v>
      </c>
      <c r="I288" s="98" t="s">
        <v>1376</v>
      </c>
      <c r="J288" s="98" t="s">
        <v>1377</v>
      </c>
      <c r="K288" s="98" t="s">
        <v>1378</v>
      </c>
      <c r="L288" s="98" t="s">
        <v>1379</v>
      </c>
      <c r="M288" s="96" t="s">
        <v>219</v>
      </c>
      <c r="N288" s="103" t="s">
        <v>60</v>
      </c>
      <c r="O288" s="97">
        <v>8825259045</v>
      </c>
      <c r="P288" s="98" t="s">
        <v>1380</v>
      </c>
      <c r="Q288" s="126" t="str">
        <f t="shared" si="10"/>
        <v>C-284</v>
      </c>
      <c r="R288" s="108"/>
      <c r="S288" s="98"/>
      <c r="T288" s="105"/>
      <c r="U288" s="103"/>
      <c r="V288" s="171" t="str" cm="1">
        <f t="array" aca="1" ref="V288" ca="1">IF(B288="","",IF(OR(AK288="Joined",AK288="Rejected",AK288="Offer Drop",AK288="Backed out"),"",_xlfn.LET(_xlpm.dates,CHOOSE({1,2,3,4,5,6},X288,Z288,AB288,AD288,AF288,AH288),_xlpm.pastDates,IF(_xlpm.dates&lt;=TODAY(),_xlpm.dates,0),_xlpm.maxPast,MAX(_xlpm.pastDates),IF(_xlpm.maxPast&gt;0,TODAY()-_xlpm.maxPast,IF(T288="","",TODAY()-T288)))))</f>
        <v/>
      </c>
      <c r="W288" s="95" t="s">
        <v>221</v>
      </c>
      <c r="X288" s="129"/>
      <c r="Y288" s="100"/>
      <c r="Z288" s="99"/>
      <c r="AA288" s="100"/>
      <c r="AB288" s="99"/>
      <c r="AC288" s="100"/>
      <c r="AD288" s="105"/>
      <c r="AE288" s="94"/>
      <c r="AF288" s="105"/>
      <c r="AG288" s="94"/>
      <c r="AH288" s="132"/>
      <c r="AI288" s="97"/>
      <c r="AJ288" s="96"/>
      <c r="AK288" s="192" t="str">
        <f t="shared" si="11"/>
        <v>Active</v>
      </c>
      <c r="AL288" s="169" t="str">
        <f>IFERROR(IF(S288="","",IF(VLOOKUP(S288,'Requisitions'!$B:$N,13,FALSE)="","",HYPERLINK(VLOOKUP(S288,'Requisitions'!$B:$N,13,FALSE),"Feedback Sheet"))),"")</f>
        <v/>
      </c>
      <c r="AM288" s="96"/>
    </row>
    <row r="289" spans="2:39" x14ac:dyDescent="0.45">
      <c r="B289" s="98">
        <v>285</v>
      </c>
      <c r="C289" s="98" t="s">
        <v>1381</v>
      </c>
      <c r="D289" s="98" t="s">
        <v>1219</v>
      </c>
      <c r="E289" s="98" t="s">
        <v>1334</v>
      </c>
      <c r="F289" s="98" t="s">
        <v>283</v>
      </c>
      <c r="G289" s="98" t="s">
        <v>1382</v>
      </c>
      <c r="H289" s="98" t="s">
        <v>43</v>
      </c>
      <c r="I289" s="98" t="s">
        <v>245</v>
      </c>
      <c r="J289" s="98" t="s">
        <v>298</v>
      </c>
      <c r="K289" s="98" t="s">
        <v>250</v>
      </c>
      <c r="L289" s="98" t="s">
        <v>1383</v>
      </c>
      <c r="M289" s="96" t="s">
        <v>219</v>
      </c>
      <c r="N289" s="103" t="s">
        <v>60</v>
      </c>
      <c r="O289" s="97">
        <v>8821096199</v>
      </c>
      <c r="P289" s="98" t="s">
        <v>1384</v>
      </c>
      <c r="Q289" s="126" t="str">
        <f t="shared" si="10"/>
        <v>C-285</v>
      </c>
      <c r="R289" s="108"/>
      <c r="S289" s="98"/>
      <c r="T289" s="105"/>
      <c r="U289" s="103"/>
      <c r="V289" s="171" t="str" cm="1">
        <f t="array" aca="1" ref="V289" ca="1">IF(B289="","",IF(OR(AK289="Joined",AK289="Rejected",AK289="Offer Drop",AK289="Backed out"),"",_xlfn.LET(_xlpm.dates,CHOOSE({1,2,3,4,5,6},X289,Z289,AB289,AD289,AF289,AH289),_xlpm.pastDates,IF(_xlpm.dates&lt;=TODAY(),_xlpm.dates,0),_xlpm.maxPast,MAX(_xlpm.pastDates),IF(_xlpm.maxPast&gt;0,TODAY()-_xlpm.maxPast,IF(T289="","",TODAY()-T289)))))</f>
        <v/>
      </c>
      <c r="W289" s="95" t="s">
        <v>221</v>
      </c>
      <c r="X289" s="129"/>
      <c r="Y289" s="100" t="s">
        <v>222</v>
      </c>
      <c r="Z289" s="99"/>
      <c r="AA289" s="100"/>
      <c r="AB289" s="99"/>
      <c r="AC289" s="100"/>
      <c r="AD289" s="105"/>
      <c r="AE289" s="94"/>
      <c r="AF289" s="105"/>
      <c r="AG289" s="94"/>
      <c r="AH289" s="132"/>
      <c r="AI289" s="97"/>
      <c r="AJ289" s="96"/>
      <c r="AK289" s="192" t="str">
        <f t="shared" si="11"/>
        <v>Rejected</v>
      </c>
      <c r="AL289" s="169" t="str">
        <f>IFERROR(IF(S289="","",IF(VLOOKUP(S289,'Requisitions'!$B:$N,13,FALSE)="","",HYPERLINK(VLOOKUP(S289,'Requisitions'!$B:$N,13,FALSE),"Feedback Sheet"))),"")</f>
        <v/>
      </c>
      <c r="AM289" s="96"/>
    </row>
    <row r="290" spans="2:39" x14ac:dyDescent="0.45">
      <c r="B290" s="98">
        <v>286</v>
      </c>
      <c r="C290" s="98" t="s">
        <v>1385</v>
      </c>
      <c r="D290" s="98" t="s">
        <v>174</v>
      </c>
      <c r="E290" s="98" t="s">
        <v>220</v>
      </c>
      <c r="F290" s="98" t="s">
        <v>313</v>
      </c>
      <c r="G290" s="98" t="s">
        <v>1386</v>
      </c>
      <c r="H290" s="98" t="s">
        <v>1120</v>
      </c>
      <c r="I290" s="98" t="s">
        <v>245</v>
      </c>
      <c r="J290" s="98" t="s">
        <v>251</v>
      </c>
      <c r="K290" s="98" t="s">
        <v>281</v>
      </c>
      <c r="L290" s="98" t="s">
        <v>570</v>
      </c>
      <c r="M290" s="96" t="s">
        <v>219</v>
      </c>
      <c r="N290" s="103" t="s">
        <v>60</v>
      </c>
      <c r="O290" s="97">
        <v>7480874822</v>
      </c>
      <c r="P290" s="98" t="s">
        <v>1387</v>
      </c>
      <c r="Q290" s="126" t="str">
        <f t="shared" si="10"/>
        <v>C-286</v>
      </c>
      <c r="R290" s="108"/>
      <c r="S290" s="98"/>
      <c r="T290" s="105"/>
      <c r="U290" s="103"/>
      <c r="V290" s="171" cm="1">
        <f t="array" aca="1" ref="V290" ca="1">IF(B290="","",IF(OR(AK290="Joined",AK290="Rejected",AK290="Offer Drop",AK290="Backed out"),"",_xlfn.LET(_xlpm.dates,CHOOSE({1,2,3,4,5,6},X290,Z290,AB290,AD290,AF290,AH290),_xlpm.pastDates,IF(_xlpm.dates&lt;=TODAY(),_xlpm.dates,0),_xlpm.maxPast,MAX(_xlpm.pastDates),IF(_xlpm.maxPast&gt;0,TODAY()-_xlpm.maxPast,IF(T290="","",TODAY()-T290)))))</f>
        <v>9</v>
      </c>
      <c r="W290" s="95" t="s">
        <v>221</v>
      </c>
      <c r="X290" s="129"/>
      <c r="Y290" s="100"/>
      <c r="Z290" s="99">
        <v>46179</v>
      </c>
      <c r="AA290" s="100"/>
      <c r="AB290" s="99"/>
      <c r="AC290" s="100"/>
      <c r="AD290" s="105"/>
      <c r="AE290" s="94"/>
      <c r="AF290" s="105"/>
      <c r="AG290" s="94"/>
      <c r="AH290" s="132"/>
      <c r="AI290" s="97"/>
      <c r="AJ290" s="96"/>
      <c r="AK290" s="192" t="str">
        <f t="shared" si="11"/>
        <v>Active</v>
      </c>
      <c r="AL290" s="169" t="str">
        <f>IFERROR(IF(S290="","",IF(VLOOKUP(S290,'Requisitions'!$B:$N,13,FALSE)="","",HYPERLINK(VLOOKUP(S290,'Requisitions'!$B:$N,13,FALSE),"Feedback Sheet"))),"")</f>
        <v/>
      </c>
      <c r="AM290" s="96"/>
    </row>
    <row r="291" spans="2:39" x14ac:dyDescent="0.45">
      <c r="B291" s="98">
        <v>287</v>
      </c>
      <c r="C291" s="98" t="s">
        <v>1388</v>
      </c>
      <c r="D291" s="98" t="s">
        <v>174</v>
      </c>
      <c r="E291" s="98" t="s">
        <v>1229</v>
      </c>
      <c r="F291" s="98" t="s">
        <v>283</v>
      </c>
      <c r="G291" s="98" t="s">
        <v>1389</v>
      </c>
      <c r="H291" s="98" t="s">
        <v>1390</v>
      </c>
      <c r="I291" s="98" t="s">
        <v>245</v>
      </c>
      <c r="J291" s="98" t="s">
        <v>1391</v>
      </c>
      <c r="K291" s="98" t="s">
        <v>250</v>
      </c>
      <c r="L291" s="98" t="s">
        <v>1392</v>
      </c>
      <c r="M291" s="96" t="s">
        <v>219</v>
      </c>
      <c r="N291" s="103" t="s">
        <v>60</v>
      </c>
      <c r="O291" s="97">
        <v>8138031898</v>
      </c>
      <c r="P291" s="98" t="s">
        <v>1393</v>
      </c>
      <c r="Q291" s="126" t="str">
        <f t="shared" si="10"/>
        <v>C-287</v>
      </c>
      <c r="R291" s="108"/>
      <c r="S291" s="98"/>
      <c r="T291" s="105"/>
      <c r="U291" s="103"/>
      <c r="V291" s="171" t="str" cm="1">
        <f t="array" aca="1" ref="V291" ca="1">IF(B291="","",IF(OR(AK291="Joined",AK291="Rejected",AK291="Offer Drop",AK291="Backed out"),"",_xlfn.LET(_xlpm.dates,CHOOSE({1,2,3,4,5,6},X291,Z291,AB291,AD291,AF291,AH291),_xlpm.pastDates,IF(_xlpm.dates&lt;=TODAY(),_xlpm.dates,0),_xlpm.maxPast,MAX(_xlpm.pastDates),IF(_xlpm.maxPast&gt;0,TODAY()-_xlpm.maxPast,IF(T291="","",TODAY()-T291)))))</f>
        <v/>
      </c>
      <c r="W291" s="95" t="s">
        <v>222</v>
      </c>
      <c r="X291" s="129"/>
      <c r="Y291" s="100"/>
      <c r="Z291" s="99"/>
      <c r="AA291" s="100"/>
      <c r="AB291" s="99"/>
      <c r="AC291" s="100"/>
      <c r="AD291" s="105"/>
      <c r="AE291" s="94"/>
      <c r="AF291" s="105"/>
      <c r="AG291" s="94"/>
      <c r="AH291" s="132"/>
      <c r="AI291" s="97"/>
      <c r="AJ291" s="96"/>
      <c r="AK291" s="192" t="str">
        <f t="shared" si="11"/>
        <v>Rejected</v>
      </c>
      <c r="AL291" s="169" t="str">
        <f>IFERROR(IF(S291="","",IF(VLOOKUP(S291,'Requisitions'!$B:$N,13,FALSE)="","",HYPERLINK(VLOOKUP(S291,'Requisitions'!$B:$N,13,FALSE),"Feedback Sheet"))),"")</f>
        <v/>
      </c>
      <c r="AM291" s="96"/>
    </row>
    <row r="292" spans="2:39" x14ac:dyDescent="0.45">
      <c r="B292" s="98">
        <v>288</v>
      </c>
      <c r="C292" s="98" t="s">
        <v>1394</v>
      </c>
      <c r="D292" s="98" t="s">
        <v>174</v>
      </c>
      <c r="E292" s="98" t="s">
        <v>220</v>
      </c>
      <c r="F292" s="98" t="s">
        <v>1395</v>
      </c>
      <c r="G292" s="98" t="s">
        <v>1396</v>
      </c>
      <c r="H292" s="98" t="s">
        <v>1397</v>
      </c>
      <c r="I292" s="98"/>
      <c r="J292" s="98" t="s">
        <v>330</v>
      </c>
      <c r="K292" s="98" t="s">
        <v>265</v>
      </c>
      <c r="L292" s="98" t="s">
        <v>323</v>
      </c>
      <c r="M292" s="96" t="s">
        <v>219</v>
      </c>
      <c r="N292" s="103" t="s">
        <v>60</v>
      </c>
      <c r="O292" s="97">
        <v>7034679010</v>
      </c>
      <c r="P292" s="98" t="s">
        <v>1398</v>
      </c>
      <c r="Q292" s="126" t="str">
        <f t="shared" si="10"/>
        <v>C-288</v>
      </c>
      <c r="R292" s="108"/>
      <c r="S292" s="98"/>
      <c r="T292" s="105"/>
      <c r="U292" s="103"/>
      <c r="V292" s="171" t="str" cm="1">
        <f t="array" aca="1" ref="V292" ca="1">IF(B292="","",IF(OR(AK292="Joined",AK292="Rejected",AK292="Offer Drop",AK292="Backed out"),"",_xlfn.LET(_xlpm.dates,CHOOSE({1,2,3,4,5,6},X292,Z292,AB292,AD292,AF292,AH292),_xlpm.pastDates,IF(_xlpm.dates&lt;=TODAY(),_xlpm.dates,0),_xlpm.maxPast,MAX(_xlpm.pastDates),IF(_xlpm.maxPast&gt;0,TODAY()-_xlpm.maxPast,IF(T292="","",TODAY()-T292)))))</f>
        <v/>
      </c>
      <c r="W292" s="95" t="s">
        <v>222</v>
      </c>
      <c r="X292" s="129"/>
      <c r="Y292" s="100"/>
      <c r="Z292" s="99"/>
      <c r="AA292" s="100"/>
      <c r="AB292" s="99"/>
      <c r="AC292" s="100"/>
      <c r="AD292" s="105"/>
      <c r="AE292" s="94"/>
      <c r="AF292" s="105"/>
      <c r="AG292" s="94"/>
      <c r="AH292" s="132"/>
      <c r="AI292" s="97"/>
      <c r="AJ292" s="96"/>
      <c r="AK292" s="192" t="str">
        <f t="shared" si="11"/>
        <v>Rejected</v>
      </c>
      <c r="AL292" s="169" t="str">
        <f>IFERROR(IF(S292="","",IF(VLOOKUP(S292,'Requisitions'!$B:$N,13,FALSE)="","",HYPERLINK(VLOOKUP(S292,'Requisitions'!$B:$N,13,FALSE),"Feedback Sheet"))),"")</f>
        <v/>
      </c>
      <c r="AM292" s="96"/>
    </row>
    <row r="293" spans="2:39" x14ac:dyDescent="0.45">
      <c r="B293" s="98">
        <v>289</v>
      </c>
      <c r="C293" s="98" t="s">
        <v>1399</v>
      </c>
      <c r="D293" s="98" t="s">
        <v>1400</v>
      </c>
      <c r="E293" s="98" t="s">
        <v>1400</v>
      </c>
      <c r="F293" s="98" t="s">
        <v>283</v>
      </c>
      <c r="G293" s="98" t="s">
        <v>1401</v>
      </c>
      <c r="H293" s="98" t="s">
        <v>1402</v>
      </c>
      <c r="I293" s="98" t="s">
        <v>245</v>
      </c>
      <c r="J293" s="98" t="s">
        <v>483</v>
      </c>
      <c r="K293" s="98" t="s">
        <v>255</v>
      </c>
      <c r="L293" s="98" t="s">
        <v>303</v>
      </c>
      <c r="M293" s="96" t="s">
        <v>219</v>
      </c>
      <c r="N293" s="103" t="s">
        <v>60</v>
      </c>
      <c r="O293" s="97">
        <v>7007574088</v>
      </c>
      <c r="P293" s="98" t="s">
        <v>1403</v>
      </c>
      <c r="Q293" s="126" t="str">
        <f t="shared" si="10"/>
        <v>C-289</v>
      </c>
      <c r="R293" s="108"/>
      <c r="S293" s="98"/>
      <c r="T293" s="105"/>
      <c r="U293" s="103"/>
      <c r="V293" s="171" t="str" cm="1">
        <f t="array" aca="1" ref="V293" ca="1">IF(B293="","",IF(OR(AK293="Joined",AK293="Rejected",AK293="Offer Drop",AK293="Backed out"),"",_xlfn.LET(_xlpm.dates,CHOOSE({1,2,3,4,5,6},X293,Z293,AB293,AD293,AF293,AH293),_xlpm.pastDates,IF(_xlpm.dates&lt;=TODAY(),_xlpm.dates,0),_xlpm.maxPast,MAX(_xlpm.pastDates),IF(_xlpm.maxPast&gt;0,TODAY()-_xlpm.maxPast,IF(T293="","",TODAY()-T293)))))</f>
        <v/>
      </c>
      <c r="W293" s="95" t="s">
        <v>221</v>
      </c>
      <c r="X293" s="129"/>
      <c r="Y293" s="100"/>
      <c r="Z293" s="99"/>
      <c r="AA293" s="100"/>
      <c r="AB293" s="99"/>
      <c r="AC293" s="100"/>
      <c r="AD293" s="105"/>
      <c r="AE293" s="94"/>
      <c r="AF293" s="105"/>
      <c r="AG293" s="94"/>
      <c r="AH293" s="132"/>
      <c r="AI293" s="97"/>
      <c r="AJ293" s="96"/>
      <c r="AK293" s="192" t="str">
        <f t="shared" si="11"/>
        <v>Active</v>
      </c>
      <c r="AL293" s="169" t="str">
        <f>IFERROR(IF(S293="","",IF(VLOOKUP(S293,'Requisitions'!$B:$N,13,FALSE)="","",HYPERLINK(VLOOKUP(S293,'Requisitions'!$B:$N,13,FALSE),"Feedback Sheet"))),"")</f>
        <v/>
      </c>
      <c r="AM293" s="96"/>
    </row>
    <row r="294" spans="2:39" x14ac:dyDescent="0.45">
      <c r="B294" s="98">
        <v>290</v>
      </c>
      <c r="C294" s="98" t="s">
        <v>1404</v>
      </c>
      <c r="D294" s="98" t="s">
        <v>1289</v>
      </c>
      <c r="E294" s="98" t="s">
        <v>97</v>
      </c>
      <c r="F294" s="98" t="s">
        <v>329</v>
      </c>
      <c r="G294" s="98" t="s">
        <v>1405</v>
      </c>
      <c r="H294" s="98" t="s">
        <v>43</v>
      </c>
      <c r="I294" s="98" t="s">
        <v>872</v>
      </c>
      <c r="J294" s="98" t="s">
        <v>1406</v>
      </c>
      <c r="K294" s="98" t="s">
        <v>1407</v>
      </c>
      <c r="L294" s="98" t="s">
        <v>247</v>
      </c>
      <c r="M294" s="96" t="s">
        <v>219</v>
      </c>
      <c r="N294" s="103" t="s">
        <v>60</v>
      </c>
      <c r="O294" s="97">
        <v>7814388634</v>
      </c>
      <c r="P294" s="98" t="s">
        <v>1408</v>
      </c>
      <c r="Q294" s="126" t="str">
        <f t="shared" si="10"/>
        <v>C-290</v>
      </c>
      <c r="R294" s="108"/>
      <c r="S294" s="98"/>
      <c r="T294" s="105"/>
      <c r="U294" s="103"/>
      <c r="V294" s="171" t="str" cm="1">
        <f t="array" aca="1" ref="V294" ca="1">IF(B294="","",IF(OR(AK294="Joined",AK294="Rejected",AK294="Offer Drop",AK294="Backed out"),"",_xlfn.LET(_xlpm.dates,CHOOSE({1,2,3,4,5,6},X294,Z294,AB294,AD294,AF294,AH294),_xlpm.pastDates,IF(_xlpm.dates&lt;=TODAY(),_xlpm.dates,0),_xlpm.maxPast,MAX(_xlpm.pastDates),IF(_xlpm.maxPast&gt;0,TODAY()-_xlpm.maxPast,IF(T294="","",TODAY()-T294)))))</f>
        <v/>
      </c>
      <c r="W294" s="95" t="s">
        <v>221</v>
      </c>
      <c r="X294" s="129"/>
      <c r="Y294" s="100"/>
      <c r="Z294" s="99"/>
      <c r="AA294" s="100"/>
      <c r="AB294" s="99"/>
      <c r="AC294" s="100"/>
      <c r="AD294" s="105"/>
      <c r="AE294" s="94"/>
      <c r="AF294" s="105"/>
      <c r="AG294" s="94"/>
      <c r="AH294" s="132"/>
      <c r="AI294" s="97"/>
      <c r="AJ294" s="96"/>
      <c r="AK294" s="192" t="str">
        <f t="shared" si="11"/>
        <v>Active</v>
      </c>
      <c r="AL294" s="169" t="str">
        <f>IFERROR(IF(S294="","",IF(VLOOKUP(S294,'Requisitions'!$B:$N,13,FALSE)="","",HYPERLINK(VLOOKUP(S294,'Requisitions'!$B:$N,13,FALSE),"Feedback Sheet"))),"")</f>
        <v/>
      </c>
      <c r="AM294" s="96"/>
    </row>
    <row r="295" spans="2:39" x14ac:dyDescent="0.45">
      <c r="B295" s="98">
        <v>291</v>
      </c>
      <c r="C295" s="98" t="s">
        <v>1409</v>
      </c>
      <c r="D295" s="98" t="s">
        <v>155</v>
      </c>
      <c r="E295" s="98" t="s">
        <v>1327</v>
      </c>
      <c r="F295" s="98" t="s">
        <v>519</v>
      </c>
      <c r="G295" s="98" t="s">
        <v>1410</v>
      </c>
      <c r="H295" s="98" t="s">
        <v>1411</v>
      </c>
      <c r="I295" s="98" t="s">
        <v>245</v>
      </c>
      <c r="J295" s="98" t="s">
        <v>1412</v>
      </c>
      <c r="K295" s="98" t="s">
        <v>1413</v>
      </c>
      <c r="L295" s="98" t="s">
        <v>570</v>
      </c>
      <c r="M295" s="96" t="s">
        <v>219</v>
      </c>
      <c r="N295" s="103" t="s">
        <v>58</v>
      </c>
      <c r="O295" s="97">
        <v>6367807635</v>
      </c>
      <c r="P295" s="98" t="s">
        <v>1414</v>
      </c>
      <c r="Q295" s="126" t="str">
        <f t="shared" si="10"/>
        <v>C-291</v>
      </c>
      <c r="R295" s="108"/>
      <c r="S295" s="98"/>
      <c r="T295" s="105"/>
      <c r="U295" s="103"/>
      <c r="V295" s="171" t="str" cm="1">
        <f t="array" aca="1" ref="V295" ca="1">IF(B295="","",IF(OR(AK295="Joined",AK295="Rejected",AK295="Offer Drop",AK295="Backed out"),"",_xlfn.LET(_xlpm.dates,CHOOSE({1,2,3,4,5,6},X295,Z295,AB295,AD295,AF295,AH295),_xlpm.pastDates,IF(_xlpm.dates&lt;=TODAY(),_xlpm.dates,0),_xlpm.maxPast,MAX(_xlpm.pastDates),IF(_xlpm.maxPast&gt;0,TODAY()-_xlpm.maxPast,IF(T295="","",TODAY()-T295)))))</f>
        <v/>
      </c>
      <c r="W295" s="95" t="s">
        <v>222</v>
      </c>
      <c r="X295" s="129"/>
      <c r="Y295" s="100"/>
      <c r="Z295" s="99"/>
      <c r="AA295" s="100"/>
      <c r="AB295" s="99"/>
      <c r="AC295" s="100"/>
      <c r="AD295" s="105"/>
      <c r="AE295" s="94"/>
      <c r="AF295" s="105"/>
      <c r="AG295" s="94"/>
      <c r="AH295" s="132"/>
      <c r="AI295" s="97"/>
      <c r="AJ295" s="96"/>
      <c r="AK295" s="192" t="str">
        <f t="shared" si="11"/>
        <v>Rejected</v>
      </c>
      <c r="AL295" s="169" t="str">
        <f>IFERROR(IF(S295="","",IF(VLOOKUP(S295,'Requisitions'!$B:$N,13,FALSE)="","",HYPERLINK(VLOOKUP(S295,'Requisitions'!$B:$N,13,FALSE),"Feedback Sheet"))),"")</f>
        <v/>
      </c>
      <c r="AM295" s="96"/>
    </row>
    <row r="296" spans="2:39" x14ac:dyDescent="0.45">
      <c r="B296" s="98">
        <v>292</v>
      </c>
      <c r="C296" s="98" t="s">
        <v>1415</v>
      </c>
      <c r="D296" s="98" t="s">
        <v>155</v>
      </c>
      <c r="E296" s="98" t="s">
        <v>213</v>
      </c>
      <c r="F296" s="98" t="s">
        <v>334</v>
      </c>
      <c r="G296" s="98" t="s">
        <v>1416</v>
      </c>
      <c r="H296" s="98" t="s">
        <v>360</v>
      </c>
      <c r="I296" s="98" t="s">
        <v>245</v>
      </c>
      <c r="J296" s="98" t="s">
        <v>250</v>
      </c>
      <c r="K296" s="98" t="s">
        <v>273</v>
      </c>
      <c r="L296" s="98" t="s">
        <v>1417</v>
      </c>
      <c r="M296" s="96" t="s">
        <v>1418</v>
      </c>
      <c r="N296" s="103" t="s">
        <v>282</v>
      </c>
      <c r="O296" s="97">
        <v>9111885798</v>
      </c>
      <c r="P296" s="98" t="s">
        <v>1419</v>
      </c>
      <c r="Q296" s="126" t="str">
        <f t="shared" si="10"/>
        <v>C-292</v>
      </c>
      <c r="R296" s="108"/>
      <c r="S296" s="98"/>
      <c r="T296" s="105"/>
      <c r="U296" s="103"/>
      <c r="V296" s="171" t="str" cm="1">
        <f t="array" aca="1" ref="V296" ca="1">IF(B296="","",IF(OR(AK296="Joined",AK296="Rejected",AK296="Offer Drop",AK296="Backed out"),"",_xlfn.LET(_xlpm.dates,CHOOSE({1,2,3,4,5,6},X296,Z296,AB296,AD296,AF296,AH296),_xlpm.pastDates,IF(_xlpm.dates&lt;=TODAY(),_xlpm.dates,0),_xlpm.maxPast,MAX(_xlpm.pastDates),IF(_xlpm.maxPast&gt;0,TODAY()-_xlpm.maxPast,IF(T296="","",TODAY()-T296)))))</f>
        <v/>
      </c>
      <c r="W296" s="95" t="s">
        <v>320</v>
      </c>
      <c r="X296" s="129"/>
      <c r="Y296" s="100"/>
      <c r="Z296" s="99"/>
      <c r="AA296" s="100"/>
      <c r="AB296" s="99"/>
      <c r="AC296" s="100"/>
      <c r="AD296" s="105"/>
      <c r="AE296" s="94"/>
      <c r="AF296" s="105"/>
      <c r="AG296" s="94"/>
      <c r="AH296" s="132"/>
      <c r="AI296" s="97"/>
      <c r="AJ296" s="96"/>
      <c r="AK296" s="192" t="str">
        <f t="shared" si="11"/>
        <v>On Hold</v>
      </c>
      <c r="AL296" s="169" t="str">
        <f>IFERROR(IF(S296="","",IF(VLOOKUP(S296,'Requisitions'!$B:$N,13,FALSE)="","",HYPERLINK(VLOOKUP(S296,'Requisitions'!$B:$N,13,FALSE),"Feedback Sheet"))),"")</f>
        <v/>
      </c>
      <c r="AM296" s="96"/>
    </row>
    <row r="297" spans="2:39" x14ac:dyDescent="0.45">
      <c r="B297" s="98">
        <v>293</v>
      </c>
      <c r="C297" s="98" t="s">
        <v>1420</v>
      </c>
      <c r="D297" s="98" t="s">
        <v>155</v>
      </c>
      <c r="E297" s="98" t="s">
        <v>1327</v>
      </c>
      <c r="F297" s="98" t="s">
        <v>1421</v>
      </c>
      <c r="G297" s="98" t="s">
        <v>1422</v>
      </c>
      <c r="H297" s="98" t="s">
        <v>43</v>
      </c>
      <c r="I297" s="98" t="s">
        <v>245</v>
      </c>
      <c r="J297" s="98" t="s">
        <v>462</v>
      </c>
      <c r="K297" s="98" t="s">
        <v>298</v>
      </c>
      <c r="L297" s="98" t="s">
        <v>240</v>
      </c>
      <c r="M297" s="96" t="s">
        <v>219</v>
      </c>
      <c r="N297" s="103" t="s">
        <v>282</v>
      </c>
      <c r="O297" s="97">
        <v>8416913897</v>
      </c>
      <c r="P297" s="98" t="s">
        <v>1423</v>
      </c>
      <c r="Q297" s="126" t="str">
        <f t="shared" si="10"/>
        <v>C-293</v>
      </c>
      <c r="R297" s="108"/>
      <c r="S297" s="98"/>
      <c r="T297" s="105"/>
      <c r="U297" s="103"/>
      <c r="V297" s="171" t="str" cm="1">
        <f t="array" aca="1" ref="V297" ca="1">IF(B297="","",IF(OR(AK297="Joined",AK297="Rejected",AK297="Offer Drop",AK297="Backed out"),"",_xlfn.LET(_xlpm.dates,CHOOSE({1,2,3,4,5,6},X297,Z297,AB297,AD297,AF297,AH297),_xlpm.pastDates,IF(_xlpm.dates&lt;=TODAY(),_xlpm.dates,0),_xlpm.maxPast,MAX(_xlpm.pastDates),IF(_xlpm.maxPast&gt;0,TODAY()-_xlpm.maxPast,IF(T297="","",TODAY()-T297)))))</f>
        <v/>
      </c>
      <c r="W297" s="95" t="s">
        <v>221</v>
      </c>
      <c r="X297" s="129"/>
      <c r="Y297" s="100"/>
      <c r="Z297" s="99"/>
      <c r="AA297" s="100"/>
      <c r="AB297" s="99"/>
      <c r="AC297" s="100"/>
      <c r="AD297" s="105"/>
      <c r="AE297" s="94"/>
      <c r="AF297" s="105"/>
      <c r="AG297" s="94"/>
      <c r="AH297" s="132"/>
      <c r="AI297" s="97"/>
      <c r="AJ297" s="96"/>
      <c r="AK297" s="192" t="str">
        <f t="shared" si="11"/>
        <v>Active</v>
      </c>
      <c r="AL297" s="169" t="str">
        <f>IFERROR(IF(S297="","",IF(VLOOKUP(S297,'Requisitions'!$B:$N,13,FALSE)="","",HYPERLINK(VLOOKUP(S297,'Requisitions'!$B:$N,13,FALSE),"Feedback Sheet"))),"")</f>
        <v/>
      </c>
      <c r="AM297" s="96"/>
    </row>
    <row r="298" spans="2:39" x14ac:dyDescent="0.45">
      <c r="B298" s="98">
        <v>294</v>
      </c>
      <c r="C298" s="98" t="s">
        <v>1424</v>
      </c>
      <c r="D298" s="98" t="s">
        <v>1400</v>
      </c>
      <c r="E298" s="98" t="s">
        <v>1425</v>
      </c>
      <c r="F298" s="98" t="s">
        <v>243</v>
      </c>
      <c r="G298" s="98" t="s">
        <v>1426</v>
      </c>
      <c r="H298" s="98" t="s">
        <v>43</v>
      </c>
      <c r="I298" s="98" t="s">
        <v>1427</v>
      </c>
      <c r="J298" s="98" t="s">
        <v>1428</v>
      </c>
      <c r="K298" s="98" t="s">
        <v>273</v>
      </c>
      <c r="L298" s="98" t="s">
        <v>1429</v>
      </c>
      <c r="M298" s="96" t="s">
        <v>219</v>
      </c>
      <c r="N298" s="103" t="s">
        <v>60</v>
      </c>
      <c r="O298" s="97">
        <v>8218233271</v>
      </c>
      <c r="P298" s="98" t="s">
        <v>1430</v>
      </c>
      <c r="Q298" s="126" t="str">
        <f t="shared" si="10"/>
        <v>C-294</v>
      </c>
      <c r="R298" s="108"/>
      <c r="S298" s="98"/>
      <c r="T298" s="105"/>
      <c r="U298" s="103"/>
      <c r="V298" s="171" t="str" cm="1">
        <f t="array" aca="1" ref="V298" ca="1">IF(B298="","",IF(OR(AK298="Joined",AK298="Rejected",AK298="Offer Drop",AK298="Backed out"),"",_xlfn.LET(_xlpm.dates,CHOOSE({1,2,3,4,5,6},X298,Z298,AB298,AD298,AF298,AH298),_xlpm.pastDates,IF(_xlpm.dates&lt;=TODAY(),_xlpm.dates,0),_xlpm.maxPast,MAX(_xlpm.pastDates),IF(_xlpm.maxPast&gt;0,TODAY()-_xlpm.maxPast,IF(T298="","",TODAY()-T298)))))</f>
        <v/>
      </c>
      <c r="W298" s="95" t="s">
        <v>221</v>
      </c>
      <c r="X298" s="129"/>
      <c r="Y298" s="100"/>
      <c r="Z298" s="99"/>
      <c r="AA298" s="100"/>
      <c r="AB298" s="99"/>
      <c r="AC298" s="100"/>
      <c r="AD298" s="105"/>
      <c r="AE298" s="94"/>
      <c r="AF298" s="105"/>
      <c r="AG298" s="94"/>
      <c r="AH298" s="132"/>
      <c r="AI298" s="97"/>
      <c r="AJ298" s="96"/>
      <c r="AK298" s="192" t="str">
        <f t="shared" si="11"/>
        <v>Active</v>
      </c>
      <c r="AL298" s="169" t="str">
        <f>IFERROR(IF(S298="","",IF(VLOOKUP(S298,'Requisitions'!$B:$N,13,FALSE)="","",HYPERLINK(VLOOKUP(S298,'Requisitions'!$B:$N,13,FALSE),"Feedback Sheet"))),"")</f>
        <v/>
      </c>
      <c r="AM298" s="96"/>
    </row>
    <row r="299" spans="2:39" x14ac:dyDescent="0.45">
      <c r="B299" s="98">
        <v>295</v>
      </c>
      <c r="C299" s="98" t="s">
        <v>1431</v>
      </c>
      <c r="D299" s="98" t="s">
        <v>155</v>
      </c>
      <c r="E299" s="98" t="s">
        <v>213</v>
      </c>
      <c r="F299" s="98" t="s">
        <v>283</v>
      </c>
      <c r="G299" s="98" t="s">
        <v>1432</v>
      </c>
      <c r="H299" s="98" t="s">
        <v>748</v>
      </c>
      <c r="I299" s="98" t="s">
        <v>245</v>
      </c>
      <c r="J299" s="98" t="s">
        <v>273</v>
      </c>
      <c r="K299" s="98" t="s">
        <v>1433</v>
      </c>
      <c r="L299" s="98" t="s">
        <v>685</v>
      </c>
      <c r="M299" s="96" t="s">
        <v>219</v>
      </c>
      <c r="N299" s="103" t="s">
        <v>60</v>
      </c>
      <c r="O299" s="97">
        <v>8572890813</v>
      </c>
      <c r="P299" s="98" t="s">
        <v>1434</v>
      </c>
      <c r="Q299" s="126" t="str">
        <f t="shared" si="10"/>
        <v>C-295</v>
      </c>
      <c r="R299" s="108"/>
      <c r="S299" s="98"/>
      <c r="T299" s="105"/>
      <c r="U299" s="103"/>
      <c r="V299" s="171" t="str" cm="1">
        <f t="array" aca="1" ref="V299" ca="1">IF(B299="","",IF(OR(AK299="Joined",AK299="Rejected",AK299="Offer Drop",AK299="Backed out"),"",_xlfn.LET(_xlpm.dates,CHOOSE({1,2,3,4,5,6},X299,Z299,AB299,AD299,AF299,AH299),_xlpm.pastDates,IF(_xlpm.dates&lt;=TODAY(),_xlpm.dates,0),_xlpm.maxPast,MAX(_xlpm.pastDates),IF(_xlpm.maxPast&gt;0,TODAY()-_xlpm.maxPast,IF(T299="","",TODAY()-T299)))))</f>
        <v/>
      </c>
      <c r="W299" s="95" t="s">
        <v>222</v>
      </c>
      <c r="X299" s="129"/>
      <c r="Y299" s="100"/>
      <c r="Z299" s="99"/>
      <c r="AA299" s="100"/>
      <c r="AB299" s="99"/>
      <c r="AC299" s="100"/>
      <c r="AD299" s="105"/>
      <c r="AE299" s="94"/>
      <c r="AF299" s="105"/>
      <c r="AG299" s="94"/>
      <c r="AH299" s="103"/>
      <c r="AI299" s="97"/>
      <c r="AJ299" s="96"/>
      <c r="AK299" s="192" t="str">
        <f t="shared" si="11"/>
        <v>Rejected</v>
      </c>
      <c r="AL299" s="169" t="str">
        <f>IFERROR(IF(S299="","",IF(VLOOKUP(S299,'Requisitions'!$B:$N,13,FALSE)="","",HYPERLINK(VLOOKUP(S299,'Requisitions'!$B:$N,13,FALSE),"Feedback Sheet"))),"")</f>
        <v/>
      </c>
      <c r="AM299" s="96"/>
    </row>
    <row r="300" spans="2:39" x14ac:dyDescent="0.45">
      <c r="B300" s="98">
        <v>296</v>
      </c>
      <c r="C300" s="98" t="s">
        <v>1435</v>
      </c>
      <c r="D300" s="98" t="s">
        <v>155</v>
      </c>
      <c r="E300" s="98" t="s">
        <v>1327</v>
      </c>
      <c r="F300" s="98" t="s">
        <v>252</v>
      </c>
      <c r="G300" s="98" t="s">
        <v>1436</v>
      </c>
      <c r="H300" s="98" t="s">
        <v>228</v>
      </c>
      <c r="I300" s="98" t="s">
        <v>245</v>
      </c>
      <c r="J300" s="98" t="s">
        <v>1437</v>
      </c>
      <c r="K300" s="98"/>
      <c r="L300" s="98" t="s">
        <v>1438</v>
      </c>
      <c r="M300" s="96" t="s">
        <v>1439</v>
      </c>
      <c r="N300" s="103" t="s">
        <v>60</v>
      </c>
      <c r="O300" s="97">
        <v>9319136945</v>
      </c>
      <c r="P300" s="98" t="s">
        <v>1440</v>
      </c>
      <c r="Q300" s="126" t="str">
        <f t="shared" si="10"/>
        <v>C-296</v>
      </c>
      <c r="R300" s="108"/>
      <c r="S300" s="98"/>
      <c r="T300" s="105"/>
      <c r="U300" s="103"/>
      <c r="V300" s="171" t="str" cm="1">
        <f t="array" aca="1" ref="V300" ca="1">IF(B300="","",IF(OR(AK300="Joined",AK300="Rejected",AK300="Offer Drop",AK300="Backed out"),"",_xlfn.LET(_xlpm.dates,CHOOSE({1,2,3,4,5,6},X300,Z300,AB300,AD300,AF300,AH300),_xlpm.pastDates,IF(_xlpm.dates&lt;=TODAY(),_xlpm.dates,0),_xlpm.maxPast,MAX(_xlpm.pastDates),IF(_xlpm.maxPast&gt;0,TODAY()-_xlpm.maxPast,IF(T300="","",TODAY()-T300)))))</f>
        <v/>
      </c>
      <c r="W300" s="95" t="s">
        <v>221</v>
      </c>
      <c r="X300" s="129"/>
      <c r="Y300" s="100" t="s">
        <v>221</v>
      </c>
      <c r="Z300" s="99"/>
      <c r="AA300" s="100"/>
      <c r="AB300" s="99"/>
      <c r="AC300" s="100"/>
      <c r="AD300" s="105"/>
      <c r="AE300" s="94"/>
      <c r="AF300" s="105"/>
      <c r="AG300" s="94"/>
      <c r="AH300" s="132"/>
      <c r="AI300" s="97"/>
      <c r="AJ300" s="96"/>
      <c r="AK300" s="192" t="str">
        <f t="shared" si="11"/>
        <v>Active</v>
      </c>
      <c r="AL300" s="169" t="str">
        <f>IFERROR(IF(S300="","",IF(VLOOKUP(S300,'Requisitions'!$B:$N,13,FALSE)="","",HYPERLINK(VLOOKUP(S300,'Requisitions'!$B:$N,13,FALSE),"Feedback Sheet"))),"")</f>
        <v/>
      </c>
      <c r="AM300" s="96"/>
    </row>
    <row r="301" spans="2:39" x14ac:dyDescent="0.45">
      <c r="B301" s="98">
        <v>297</v>
      </c>
      <c r="C301" s="98" t="s">
        <v>1441</v>
      </c>
      <c r="D301" s="98" t="s">
        <v>1219</v>
      </c>
      <c r="E301" s="98" t="s">
        <v>1442</v>
      </c>
      <c r="F301" s="98" t="s">
        <v>329</v>
      </c>
      <c r="G301" s="98" t="s">
        <v>1443</v>
      </c>
      <c r="H301" s="98" t="s">
        <v>244</v>
      </c>
      <c r="I301" s="98" t="s">
        <v>245</v>
      </c>
      <c r="J301" s="98" t="s">
        <v>298</v>
      </c>
      <c r="K301" s="98" t="s">
        <v>250</v>
      </c>
      <c r="L301" s="98" t="s">
        <v>247</v>
      </c>
      <c r="M301" s="96" t="s">
        <v>219</v>
      </c>
      <c r="N301" s="103" t="s">
        <v>60</v>
      </c>
      <c r="O301" s="97">
        <v>9716032637</v>
      </c>
      <c r="P301" s="98" t="s">
        <v>1444</v>
      </c>
      <c r="Q301" s="126" t="str">
        <f t="shared" si="10"/>
        <v>C-297</v>
      </c>
      <c r="R301" s="108"/>
      <c r="S301" s="98"/>
      <c r="T301" s="105"/>
      <c r="U301" s="103"/>
      <c r="V301" s="171" t="str" cm="1">
        <f t="array" aca="1" ref="V301" ca="1">IF(B301="","",IF(OR(AK301="Joined",AK301="Rejected",AK301="Offer Drop",AK301="Backed out"),"",_xlfn.LET(_xlpm.dates,CHOOSE({1,2,3,4,5,6},X301,Z301,AB301,AD301,AF301,AH301),_xlpm.pastDates,IF(_xlpm.dates&lt;=TODAY(),_xlpm.dates,0),_xlpm.maxPast,MAX(_xlpm.pastDates),IF(_xlpm.maxPast&gt;0,TODAY()-_xlpm.maxPast,IF(T301="","",TODAY()-T301)))))</f>
        <v/>
      </c>
      <c r="W301" s="95" t="s">
        <v>222</v>
      </c>
      <c r="X301" s="129"/>
      <c r="Y301" s="100"/>
      <c r="Z301" s="99"/>
      <c r="AA301" s="100"/>
      <c r="AB301" s="99"/>
      <c r="AC301" s="100"/>
      <c r="AD301" s="105"/>
      <c r="AE301" s="94"/>
      <c r="AF301" s="105"/>
      <c r="AG301" s="94"/>
      <c r="AH301" s="132"/>
      <c r="AI301" s="97"/>
      <c r="AJ301" s="96"/>
      <c r="AK301" s="192" t="str">
        <f t="shared" si="11"/>
        <v>Rejected</v>
      </c>
      <c r="AL301" s="169" t="str">
        <f>IFERROR(IF(S301="","",IF(VLOOKUP(S301,'Requisitions'!$B:$N,13,FALSE)="","",HYPERLINK(VLOOKUP(S301,'Requisitions'!$B:$N,13,FALSE),"Feedback Sheet"))),"")</f>
        <v/>
      </c>
      <c r="AM301" s="96"/>
    </row>
    <row r="302" spans="2:39" x14ac:dyDescent="0.45">
      <c r="B302" s="98">
        <v>298</v>
      </c>
      <c r="C302" s="98" t="s">
        <v>1445</v>
      </c>
      <c r="D302" s="98" t="s">
        <v>1219</v>
      </c>
      <c r="E302" s="98" t="s">
        <v>1334</v>
      </c>
      <c r="F302" s="98" t="s">
        <v>353</v>
      </c>
      <c r="G302" s="98" t="s">
        <v>1446</v>
      </c>
      <c r="H302" s="98" t="s">
        <v>315</v>
      </c>
      <c r="I302" s="98" t="s">
        <v>1447</v>
      </c>
      <c r="J302" s="98" t="s">
        <v>1448</v>
      </c>
      <c r="K302" s="98" t="s">
        <v>366</v>
      </c>
      <c r="L302" s="98" t="s">
        <v>1449</v>
      </c>
      <c r="M302" s="96" t="s">
        <v>1450</v>
      </c>
      <c r="N302" s="103" t="s">
        <v>60</v>
      </c>
      <c r="O302" s="97">
        <v>8800767079</v>
      </c>
      <c r="P302" s="98" t="s">
        <v>1451</v>
      </c>
      <c r="Q302" s="126" t="str">
        <f t="shared" si="10"/>
        <v>C-298</v>
      </c>
      <c r="R302" s="108"/>
      <c r="S302" s="98"/>
      <c r="T302" s="105"/>
      <c r="U302" s="103"/>
      <c r="V302" s="171" t="str" cm="1">
        <f t="array" aca="1" ref="V302" ca="1">IF(B302="","",IF(OR(AK302="Joined",AK302="Rejected",AK302="Offer Drop",AK302="Backed out"),"",_xlfn.LET(_xlpm.dates,CHOOSE({1,2,3,4,5,6},X302,Z302,AB302,AD302,AF302,AH302),_xlpm.pastDates,IF(_xlpm.dates&lt;=TODAY(),_xlpm.dates,0),_xlpm.maxPast,MAX(_xlpm.pastDates),IF(_xlpm.maxPast&gt;0,TODAY()-_xlpm.maxPast,IF(T302="","",TODAY()-T302)))))</f>
        <v/>
      </c>
      <c r="W302" s="95" t="s">
        <v>1452</v>
      </c>
      <c r="X302" s="129"/>
      <c r="Y302" s="100"/>
      <c r="Z302" s="99"/>
      <c r="AA302" s="100"/>
      <c r="AB302" s="99"/>
      <c r="AC302" s="100"/>
      <c r="AD302" s="105"/>
      <c r="AE302" s="94"/>
      <c r="AF302" s="105"/>
      <c r="AG302" s="94"/>
      <c r="AH302" s="132"/>
      <c r="AI302" s="97"/>
      <c r="AJ302" s="96"/>
      <c r="AK302" s="192" t="str">
        <f t="shared" si="11"/>
        <v>Not Started</v>
      </c>
      <c r="AL302" s="169" t="str">
        <f>IFERROR(IF(S302="","",IF(VLOOKUP(S302,'Requisitions'!$B:$N,13,FALSE)="","",HYPERLINK(VLOOKUP(S302,'Requisitions'!$B:$N,13,FALSE),"Feedback Sheet"))),"")</f>
        <v/>
      </c>
      <c r="AM302" s="96"/>
    </row>
    <row r="303" spans="2:39" x14ac:dyDescent="0.45">
      <c r="B303" s="98">
        <v>299</v>
      </c>
      <c r="C303" s="98" t="s">
        <v>326</v>
      </c>
      <c r="D303" s="98" t="s">
        <v>1219</v>
      </c>
      <c r="E303" s="98" t="s">
        <v>1334</v>
      </c>
      <c r="F303" s="98" t="s">
        <v>283</v>
      </c>
      <c r="G303" s="98" t="s">
        <v>1453</v>
      </c>
      <c r="H303" s="98" t="s">
        <v>1454</v>
      </c>
      <c r="I303" s="98" t="s">
        <v>245</v>
      </c>
      <c r="J303" s="98" t="s">
        <v>1455</v>
      </c>
      <c r="K303" s="98" t="s">
        <v>250</v>
      </c>
      <c r="L303" s="98" t="s">
        <v>247</v>
      </c>
      <c r="M303" s="96" t="s">
        <v>219</v>
      </c>
      <c r="N303" s="103" t="s">
        <v>60</v>
      </c>
      <c r="O303" s="97" t="s">
        <v>1456</v>
      </c>
      <c r="P303" s="98" t="s">
        <v>1457</v>
      </c>
      <c r="Q303" s="126" t="str">
        <f t="shared" si="10"/>
        <v>C-299</v>
      </c>
      <c r="R303" s="108"/>
      <c r="S303" s="98"/>
      <c r="T303" s="105"/>
      <c r="U303" s="103"/>
      <c r="V303" s="171" t="str" cm="1">
        <f t="array" aca="1" ref="V303" ca="1">IF(B303="","",IF(OR(AK303="Joined",AK303="Rejected",AK303="Offer Drop",AK303="Backed out"),"",_xlfn.LET(_xlpm.dates,CHOOSE({1,2,3,4,5,6},X303,Z303,AB303,AD303,AF303,AH303),_xlpm.pastDates,IF(_xlpm.dates&lt;=TODAY(),_xlpm.dates,0),_xlpm.maxPast,MAX(_xlpm.pastDates),IF(_xlpm.maxPast&gt;0,TODAY()-_xlpm.maxPast,IF(T303="","",TODAY()-T303)))))</f>
        <v/>
      </c>
      <c r="W303" s="95" t="s">
        <v>1452</v>
      </c>
      <c r="X303" s="129"/>
      <c r="Y303" s="100"/>
      <c r="Z303" s="99"/>
      <c r="AA303" s="100"/>
      <c r="AB303" s="99"/>
      <c r="AC303" s="100"/>
      <c r="AD303" s="105"/>
      <c r="AE303" s="94"/>
      <c r="AF303" s="105"/>
      <c r="AG303" s="94"/>
      <c r="AH303" s="132"/>
      <c r="AI303" s="97"/>
      <c r="AJ303" s="96"/>
      <c r="AK303" s="192" t="str">
        <f t="shared" si="11"/>
        <v>Not Started</v>
      </c>
      <c r="AL303" s="169" t="str">
        <f>IFERROR(IF(S303="","",IF(VLOOKUP(S303,'Requisitions'!$B:$N,13,FALSE)="","",HYPERLINK(VLOOKUP(S303,'Requisitions'!$B:$N,13,FALSE),"Feedback Sheet"))),"")</f>
        <v/>
      </c>
      <c r="AM303" s="96"/>
    </row>
    <row r="304" spans="2:39" x14ac:dyDescent="0.45">
      <c r="B304" s="98">
        <v>300</v>
      </c>
      <c r="C304" s="98" t="s">
        <v>1458</v>
      </c>
      <c r="D304" s="98" t="s">
        <v>1219</v>
      </c>
      <c r="E304" s="98" t="s">
        <v>1334</v>
      </c>
      <c r="F304" s="98" t="s">
        <v>1459</v>
      </c>
      <c r="G304" s="98" t="s">
        <v>1460</v>
      </c>
      <c r="H304" s="98" t="s">
        <v>43</v>
      </c>
      <c r="I304" s="98" t="s">
        <v>245</v>
      </c>
      <c r="J304" s="98" t="s">
        <v>1264</v>
      </c>
      <c r="K304" s="98" t="s">
        <v>250</v>
      </c>
      <c r="L304" s="98" t="s">
        <v>1461</v>
      </c>
      <c r="M304" s="96" t="s">
        <v>219</v>
      </c>
      <c r="N304" s="103" t="s">
        <v>60</v>
      </c>
      <c r="O304" s="97">
        <v>9935010609</v>
      </c>
      <c r="P304" s="98" t="s">
        <v>1462</v>
      </c>
      <c r="Q304" s="126" t="str">
        <f t="shared" si="10"/>
        <v>C-300</v>
      </c>
      <c r="R304" s="108"/>
      <c r="S304" s="98"/>
      <c r="T304" s="105"/>
      <c r="U304" s="103"/>
      <c r="V304" s="171" t="str" cm="1">
        <f t="array" aca="1" ref="V304" ca="1">IF(B304="","",IF(OR(AK304="Joined",AK304="Rejected",AK304="Offer Drop",AK304="Backed out"),"",_xlfn.LET(_xlpm.dates,CHOOSE({1,2,3,4,5,6},X304,Z304,AB304,AD304,AF304,AH304),_xlpm.pastDates,IF(_xlpm.dates&lt;=TODAY(),_xlpm.dates,0),_xlpm.maxPast,MAX(_xlpm.pastDates),IF(_xlpm.maxPast&gt;0,TODAY()-_xlpm.maxPast,IF(T304="","",TODAY()-T304)))))</f>
        <v/>
      </c>
      <c r="W304" s="95" t="s">
        <v>1452</v>
      </c>
      <c r="X304" s="129"/>
      <c r="Y304" s="100"/>
      <c r="Z304" s="99"/>
      <c r="AA304" s="100"/>
      <c r="AB304" s="99"/>
      <c r="AC304" s="100"/>
      <c r="AD304" s="105"/>
      <c r="AE304" s="94"/>
      <c r="AF304" s="105"/>
      <c r="AG304" s="94"/>
      <c r="AH304" s="132"/>
      <c r="AI304" s="97"/>
      <c r="AJ304" s="96"/>
      <c r="AK304" s="192" t="str">
        <f t="shared" si="11"/>
        <v>Not Started</v>
      </c>
      <c r="AL304" s="169" t="str">
        <f>IFERROR(IF(S304="","",IF(VLOOKUP(S304,'Requisitions'!$B:$N,13,FALSE)="","",HYPERLINK(VLOOKUP(S304,'Requisitions'!$B:$N,13,FALSE),"Feedback Sheet"))),"")</f>
        <v/>
      </c>
      <c r="AM304" s="96"/>
    </row>
    <row r="305" spans="2:39" x14ac:dyDescent="0.45">
      <c r="B305" s="98">
        <v>301</v>
      </c>
      <c r="C305" s="98" t="s">
        <v>1463</v>
      </c>
      <c r="D305" s="98" t="s">
        <v>1219</v>
      </c>
      <c r="E305" s="98" t="s">
        <v>1334</v>
      </c>
      <c r="F305" s="98" t="s">
        <v>1464</v>
      </c>
      <c r="G305" s="98" t="s">
        <v>1465</v>
      </c>
      <c r="H305" s="98" t="s">
        <v>609</v>
      </c>
      <c r="I305" s="98" t="s">
        <v>245</v>
      </c>
      <c r="J305" s="98" t="s">
        <v>254</v>
      </c>
      <c r="K305" s="98" t="s">
        <v>331</v>
      </c>
      <c r="L305" s="98" t="s">
        <v>1466</v>
      </c>
      <c r="M305" s="96" t="s">
        <v>219</v>
      </c>
      <c r="N305" s="103" t="s">
        <v>60</v>
      </c>
      <c r="O305" s="97">
        <v>9716844920</v>
      </c>
      <c r="P305" s="98" t="s">
        <v>1467</v>
      </c>
      <c r="Q305" s="126" t="str">
        <f t="shared" si="10"/>
        <v>C-301</v>
      </c>
      <c r="R305" s="108"/>
      <c r="S305" s="98"/>
      <c r="T305" s="105"/>
      <c r="U305" s="103"/>
      <c r="V305" s="171" t="str" cm="1">
        <f t="array" aca="1" ref="V305" ca="1">IF(B305="","",IF(OR(AK305="Joined",AK305="Rejected",AK305="Offer Drop",AK305="Backed out"),"",_xlfn.LET(_xlpm.dates,CHOOSE({1,2,3,4,5,6},X305,Z305,AB305,AD305,AF305,AH305),_xlpm.pastDates,IF(_xlpm.dates&lt;=TODAY(),_xlpm.dates,0),_xlpm.maxPast,MAX(_xlpm.pastDates),IF(_xlpm.maxPast&gt;0,TODAY()-_xlpm.maxPast,IF(T305="","",TODAY()-T305)))))</f>
        <v/>
      </c>
      <c r="W305" s="95" t="s">
        <v>1452</v>
      </c>
      <c r="X305" s="129"/>
      <c r="Y305" s="100"/>
      <c r="Z305" s="99"/>
      <c r="AA305" s="100"/>
      <c r="AB305" s="99"/>
      <c r="AC305" s="100"/>
      <c r="AD305" s="105"/>
      <c r="AE305" s="94"/>
      <c r="AF305" s="105"/>
      <c r="AG305" s="94"/>
      <c r="AH305" s="132"/>
      <c r="AI305" s="97"/>
      <c r="AJ305" s="96"/>
      <c r="AK305" s="192" t="str">
        <f t="shared" si="11"/>
        <v>Not Started</v>
      </c>
      <c r="AL305" s="169" t="str">
        <f>IFERROR(IF(S305="","",IF(VLOOKUP(S305,'Requisitions'!$B:$N,13,FALSE)="","",HYPERLINK(VLOOKUP(S305,'Requisitions'!$B:$N,13,FALSE),"Feedback Sheet"))),"")</f>
        <v/>
      </c>
      <c r="AM305" s="96"/>
    </row>
    <row r="306" spans="2:39" x14ac:dyDescent="0.45">
      <c r="B306" s="98">
        <v>302</v>
      </c>
      <c r="C306" s="98" t="s">
        <v>1468</v>
      </c>
      <c r="D306" s="98" t="s">
        <v>1219</v>
      </c>
      <c r="E306" s="98" t="s">
        <v>1334</v>
      </c>
      <c r="F306" s="98" t="s">
        <v>1459</v>
      </c>
      <c r="G306" s="98" t="s">
        <v>1469</v>
      </c>
      <c r="H306" s="98" t="s">
        <v>315</v>
      </c>
      <c r="I306" s="98" t="s">
        <v>245</v>
      </c>
      <c r="J306" s="98" t="s">
        <v>1470</v>
      </c>
      <c r="K306" s="98" t="s">
        <v>250</v>
      </c>
      <c r="L306" s="98" t="s">
        <v>1471</v>
      </c>
      <c r="M306" s="96" t="s">
        <v>219</v>
      </c>
      <c r="N306" s="103" t="s">
        <v>60</v>
      </c>
      <c r="O306" s="97">
        <v>7015160902</v>
      </c>
      <c r="P306" s="98" t="s">
        <v>1472</v>
      </c>
      <c r="Q306" s="126" t="str">
        <f t="shared" si="10"/>
        <v>C-302</v>
      </c>
      <c r="R306" s="108"/>
      <c r="S306" s="98"/>
      <c r="T306" s="105"/>
      <c r="U306" s="103"/>
      <c r="V306" s="171" t="str" cm="1">
        <f t="array" aca="1" ref="V306" ca="1">IF(B306="","",IF(OR(AK306="Joined",AK306="Rejected",AK306="Offer Drop",AK306="Backed out"),"",_xlfn.LET(_xlpm.dates,CHOOSE({1,2,3,4,5,6},X306,Z306,AB306,AD306,AF306,AH306),_xlpm.pastDates,IF(_xlpm.dates&lt;=TODAY(),_xlpm.dates,0),_xlpm.maxPast,MAX(_xlpm.pastDates),IF(_xlpm.maxPast&gt;0,TODAY()-_xlpm.maxPast,IF(T306="","",TODAY()-T306)))))</f>
        <v/>
      </c>
      <c r="W306" s="95" t="s">
        <v>1452</v>
      </c>
      <c r="X306" s="129"/>
      <c r="Y306" s="100"/>
      <c r="Z306" s="99"/>
      <c r="AA306" s="100"/>
      <c r="AB306" s="99"/>
      <c r="AC306" s="100"/>
      <c r="AD306" s="105"/>
      <c r="AE306" s="94"/>
      <c r="AF306" s="105"/>
      <c r="AG306" s="94"/>
      <c r="AH306" s="132"/>
      <c r="AI306" s="97"/>
      <c r="AJ306" s="96"/>
      <c r="AK306" s="192" t="str">
        <f t="shared" si="11"/>
        <v>Not Started</v>
      </c>
      <c r="AL306" s="169" t="str">
        <f>IFERROR(IF(S306="","",IF(VLOOKUP(S306,'Requisitions'!$B:$N,13,FALSE)="","",HYPERLINK(VLOOKUP(S306,'Requisitions'!$B:$N,13,FALSE),"Feedback Sheet"))),"")</f>
        <v/>
      </c>
      <c r="AM306" s="96"/>
    </row>
    <row r="307" spans="2:39" x14ac:dyDescent="0.45">
      <c r="B307" s="98">
        <v>303</v>
      </c>
      <c r="C307" s="98" t="s">
        <v>1473</v>
      </c>
      <c r="D307" s="98" t="s">
        <v>1329</v>
      </c>
      <c r="E307" s="98" t="s">
        <v>518</v>
      </c>
      <c r="F307" s="98" t="s">
        <v>1474</v>
      </c>
      <c r="G307" s="98" t="s">
        <v>1475</v>
      </c>
      <c r="H307" s="98" t="s">
        <v>1476</v>
      </c>
      <c r="I307" s="98" t="s">
        <v>1477</v>
      </c>
      <c r="J307" s="98">
        <v>18300</v>
      </c>
      <c r="K307" s="98" t="s">
        <v>1478</v>
      </c>
      <c r="L307" s="98" t="s">
        <v>1479</v>
      </c>
      <c r="M307" s="96" t="s">
        <v>1480</v>
      </c>
      <c r="N307" s="103" t="s">
        <v>60</v>
      </c>
      <c r="O307" s="97">
        <v>8577999892</v>
      </c>
      <c r="P307" s="98" t="s">
        <v>1481</v>
      </c>
      <c r="Q307" s="126" t="str">
        <f t="shared" si="10"/>
        <v>C-303</v>
      </c>
      <c r="R307" s="108"/>
      <c r="S307" s="98"/>
      <c r="T307" s="105"/>
      <c r="U307" s="103"/>
      <c r="V307" s="171" t="str" cm="1">
        <f t="array" aca="1" ref="V307" ca="1">IF(B307="","",IF(OR(AK307="Joined",AK307="Rejected",AK307="Offer Drop",AK307="Backed out"),"",_xlfn.LET(_xlpm.dates,CHOOSE({1,2,3,4,5,6},X307,Z307,AB307,AD307,AF307,AH307),_xlpm.pastDates,IF(_xlpm.dates&lt;=TODAY(),_xlpm.dates,0),_xlpm.maxPast,MAX(_xlpm.pastDates),IF(_xlpm.maxPast&gt;0,TODAY()-_xlpm.maxPast,IF(T307="","",TODAY()-T307)))))</f>
        <v/>
      </c>
      <c r="W307" s="95" t="s">
        <v>222</v>
      </c>
      <c r="X307" s="129"/>
      <c r="Y307" s="100"/>
      <c r="Z307" s="99"/>
      <c r="AA307" s="100"/>
      <c r="AB307" s="99"/>
      <c r="AC307" s="100"/>
      <c r="AD307" s="105"/>
      <c r="AE307" s="94"/>
      <c r="AF307" s="105"/>
      <c r="AG307" s="94"/>
      <c r="AH307" s="132"/>
      <c r="AI307" s="97"/>
      <c r="AJ307" s="96"/>
      <c r="AK307" s="192" t="str">
        <f t="shared" si="11"/>
        <v>Rejected</v>
      </c>
      <c r="AL307" s="169" t="str">
        <f>IFERROR(IF(S307="","",IF(VLOOKUP(S307,'Requisitions'!$B:$N,13,FALSE)="","",HYPERLINK(VLOOKUP(S307,'Requisitions'!$B:$N,13,FALSE),"Feedback Sheet"))),"")</f>
        <v/>
      </c>
      <c r="AM307" s="96"/>
    </row>
    <row r="308" spans="2:39" x14ac:dyDescent="0.45">
      <c r="B308" s="98">
        <v>304</v>
      </c>
      <c r="C308" s="98" t="s">
        <v>1482</v>
      </c>
      <c r="D308" s="98" t="s">
        <v>1329</v>
      </c>
      <c r="E308" s="98" t="s">
        <v>518</v>
      </c>
      <c r="F308" s="98" t="s">
        <v>1474</v>
      </c>
      <c r="G308" s="98" t="s">
        <v>1483</v>
      </c>
      <c r="H308" s="98" t="s">
        <v>43</v>
      </c>
      <c r="I308" s="98" t="s">
        <v>1484</v>
      </c>
      <c r="J308" s="98" t="s">
        <v>1485</v>
      </c>
      <c r="K308" s="98" t="s">
        <v>1486</v>
      </c>
      <c r="L308" s="98" t="s">
        <v>1487</v>
      </c>
      <c r="M308" s="96" t="s">
        <v>219</v>
      </c>
      <c r="N308" s="103" t="s">
        <v>60</v>
      </c>
      <c r="O308" s="97">
        <v>9716336667</v>
      </c>
      <c r="P308" s="98" t="s">
        <v>1488</v>
      </c>
      <c r="Q308" s="126" t="str">
        <f t="shared" si="10"/>
        <v>C-304</v>
      </c>
      <c r="R308" s="108"/>
      <c r="S308" s="98"/>
      <c r="T308" s="105"/>
      <c r="U308" s="103"/>
      <c r="V308" s="171" cm="1">
        <f t="array" aca="1" ref="V308" ca="1">IF(B308="","",IF(OR(AK308="Joined",AK308="Rejected",AK308="Offer Drop",AK308="Backed out"),"",_xlfn.LET(_xlpm.dates,CHOOSE({1,2,3,4,5,6},X308,Z308,AB308,AD308,AF308,AH308),_xlpm.pastDates,IF(_xlpm.dates&lt;=TODAY(),_xlpm.dates,0),_xlpm.maxPast,MAX(_xlpm.pastDates),IF(_xlpm.maxPast&gt;0,TODAY()-_xlpm.maxPast,IF(T308="","",TODAY()-T308)))))</f>
        <v>14</v>
      </c>
      <c r="W308" s="95" t="s">
        <v>221</v>
      </c>
      <c r="X308" s="129">
        <v>46172</v>
      </c>
      <c r="Y308" s="100" t="s">
        <v>221</v>
      </c>
      <c r="Z308" s="99">
        <v>46174</v>
      </c>
      <c r="AA308" s="100"/>
      <c r="AB308" s="99"/>
      <c r="AC308" s="100"/>
      <c r="AD308" s="105"/>
      <c r="AE308" s="94"/>
      <c r="AF308" s="105"/>
      <c r="AG308" s="94"/>
      <c r="AH308" s="132"/>
      <c r="AI308" s="97"/>
      <c r="AJ308" s="96"/>
      <c r="AK308" s="192" t="str">
        <f t="shared" si="11"/>
        <v>Active</v>
      </c>
      <c r="AL308" s="169" t="str">
        <f>IFERROR(IF(S308="","",IF(VLOOKUP(S308,'Requisitions'!$B:$N,13,FALSE)="","",HYPERLINK(VLOOKUP(S308,'Requisitions'!$B:$N,13,FALSE),"Feedback Sheet"))),"")</f>
        <v/>
      </c>
      <c r="AM308" s="96"/>
    </row>
    <row r="309" spans="2:39" x14ac:dyDescent="0.45">
      <c r="B309" s="98"/>
      <c r="C309" s="98"/>
      <c r="D309" s="98"/>
      <c r="E309" s="98"/>
      <c r="F309" s="98"/>
      <c r="G309" s="98"/>
      <c r="H309" s="98"/>
      <c r="I309" s="98"/>
      <c r="J309" s="98"/>
      <c r="K309" s="98"/>
      <c r="L309" s="98"/>
      <c r="M309" s="96"/>
      <c r="N309" s="103"/>
      <c r="O309" s="97"/>
      <c r="P309" s="98"/>
      <c r="Q309" s="126" t="str">
        <f t="shared" si="10"/>
        <v/>
      </c>
      <c r="R309" s="108"/>
      <c r="S309" s="98"/>
      <c r="T309" s="105"/>
      <c r="U309" s="103"/>
      <c r="V309" s="171" t="str" cm="1">
        <f t="array" aca="1" ref="V309" ca="1">IF(B309="","",IF(OR(AK309="Joined",AK309="Rejected",AK309="Offer Drop",AK309="Backed out"),"",_xlfn.LET(_xlpm.dates,CHOOSE({1,2,3,4,5,6},X309,Z309,AB309,AD309,AF309,AH309),_xlpm.pastDates,IF(_xlpm.dates&lt;=TODAY(),_xlpm.dates,0),_xlpm.maxPast,MAX(_xlpm.pastDates),IF(_xlpm.maxPast&gt;0,TODAY()-_xlpm.maxPast,IF(T309="","",TODAY()-T309)))))</f>
        <v/>
      </c>
      <c r="W309" s="95"/>
      <c r="X309" s="129"/>
      <c r="Y309" s="100"/>
      <c r="Z309" s="99"/>
      <c r="AA309" s="100"/>
      <c r="AB309" s="99"/>
      <c r="AC309" s="100"/>
      <c r="AD309" s="105"/>
      <c r="AE309" s="94"/>
      <c r="AF309" s="105"/>
      <c r="AG309" s="94"/>
      <c r="AH309" s="132"/>
      <c r="AI309" s="97"/>
      <c r="AJ309" s="96"/>
      <c r="AK309" s="192" t="str">
        <f t="shared" si="11"/>
        <v/>
      </c>
      <c r="AL309" s="169" t="str">
        <f>IFERROR(IF(S309="","",IF(VLOOKUP(S309,'Requisitions'!$B:$N,13,FALSE)="","",HYPERLINK(VLOOKUP(S309,'Requisitions'!$B:$N,13,FALSE),"Feedback Sheet"))),"")</f>
        <v/>
      </c>
      <c r="AM309" s="96"/>
    </row>
    <row r="310" spans="2:39" x14ac:dyDescent="0.45">
      <c r="B310" s="98"/>
      <c r="C310" s="98"/>
      <c r="D310" s="98"/>
      <c r="E310" s="98"/>
      <c r="F310" s="98"/>
      <c r="G310" s="98"/>
      <c r="H310" s="98"/>
      <c r="I310" s="98"/>
      <c r="J310" s="98"/>
      <c r="K310" s="98"/>
      <c r="L310" s="98"/>
      <c r="M310" s="96"/>
      <c r="N310" s="103"/>
      <c r="O310" s="97"/>
      <c r="P310" s="98"/>
      <c r="Q310" s="126" t="str">
        <f t="shared" si="10"/>
        <v/>
      </c>
      <c r="R310" s="108"/>
      <c r="S310" s="98"/>
      <c r="T310" s="105"/>
      <c r="U310" s="103"/>
      <c r="V310" s="171" t="str" cm="1">
        <f t="array" aca="1" ref="V310" ca="1">IF(B310="","",IF(OR(AK310="Joined",AK310="Rejected",AK310="Offer Drop",AK310="Backed out"),"",_xlfn.LET(_xlpm.dates,CHOOSE({1,2,3,4,5,6},X310,Z310,AB310,AD310,AF310,AH310),_xlpm.pastDates,IF(_xlpm.dates&lt;=TODAY(),_xlpm.dates,0),_xlpm.maxPast,MAX(_xlpm.pastDates),IF(_xlpm.maxPast&gt;0,TODAY()-_xlpm.maxPast,IF(T310="","",TODAY()-T310)))))</f>
        <v/>
      </c>
      <c r="W310" s="95"/>
      <c r="X310" s="129"/>
      <c r="Y310" s="100"/>
      <c r="Z310" s="99"/>
      <c r="AA310" s="100"/>
      <c r="AB310" s="99"/>
      <c r="AC310" s="100"/>
      <c r="AD310" s="105"/>
      <c r="AE310" s="94"/>
      <c r="AF310" s="105"/>
      <c r="AG310" s="94"/>
      <c r="AH310" s="132"/>
      <c r="AI310" s="97"/>
      <c r="AJ310" s="96"/>
      <c r="AK310" s="192" t="str">
        <f t="shared" si="11"/>
        <v/>
      </c>
      <c r="AL310" s="169" t="str">
        <f>IFERROR(IF(S310="","",IF(VLOOKUP(S310,'Requisitions'!$B:$N,13,FALSE)="","",HYPERLINK(VLOOKUP(S310,'Requisitions'!$B:$N,13,FALSE),"Feedback Sheet"))),"")</f>
        <v/>
      </c>
      <c r="AM310" s="96"/>
    </row>
    <row r="311" spans="2:39" x14ac:dyDescent="0.45">
      <c r="B311" s="98"/>
      <c r="C311" s="98"/>
      <c r="D311" s="98"/>
      <c r="E311" s="98"/>
      <c r="F311" s="98"/>
      <c r="G311" s="98"/>
      <c r="H311" s="98"/>
      <c r="I311" s="98"/>
      <c r="J311" s="98"/>
      <c r="K311" s="98"/>
      <c r="L311" s="98"/>
      <c r="M311" s="96"/>
      <c r="N311" s="103"/>
      <c r="O311" s="97"/>
      <c r="P311" s="98"/>
      <c r="Q311" s="126" t="str">
        <f t="shared" si="10"/>
        <v/>
      </c>
      <c r="R311" s="108"/>
      <c r="S311" s="98"/>
      <c r="T311" s="105"/>
      <c r="U311" s="103"/>
      <c r="V311" s="171" t="str" cm="1">
        <f t="array" aca="1" ref="V311" ca="1">IF(B311="","",IF(OR(AK311="Joined",AK311="Rejected",AK311="Offer Drop",AK311="Backed out"),"",_xlfn.LET(_xlpm.dates,CHOOSE({1,2,3,4,5,6},X311,Z311,AB311,AD311,AF311,AH311),_xlpm.pastDates,IF(_xlpm.dates&lt;=TODAY(),_xlpm.dates,0),_xlpm.maxPast,MAX(_xlpm.pastDates),IF(_xlpm.maxPast&gt;0,TODAY()-_xlpm.maxPast,IF(T311="","",TODAY()-T311)))))</f>
        <v/>
      </c>
      <c r="W311" s="95"/>
      <c r="X311" s="129"/>
      <c r="Y311" s="100"/>
      <c r="Z311" s="99"/>
      <c r="AA311" s="100"/>
      <c r="AB311" s="99"/>
      <c r="AC311" s="100"/>
      <c r="AD311" s="105"/>
      <c r="AE311" s="94"/>
      <c r="AF311" s="105"/>
      <c r="AG311" s="94"/>
      <c r="AH311" s="132"/>
      <c r="AI311" s="97"/>
      <c r="AJ311" s="96"/>
      <c r="AK311" s="192" t="str">
        <f t="shared" si="11"/>
        <v/>
      </c>
      <c r="AL311" s="169" t="str">
        <f>IFERROR(IF(S311="","",IF(VLOOKUP(S311,'Requisitions'!$B:$N,13,FALSE)="","",HYPERLINK(VLOOKUP(S311,'Requisitions'!$B:$N,13,FALSE),"Feedback Sheet"))),"")</f>
        <v/>
      </c>
      <c r="AM311" s="96"/>
    </row>
    <row r="312" spans="2:39" x14ac:dyDescent="0.45">
      <c r="B312" s="98"/>
      <c r="C312" s="98"/>
      <c r="D312" s="98"/>
      <c r="E312" s="98"/>
      <c r="F312" s="98"/>
      <c r="G312" s="98"/>
      <c r="H312" s="98"/>
      <c r="I312" s="98"/>
      <c r="J312" s="98"/>
      <c r="K312" s="98"/>
      <c r="L312" s="98"/>
      <c r="M312" s="96"/>
      <c r="N312" s="103"/>
      <c r="O312" s="97"/>
      <c r="P312" s="98"/>
      <c r="Q312" s="126" t="str">
        <f t="shared" si="10"/>
        <v/>
      </c>
      <c r="R312" s="108"/>
      <c r="S312" s="98"/>
      <c r="T312" s="105"/>
      <c r="U312" s="103"/>
      <c r="V312" s="171" t="str" cm="1">
        <f t="array" aca="1" ref="V312" ca="1">IF(B312="","",IF(OR(AK312="Joined",AK312="Rejected",AK312="Offer Drop",AK312="Backed out"),"",_xlfn.LET(_xlpm.dates,CHOOSE({1,2,3,4,5,6},X312,Z312,AB312,AD312,AF312,AH312),_xlpm.pastDates,IF(_xlpm.dates&lt;=TODAY(),_xlpm.dates,0),_xlpm.maxPast,MAX(_xlpm.pastDates),IF(_xlpm.maxPast&gt;0,TODAY()-_xlpm.maxPast,IF(T312="","",TODAY()-T312)))))</f>
        <v/>
      </c>
      <c r="W312" s="95"/>
      <c r="X312" s="129"/>
      <c r="Y312" s="100"/>
      <c r="Z312" s="99"/>
      <c r="AA312" s="100"/>
      <c r="AB312" s="99"/>
      <c r="AC312" s="100"/>
      <c r="AD312" s="105"/>
      <c r="AE312" s="94"/>
      <c r="AF312" s="105"/>
      <c r="AG312" s="94"/>
      <c r="AH312" s="132"/>
      <c r="AI312" s="97"/>
      <c r="AJ312" s="96"/>
      <c r="AK312" s="192" t="str">
        <f t="shared" si="11"/>
        <v/>
      </c>
      <c r="AL312" s="169" t="str">
        <f>IFERROR(IF(S312="","",IF(VLOOKUP(S312,'Requisitions'!$B:$N,13,FALSE)="","",HYPERLINK(VLOOKUP(S312,'Requisitions'!$B:$N,13,FALSE),"Feedback Sheet"))),"")</f>
        <v/>
      </c>
      <c r="AM312" s="96"/>
    </row>
    <row r="313" spans="2:39" x14ac:dyDescent="0.45">
      <c r="B313" s="98"/>
      <c r="C313" s="98"/>
      <c r="D313" s="98"/>
      <c r="E313" s="98"/>
      <c r="F313" s="98"/>
      <c r="G313" s="98"/>
      <c r="H313" s="98"/>
      <c r="I313" s="98"/>
      <c r="J313" s="98"/>
      <c r="K313" s="98"/>
      <c r="L313" s="98"/>
      <c r="M313" s="96"/>
      <c r="N313" s="103"/>
      <c r="O313" s="97"/>
      <c r="P313" s="98"/>
      <c r="Q313" s="126" t="str">
        <f t="shared" si="10"/>
        <v/>
      </c>
      <c r="R313" s="108"/>
      <c r="S313" s="98"/>
      <c r="T313" s="105"/>
      <c r="U313" s="103"/>
      <c r="V313" s="171" t="str" cm="1">
        <f t="array" aca="1" ref="V313" ca="1">IF(B313="","",IF(OR(AK313="Joined",AK313="Rejected",AK313="Offer Drop",AK313="Backed out"),"",_xlfn.LET(_xlpm.dates,CHOOSE({1,2,3,4,5,6},X313,Z313,AB313,AD313,AF313,AH313),_xlpm.pastDates,IF(_xlpm.dates&lt;=TODAY(),_xlpm.dates,0),_xlpm.maxPast,MAX(_xlpm.pastDates),IF(_xlpm.maxPast&gt;0,TODAY()-_xlpm.maxPast,IF(T313="","",TODAY()-T313)))))</f>
        <v/>
      </c>
      <c r="W313" s="95"/>
      <c r="X313" s="129"/>
      <c r="Y313" s="100"/>
      <c r="Z313" s="99"/>
      <c r="AA313" s="100"/>
      <c r="AB313" s="99"/>
      <c r="AC313" s="100"/>
      <c r="AD313" s="105"/>
      <c r="AE313" s="94"/>
      <c r="AF313" s="105"/>
      <c r="AG313" s="94"/>
      <c r="AH313" s="132"/>
      <c r="AI313" s="97"/>
      <c r="AJ313" s="96"/>
      <c r="AK313" s="192" t="str">
        <f t="shared" si="11"/>
        <v/>
      </c>
      <c r="AL313" s="169" t="str">
        <f>IFERROR(IF(S313="","",IF(VLOOKUP(S313,'Requisitions'!$B:$N,13,FALSE)="","",HYPERLINK(VLOOKUP(S313,'Requisitions'!$B:$N,13,FALSE),"Feedback Sheet"))),"")</f>
        <v/>
      </c>
      <c r="AM313" s="96"/>
    </row>
    <row r="314" spans="2:39" x14ac:dyDescent="0.45">
      <c r="B314" s="98"/>
      <c r="C314" s="98"/>
      <c r="D314" s="98"/>
      <c r="E314" s="98"/>
      <c r="F314" s="98"/>
      <c r="G314" s="98"/>
      <c r="H314" s="98"/>
      <c r="I314" s="98"/>
      <c r="J314" s="98"/>
      <c r="K314" s="98"/>
      <c r="L314" s="98"/>
      <c r="M314" s="96"/>
      <c r="N314" s="103"/>
      <c r="O314" s="97"/>
      <c r="P314" s="98"/>
      <c r="Q314" s="126" t="str">
        <f t="shared" si="10"/>
        <v/>
      </c>
      <c r="R314" s="108"/>
      <c r="S314" s="98"/>
      <c r="T314" s="105"/>
      <c r="U314" s="103"/>
      <c r="V314" s="171" t="str" cm="1">
        <f t="array" aca="1" ref="V314" ca="1">IF(B314="","",IF(OR(AK314="Joined",AK314="Rejected",AK314="Offer Drop",AK314="Backed out"),"",_xlfn.LET(_xlpm.dates,CHOOSE({1,2,3,4,5,6},X314,Z314,AB314,AD314,AF314,AH314),_xlpm.pastDates,IF(_xlpm.dates&lt;=TODAY(),_xlpm.dates,0),_xlpm.maxPast,MAX(_xlpm.pastDates),IF(_xlpm.maxPast&gt;0,TODAY()-_xlpm.maxPast,IF(T314="","",TODAY()-T314)))))</f>
        <v/>
      </c>
      <c r="W314" s="95"/>
      <c r="X314" s="129"/>
      <c r="Y314" s="100"/>
      <c r="Z314" s="99"/>
      <c r="AA314" s="100"/>
      <c r="AB314" s="99"/>
      <c r="AC314" s="100"/>
      <c r="AD314" s="105"/>
      <c r="AE314" s="94"/>
      <c r="AF314" s="105"/>
      <c r="AG314" s="94"/>
      <c r="AH314" s="132"/>
      <c r="AI314" s="97"/>
      <c r="AJ314" s="96"/>
      <c r="AK314" s="192" t="str">
        <f t="shared" si="11"/>
        <v/>
      </c>
      <c r="AL314" s="169" t="str">
        <f>IFERROR(IF(S314="","",IF(VLOOKUP(S314,'Requisitions'!$B:$N,13,FALSE)="","",HYPERLINK(VLOOKUP(S314,'Requisitions'!$B:$N,13,FALSE),"Feedback Sheet"))),"")</f>
        <v/>
      </c>
      <c r="AM314" s="96"/>
    </row>
    <row r="315" spans="2:39" x14ac:dyDescent="0.45">
      <c r="B315" s="98"/>
      <c r="C315" s="98"/>
      <c r="D315" s="98"/>
      <c r="E315" s="98"/>
      <c r="F315" s="98"/>
      <c r="G315" s="98"/>
      <c r="H315" s="98"/>
      <c r="I315" s="98"/>
      <c r="J315" s="98"/>
      <c r="K315" s="98"/>
      <c r="L315" s="98"/>
      <c r="M315" s="96"/>
      <c r="N315" s="103"/>
      <c r="O315" s="97"/>
      <c r="P315" s="98"/>
      <c r="Q315" s="126" t="str">
        <f t="shared" si="10"/>
        <v/>
      </c>
      <c r="R315" s="108"/>
      <c r="S315" s="98"/>
      <c r="T315" s="105"/>
      <c r="U315" s="103"/>
      <c r="V315" s="171" t="str" cm="1">
        <f t="array" aca="1" ref="V315" ca="1">IF(B315="","",IF(OR(AK315="Joined",AK315="Rejected",AK315="Offer Drop",AK315="Backed out"),"",_xlfn.LET(_xlpm.dates,CHOOSE({1,2,3,4,5,6},X315,Z315,AB315,AD315,AF315,AH315),_xlpm.pastDates,IF(_xlpm.dates&lt;=TODAY(),_xlpm.dates,0),_xlpm.maxPast,MAX(_xlpm.pastDates),IF(_xlpm.maxPast&gt;0,TODAY()-_xlpm.maxPast,IF(T315="","",TODAY()-T315)))))</f>
        <v/>
      </c>
      <c r="W315" s="95"/>
      <c r="X315" s="129"/>
      <c r="Y315" s="100"/>
      <c r="Z315" s="99"/>
      <c r="AA315" s="100"/>
      <c r="AB315" s="99"/>
      <c r="AC315" s="100"/>
      <c r="AD315" s="105"/>
      <c r="AE315" s="94"/>
      <c r="AF315" s="105"/>
      <c r="AG315" s="94"/>
      <c r="AH315" s="132"/>
      <c r="AI315" s="97"/>
      <c r="AJ315" s="96"/>
      <c r="AK315" s="192" t="str">
        <f t="shared" si="11"/>
        <v/>
      </c>
      <c r="AL315" s="169" t="str">
        <f>IFERROR(IF(S315="","",IF(VLOOKUP(S315,'Requisitions'!$B:$N,13,FALSE)="","",HYPERLINK(VLOOKUP(S315,'Requisitions'!$B:$N,13,FALSE),"Feedback Sheet"))),"")</f>
        <v/>
      </c>
      <c r="AM315" s="96"/>
    </row>
    <row r="316" spans="2:39" x14ac:dyDescent="0.45">
      <c r="B316" s="98"/>
      <c r="C316" s="98"/>
      <c r="D316" s="98"/>
      <c r="E316" s="98"/>
      <c r="F316" s="98"/>
      <c r="G316" s="98"/>
      <c r="H316" s="98"/>
      <c r="I316" s="98"/>
      <c r="J316" s="98"/>
      <c r="K316" s="98"/>
      <c r="L316" s="98"/>
      <c r="M316" s="96"/>
      <c r="N316" s="103"/>
      <c r="O316" s="97"/>
      <c r="P316" s="98"/>
      <c r="Q316" s="126" t="str">
        <f t="shared" si="10"/>
        <v/>
      </c>
      <c r="R316" s="108"/>
      <c r="S316" s="98"/>
      <c r="T316" s="105"/>
      <c r="U316" s="103"/>
      <c r="V316" s="171" t="str" cm="1">
        <f t="array" aca="1" ref="V316" ca="1">IF(B316="","",IF(OR(AK316="Joined",AK316="Rejected",AK316="Offer Drop",AK316="Backed out"),"",_xlfn.LET(_xlpm.dates,CHOOSE({1,2,3,4,5,6},X316,Z316,AB316,AD316,AF316,AH316),_xlpm.pastDates,IF(_xlpm.dates&lt;=TODAY(),_xlpm.dates,0),_xlpm.maxPast,MAX(_xlpm.pastDates),IF(_xlpm.maxPast&gt;0,TODAY()-_xlpm.maxPast,IF(T316="","",TODAY()-T316)))))</f>
        <v/>
      </c>
      <c r="W316" s="95"/>
      <c r="X316" s="129"/>
      <c r="Y316" s="100"/>
      <c r="Z316" s="99"/>
      <c r="AA316" s="100"/>
      <c r="AB316" s="99"/>
      <c r="AC316" s="100"/>
      <c r="AD316" s="105"/>
      <c r="AE316" s="94"/>
      <c r="AF316" s="105"/>
      <c r="AG316" s="94"/>
      <c r="AH316" s="132"/>
      <c r="AI316" s="97"/>
      <c r="AJ316" s="96"/>
      <c r="AK316" s="192" t="str">
        <f t="shared" si="11"/>
        <v/>
      </c>
      <c r="AL316" s="169" t="str">
        <f>IFERROR(IF(S316="","",IF(VLOOKUP(S316,'Requisitions'!$B:$N,13,FALSE)="","",HYPERLINK(VLOOKUP(S316,'Requisitions'!$B:$N,13,FALSE),"Feedback Sheet"))),"")</f>
        <v/>
      </c>
      <c r="AM316" s="96"/>
    </row>
    <row r="317" spans="2:39" x14ac:dyDescent="0.45">
      <c r="B317" s="98"/>
      <c r="C317" s="98"/>
      <c r="D317" s="98"/>
      <c r="E317" s="98"/>
      <c r="F317" s="98"/>
      <c r="G317" s="98"/>
      <c r="H317" s="98"/>
      <c r="I317" s="98"/>
      <c r="J317" s="98"/>
      <c r="K317" s="98"/>
      <c r="L317" s="98"/>
      <c r="M317" s="96"/>
      <c r="N317" s="103"/>
      <c r="O317" s="97"/>
      <c r="P317" s="98"/>
      <c r="Q317" s="126" t="str">
        <f t="shared" si="10"/>
        <v/>
      </c>
      <c r="R317" s="108"/>
      <c r="S317" s="98"/>
      <c r="T317" s="105"/>
      <c r="U317" s="103"/>
      <c r="V317" s="171" t="str" cm="1">
        <f t="array" aca="1" ref="V317" ca="1">IF(B317="","",IF(OR(AK317="Joined",AK317="Rejected",AK317="Offer Drop",AK317="Backed out"),"",_xlfn.LET(_xlpm.dates,CHOOSE({1,2,3,4,5,6},X317,Z317,AB317,AD317,AF317,AH317),_xlpm.pastDates,IF(_xlpm.dates&lt;=TODAY(),_xlpm.dates,0),_xlpm.maxPast,MAX(_xlpm.pastDates),IF(_xlpm.maxPast&gt;0,TODAY()-_xlpm.maxPast,IF(T317="","",TODAY()-T317)))))</f>
        <v/>
      </c>
      <c r="W317" s="95"/>
      <c r="X317" s="129"/>
      <c r="Y317" s="100"/>
      <c r="Z317" s="99"/>
      <c r="AA317" s="100"/>
      <c r="AB317" s="99"/>
      <c r="AC317" s="100"/>
      <c r="AD317" s="105"/>
      <c r="AE317" s="94"/>
      <c r="AF317" s="105"/>
      <c r="AG317" s="94"/>
      <c r="AH317" s="132"/>
      <c r="AI317" s="97"/>
      <c r="AJ317" s="96"/>
      <c r="AK317" s="192" t="str">
        <f t="shared" si="11"/>
        <v/>
      </c>
      <c r="AL317" s="169" t="str">
        <f>IFERROR(IF(S317="","",IF(VLOOKUP(S317,'Requisitions'!$B:$N,13,FALSE)="","",HYPERLINK(VLOOKUP(S317,'Requisitions'!$B:$N,13,FALSE),"Feedback Sheet"))),"")</f>
        <v/>
      </c>
      <c r="AM317" s="96"/>
    </row>
    <row r="318" spans="2:39" x14ac:dyDescent="0.45">
      <c r="B318" s="98"/>
      <c r="C318" s="98"/>
      <c r="D318" s="98"/>
      <c r="E318" s="98"/>
      <c r="F318" s="98"/>
      <c r="G318" s="98"/>
      <c r="H318" s="98"/>
      <c r="I318" s="98"/>
      <c r="J318" s="98"/>
      <c r="K318" s="98"/>
      <c r="L318" s="98"/>
      <c r="M318" s="96"/>
      <c r="N318" s="103"/>
      <c r="O318" s="97"/>
      <c r="P318" s="98"/>
      <c r="Q318" s="126" t="str">
        <f t="shared" si="10"/>
        <v/>
      </c>
      <c r="R318" s="108"/>
      <c r="S318" s="98"/>
      <c r="T318" s="105"/>
      <c r="U318" s="103"/>
      <c r="V318" s="171" t="str" cm="1">
        <f t="array" aca="1" ref="V318" ca="1">IF(B318="","",IF(OR(AK318="Joined",AK318="Rejected",AK318="Offer Drop",AK318="Backed out"),"",_xlfn.LET(_xlpm.dates,CHOOSE({1,2,3,4,5,6},X318,Z318,AB318,AD318,AF318,AH318),_xlpm.pastDates,IF(_xlpm.dates&lt;=TODAY(),_xlpm.dates,0),_xlpm.maxPast,MAX(_xlpm.pastDates),IF(_xlpm.maxPast&gt;0,TODAY()-_xlpm.maxPast,IF(T318="","",TODAY()-T318)))))</f>
        <v/>
      </c>
      <c r="W318" s="95"/>
      <c r="X318" s="129"/>
      <c r="Y318" s="100"/>
      <c r="Z318" s="99"/>
      <c r="AA318" s="100"/>
      <c r="AB318" s="99"/>
      <c r="AC318" s="100"/>
      <c r="AD318" s="105"/>
      <c r="AE318" s="94"/>
      <c r="AF318" s="105"/>
      <c r="AG318" s="94"/>
      <c r="AH318" s="132"/>
      <c r="AI318" s="97"/>
      <c r="AJ318" s="96"/>
      <c r="AK318" s="192" t="str">
        <f t="shared" si="11"/>
        <v/>
      </c>
      <c r="AL318" s="169" t="str">
        <f>IFERROR(IF(S318="","",IF(VLOOKUP(S318,'Requisitions'!$B:$N,13,FALSE)="","",HYPERLINK(VLOOKUP(S318,'Requisitions'!$B:$N,13,FALSE),"Feedback Sheet"))),"")</f>
        <v/>
      </c>
      <c r="AM318" s="96"/>
    </row>
    <row r="319" spans="2:39" x14ac:dyDescent="0.45">
      <c r="B319" s="98"/>
      <c r="C319" s="98"/>
      <c r="D319" s="98"/>
      <c r="E319" s="98"/>
      <c r="F319" s="98"/>
      <c r="G319" s="98"/>
      <c r="H319" s="98"/>
      <c r="I319" s="98"/>
      <c r="J319" s="98"/>
      <c r="K319" s="98"/>
      <c r="L319" s="98"/>
      <c r="M319" s="96"/>
      <c r="N319" s="103"/>
      <c r="O319" s="97"/>
      <c r="P319" s="98"/>
      <c r="Q319" s="126" t="str">
        <f t="shared" si="10"/>
        <v/>
      </c>
      <c r="R319" s="108"/>
      <c r="S319" s="98"/>
      <c r="T319" s="105"/>
      <c r="U319" s="103"/>
      <c r="V319" s="171" t="str" cm="1">
        <f t="array" aca="1" ref="V319" ca="1">IF(B319="","",IF(OR(AK319="Joined",AK319="Rejected",AK319="Offer Drop",AK319="Backed out"),"",_xlfn.LET(_xlpm.dates,CHOOSE({1,2,3,4,5,6},X319,Z319,AB319,AD319,AF319,AH319),_xlpm.pastDates,IF(_xlpm.dates&lt;=TODAY(),_xlpm.dates,0),_xlpm.maxPast,MAX(_xlpm.pastDates),IF(_xlpm.maxPast&gt;0,TODAY()-_xlpm.maxPast,IF(T319="","",TODAY()-T319)))))</f>
        <v/>
      </c>
      <c r="W319" s="95"/>
      <c r="X319" s="129"/>
      <c r="Y319" s="100"/>
      <c r="Z319" s="99"/>
      <c r="AA319" s="100"/>
      <c r="AB319" s="99"/>
      <c r="AC319" s="100"/>
      <c r="AD319" s="105"/>
      <c r="AE319" s="94"/>
      <c r="AF319" s="105"/>
      <c r="AG319" s="94"/>
      <c r="AH319" s="132"/>
      <c r="AI319" s="97"/>
      <c r="AJ319" s="96"/>
      <c r="AK319" s="192" t="str">
        <f t="shared" si="11"/>
        <v/>
      </c>
      <c r="AL319" s="169" t="str">
        <f>IFERROR(IF(S319="","",IF(VLOOKUP(S319,'Requisitions'!$B:$N,13,FALSE)="","",HYPERLINK(VLOOKUP(S319,'Requisitions'!$B:$N,13,FALSE),"Feedback Sheet"))),"")</f>
        <v/>
      </c>
      <c r="AM319" s="96"/>
    </row>
    <row r="320" spans="2:39" x14ac:dyDescent="0.45">
      <c r="B320" s="98"/>
      <c r="C320" s="98"/>
      <c r="D320" s="98"/>
      <c r="E320" s="98"/>
      <c r="F320" s="98"/>
      <c r="G320" s="98"/>
      <c r="H320" s="98"/>
      <c r="I320" s="98"/>
      <c r="J320" s="98"/>
      <c r="K320" s="98"/>
      <c r="L320" s="98"/>
      <c r="M320" s="96"/>
      <c r="N320" s="103"/>
      <c r="O320" s="97"/>
      <c r="P320" s="98"/>
      <c r="Q320" s="126" t="str">
        <f t="shared" si="10"/>
        <v/>
      </c>
      <c r="R320" s="108"/>
      <c r="S320" s="98"/>
      <c r="T320" s="105"/>
      <c r="U320" s="103"/>
      <c r="V320" s="171" t="str" cm="1">
        <f t="array" aca="1" ref="V320" ca="1">IF(B320="","",IF(OR(AK320="Joined",AK320="Rejected",AK320="Offer Drop",AK320="Backed out"),"",_xlfn.LET(_xlpm.dates,CHOOSE({1,2,3,4,5,6},X320,Z320,AB320,AD320,AF320,AH320),_xlpm.pastDates,IF(_xlpm.dates&lt;=TODAY(),_xlpm.dates,0),_xlpm.maxPast,MAX(_xlpm.pastDates),IF(_xlpm.maxPast&gt;0,TODAY()-_xlpm.maxPast,IF(T320="","",TODAY()-T320)))))</f>
        <v/>
      </c>
      <c r="W320" s="95"/>
      <c r="X320" s="129"/>
      <c r="Y320" s="100"/>
      <c r="Z320" s="99"/>
      <c r="AA320" s="100"/>
      <c r="AB320" s="99"/>
      <c r="AC320" s="100"/>
      <c r="AD320" s="105"/>
      <c r="AE320" s="94"/>
      <c r="AF320" s="105"/>
      <c r="AG320" s="94"/>
      <c r="AH320" s="132"/>
      <c r="AI320" s="97"/>
      <c r="AJ320" s="96"/>
      <c r="AK320" s="192" t="str">
        <f t="shared" si="11"/>
        <v/>
      </c>
      <c r="AL320" s="169" t="str">
        <f>IFERROR(IF(S320="","",IF(VLOOKUP(S320,'Requisitions'!$B:$N,13,FALSE)="","",HYPERLINK(VLOOKUP(S320,'Requisitions'!$B:$N,13,FALSE),"Feedback Sheet"))),"")</f>
        <v/>
      </c>
      <c r="AM320" s="96"/>
    </row>
    <row r="321" spans="2:39" x14ac:dyDescent="0.45">
      <c r="B321" s="98"/>
      <c r="C321" s="98"/>
      <c r="D321" s="98"/>
      <c r="E321" s="98"/>
      <c r="F321" s="98"/>
      <c r="G321" s="98"/>
      <c r="H321" s="98"/>
      <c r="I321" s="98"/>
      <c r="J321" s="98"/>
      <c r="K321" s="98"/>
      <c r="L321" s="98"/>
      <c r="M321" s="96"/>
      <c r="N321" s="103"/>
      <c r="O321" s="97"/>
      <c r="P321" s="98"/>
      <c r="Q321" s="126" t="str">
        <f t="shared" si="10"/>
        <v/>
      </c>
      <c r="R321" s="108"/>
      <c r="S321" s="98"/>
      <c r="T321" s="105"/>
      <c r="U321" s="103"/>
      <c r="V321" s="171" t="str" cm="1">
        <f t="array" aca="1" ref="V321" ca="1">IF(B321="","",IF(OR(AK321="Joined",AK321="Rejected",AK321="Offer Drop",AK321="Backed out"),"",_xlfn.LET(_xlpm.dates,CHOOSE({1,2,3,4,5,6},X321,Z321,AB321,AD321,AF321,AH321),_xlpm.pastDates,IF(_xlpm.dates&lt;=TODAY(),_xlpm.dates,0),_xlpm.maxPast,MAX(_xlpm.pastDates),IF(_xlpm.maxPast&gt;0,TODAY()-_xlpm.maxPast,IF(T321="","",TODAY()-T321)))))</f>
        <v/>
      </c>
      <c r="W321" s="95"/>
      <c r="X321" s="129"/>
      <c r="Y321" s="100"/>
      <c r="Z321" s="99"/>
      <c r="AA321" s="100"/>
      <c r="AB321" s="99"/>
      <c r="AC321" s="100"/>
      <c r="AD321" s="105"/>
      <c r="AE321" s="94"/>
      <c r="AF321" s="105"/>
      <c r="AG321" s="94"/>
      <c r="AH321" s="132"/>
      <c r="AI321" s="97"/>
      <c r="AJ321" s="96"/>
      <c r="AK321" s="192" t="str">
        <f t="shared" si="11"/>
        <v/>
      </c>
      <c r="AL321" s="169" t="str">
        <f>IFERROR(IF(S321="","",IF(VLOOKUP(S321,'Requisitions'!$B:$N,13,FALSE)="","",HYPERLINK(VLOOKUP(S321,'Requisitions'!$B:$N,13,FALSE),"Feedback Sheet"))),"")</f>
        <v/>
      </c>
      <c r="AM321" s="96"/>
    </row>
    <row r="322" spans="2:39" x14ac:dyDescent="0.45">
      <c r="B322" s="98"/>
      <c r="C322" s="98"/>
      <c r="D322" s="98"/>
      <c r="E322" s="98"/>
      <c r="F322" s="98"/>
      <c r="G322" s="98"/>
      <c r="H322" s="98"/>
      <c r="I322" s="98"/>
      <c r="J322" s="98"/>
      <c r="K322" s="98"/>
      <c r="L322" s="98"/>
      <c r="M322" s="96"/>
      <c r="N322" s="103"/>
      <c r="O322" s="97"/>
      <c r="P322" s="98"/>
      <c r="Q322" s="126" t="str">
        <f t="shared" si="10"/>
        <v/>
      </c>
      <c r="R322" s="108"/>
      <c r="S322" s="98"/>
      <c r="T322" s="105"/>
      <c r="U322" s="103"/>
      <c r="V322" s="171" t="str" cm="1">
        <f t="array" aca="1" ref="V322" ca="1">IF(B322="","",IF(OR(AK322="Joined",AK322="Rejected",AK322="Offer Drop",AK322="Backed out"),"",_xlfn.LET(_xlpm.dates,CHOOSE({1,2,3,4,5,6},X322,Z322,AB322,AD322,AF322,AH322),_xlpm.pastDates,IF(_xlpm.dates&lt;=TODAY(),_xlpm.dates,0),_xlpm.maxPast,MAX(_xlpm.pastDates),IF(_xlpm.maxPast&gt;0,TODAY()-_xlpm.maxPast,IF(T322="","",TODAY()-T322)))))</f>
        <v/>
      </c>
      <c r="W322" s="95"/>
      <c r="X322" s="129"/>
      <c r="Y322" s="100"/>
      <c r="Z322" s="99"/>
      <c r="AA322" s="100"/>
      <c r="AB322" s="99"/>
      <c r="AC322" s="100"/>
      <c r="AD322" s="105"/>
      <c r="AE322" s="94"/>
      <c r="AF322" s="105"/>
      <c r="AG322" s="94"/>
      <c r="AH322" s="132"/>
      <c r="AI322" s="97"/>
      <c r="AJ322" s="96"/>
      <c r="AK322" s="192" t="str">
        <f t="shared" si="11"/>
        <v/>
      </c>
      <c r="AL322" s="169" t="str">
        <f>IFERROR(IF(S322="","",IF(VLOOKUP(S322,'Requisitions'!$B:$N,13,FALSE)="","",HYPERLINK(VLOOKUP(S322,'Requisitions'!$B:$N,13,FALSE),"Feedback Sheet"))),"")</f>
        <v/>
      </c>
      <c r="AM322" s="96"/>
    </row>
    <row r="323" spans="2:39" x14ac:dyDescent="0.45">
      <c r="B323" s="98"/>
      <c r="C323" s="98"/>
      <c r="D323" s="98"/>
      <c r="E323" s="98"/>
      <c r="F323" s="98"/>
      <c r="G323" s="98"/>
      <c r="H323" s="98"/>
      <c r="I323" s="98"/>
      <c r="J323" s="98"/>
      <c r="K323" s="98"/>
      <c r="L323" s="98"/>
      <c r="M323" s="96"/>
      <c r="N323" s="103"/>
      <c r="O323" s="97"/>
      <c r="P323" s="98"/>
      <c r="Q323" s="126" t="str">
        <f t="shared" si="10"/>
        <v/>
      </c>
      <c r="R323" s="108"/>
      <c r="S323" s="98"/>
      <c r="T323" s="105"/>
      <c r="U323" s="103"/>
      <c r="V323" s="171" t="str" cm="1">
        <f t="array" aca="1" ref="V323" ca="1">IF(B323="","",IF(OR(AK323="Joined",AK323="Rejected",AK323="Offer Drop",AK323="Backed out"),"",_xlfn.LET(_xlpm.dates,CHOOSE({1,2,3,4,5,6},X323,Z323,AB323,AD323,AF323,AH323),_xlpm.pastDates,IF(_xlpm.dates&lt;=TODAY(),_xlpm.dates,0),_xlpm.maxPast,MAX(_xlpm.pastDates),IF(_xlpm.maxPast&gt;0,TODAY()-_xlpm.maxPast,IF(T323="","",TODAY()-T323)))))</f>
        <v/>
      </c>
      <c r="W323" s="95"/>
      <c r="X323" s="129"/>
      <c r="Y323" s="100"/>
      <c r="Z323" s="99"/>
      <c r="AA323" s="100"/>
      <c r="AB323" s="99"/>
      <c r="AC323" s="100"/>
      <c r="AD323" s="105"/>
      <c r="AE323" s="94"/>
      <c r="AF323" s="105"/>
      <c r="AG323" s="94"/>
      <c r="AH323" s="132"/>
      <c r="AI323" s="97"/>
      <c r="AJ323" s="96"/>
      <c r="AK323" s="192" t="str">
        <f t="shared" si="11"/>
        <v/>
      </c>
      <c r="AL323" s="169" t="str">
        <f>IFERROR(IF(S323="","",IF(VLOOKUP(S323,'Requisitions'!$B:$N,13,FALSE)="","",HYPERLINK(VLOOKUP(S323,'Requisitions'!$B:$N,13,FALSE),"Feedback Sheet"))),"")</f>
        <v/>
      </c>
      <c r="AM323" s="96"/>
    </row>
    <row r="324" spans="2:39" x14ac:dyDescent="0.45">
      <c r="B324" s="98"/>
      <c r="C324" s="98"/>
      <c r="D324" s="98"/>
      <c r="E324" s="98"/>
      <c r="F324" s="98"/>
      <c r="G324" s="98"/>
      <c r="H324" s="98"/>
      <c r="I324" s="98"/>
      <c r="J324" s="98"/>
      <c r="K324" s="98"/>
      <c r="L324" s="98"/>
      <c r="M324" s="96"/>
      <c r="N324" s="103"/>
      <c r="O324" s="97"/>
      <c r="P324" s="98"/>
      <c r="Q324" s="126" t="str">
        <f t="shared" si="10"/>
        <v/>
      </c>
      <c r="R324" s="108"/>
      <c r="S324" s="98"/>
      <c r="T324" s="105"/>
      <c r="U324" s="103"/>
      <c r="V324" s="171" t="str" cm="1">
        <f t="array" aca="1" ref="V324" ca="1">IF(B324="","",IF(OR(AK324="Joined",AK324="Rejected",AK324="Offer Drop",AK324="Backed out"),"",_xlfn.LET(_xlpm.dates,CHOOSE({1,2,3,4,5,6},X324,Z324,AB324,AD324,AF324,AH324),_xlpm.pastDates,IF(_xlpm.dates&lt;=TODAY(),_xlpm.dates,0),_xlpm.maxPast,MAX(_xlpm.pastDates),IF(_xlpm.maxPast&gt;0,TODAY()-_xlpm.maxPast,IF(T324="","",TODAY()-T324)))))</f>
        <v/>
      </c>
      <c r="W324" s="95"/>
      <c r="X324" s="129"/>
      <c r="Y324" s="100"/>
      <c r="Z324" s="99"/>
      <c r="AA324" s="100"/>
      <c r="AB324" s="99"/>
      <c r="AC324" s="100"/>
      <c r="AD324" s="105"/>
      <c r="AE324" s="94"/>
      <c r="AF324" s="105"/>
      <c r="AG324" s="94"/>
      <c r="AH324" s="132"/>
      <c r="AI324" s="97"/>
      <c r="AJ324" s="96"/>
      <c r="AK324" s="192" t="str">
        <f t="shared" si="11"/>
        <v/>
      </c>
      <c r="AL324" s="169" t="str">
        <f>IFERROR(IF(S324="","",IF(VLOOKUP(S324,'Requisitions'!$B:$N,13,FALSE)="","",HYPERLINK(VLOOKUP(S324,'Requisitions'!$B:$N,13,FALSE),"Feedback Sheet"))),"")</f>
        <v/>
      </c>
      <c r="AM324" s="96"/>
    </row>
    <row r="325" spans="2:39" x14ac:dyDescent="0.45">
      <c r="B325" s="98"/>
      <c r="C325" s="98"/>
      <c r="D325" s="98"/>
      <c r="E325" s="98"/>
      <c r="F325" s="98"/>
      <c r="G325" s="98"/>
      <c r="H325" s="98"/>
      <c r="I325" s="98"/>
      <c r="J325" s="98"/>
      <c r="K325" s="98"/>
      <c r="L325" s="98"/>
      <c r="M325" s="96"/>
      <c r="N325" s="103"/>
      <c r="O325" s="97"/>
      <c r="P325" s="98"/>
      <c r="Q325" s="126" t="str">
        <f t="shared" si="10"/>
        <v/>
      </c>
      <c r="R325" s="108"/>
      <c r="S325" s="98"/>
      <c r="T325" s="105"/>
      <c r="U325" s="103"/>
      <c r="V325" s="171" t="str" cm="1">
        <f t="array" aca="1" ref="V325" ca="1">IF(B325="","",IF(OR(AK325="Joined",AK325="Rejected",AK325="Offer Drop",AK325="Backed out"),"",_xlfn.LET(_xlpm.dates,CHOOSE({1,2,3,4,5,6},X325,Z325,AB325,AD325,AF325,AH325),_xlpm.pastDates,IF(_xlpm.dates&lt;=TODAY(),_xlpm.dates,0),_xlpm.maxPast,MAX(_xlpm.pastDates),IF(_xlpm.maxPast&gt;0,TODAY()-_xlpm.maxPast,IF(T325="","",TODAY()-T325)))))</f>
        <v/>
      </c>
      <c r="W325" s="95"/>
      <c r="X325" s="129"/>
      <c r="Y325" s="100"/>
      <c r="Z325" s="99"/>
      <c r="AA325" s="100"/>
      <c r="AB325" s="99"/>
      <c r="AC325" s="100"/>
      <c r="AD325" s="105"/>
      <c r="AE325" s="94"/>
      <c r="AF325" s="105"/>
      <c r="AG325" s="94"/>
      <c r="AH325" s="132"/>
      <c r="AI325" s="97"/>
      <c r="AJ325" s="96"/>
      <c r="AK325" s="192" t="str">
        <f t="shared" si="11"/>
        <v/>
      </c>
      <c r="AL325" s="169" t="str">
        <f>IFERROR(IF(S325="","",IF(VLOOKUP(S325,'Requisitions'!$B:$N,13,FALSE)="","",HYPERLINK(VLOOKUP(S325,'Requisitions'!$B:$N,13,FALSE),"Feedback Sheet"))),"")</f>
        <v/>
      </c>
      <c r="AM325" s="96"/>
    </row>
    <row r="326" spans="2:39" x14ac:dyDescent="0.45">
      <c r="B326" s="98"/>
      <c r="C326" s="98"/>
      <c r="D326" s="98"/>
      <c r="E326" s="98"/>
      <c r="F326" s="98"/>
      <c r="G326" s="98"/>
      <c r="H326" s="98"/>
      <c r="I326" s="98"/>
      <c r="J326" s="98"/>
      <c r="K326" s="98"/>
      <c r="L326" s="98"/>
      <c r="M326" s="96"/>
      <c r="N326" s="103"/>
      <c r="O326" s="97"/>
      <c r="P326" s="98"/>
      <c r="Q326" s="126" t="str">
        <f t="shared" ref="Q326:Q389" si="12">IF(B326="","","C-"&amp;TEXT(ROW()-4,"000"))</f>
        <v/>
      </c>
      <c r="R326" s="108"/>
      <c r="S326" s="98"/>
      <c r="T326" s="105"/>
      <c r="U326" s="103"/>
      <c r="V326" s="171" t="str" cm="1">
        <f t="array" aca="1" ref="V326" ca="1">IF(B326="","",IF(OR(AK326="Joined",AK326="Rejected",AK326="Offer Drop",AK326="Backed out"),"",_xlfn.LET(_xlpm.dates,CHOOSE({1,2,3,4,5,6},X326,Z326,AB326,AD326,AF326,AH326),_xlpm.pastDates,IF(_xlpm.dates&lt;=TODAY(),_xlpm.dates,0),_xlpm.maxPast,MAX(_xlpm.pastDates),IF(_xlpm.maxPast&gt;0,TODAY()-_xlpm.maxPast,IF(T326="","",TODAY()-T326)))))</f>
        <v/>
      </c>
      <c r="W326" s="95"/>
      <c r="X326" s="129"/>
      <c r="Y326" s="100"/>
      <c r="Z326" s="99"/>
      <c r="AA326" s="100"/>
      <c r="AB326" s="99"/>
      <c r="AC326" s="100"/>
      <c r="AD326" s="105"/>
      <c r="AE326" s="94"/>
      <c r="AF326" s="105"/>
      <c r="AG326" s="94"/>
      <c r="AH326" s="132"/>
      <c r="AI326" s="97"/>
      <c r="AJ326" s="96"/>
      <c r="AK326" s="192" t="str">
        <f t="shared" ref="AK326:AK389" si="13">IF(B326="","",IF(AJ326="Joined","Joined",IF(AJ326="Backed out","Backed out",IF(AI326="Offer Drop","Offer Drop",IF((COUNTIF(W326,"Reject")+COUNTIF(Y326,"Reject")+COUNTIF(AA326,"Reject")+COUNTIF(AC326,"Reject")+COUNTIF(AE326,"Reject")+COUNTIF(AG326,"Reject"))&gt;0,"Rejected",IF((COUNTIF(W326,"Hold")+COUNTIF(Y326,"Hold")+COUNTIF(AA326,"Hold")+COUNTIF(AC326,"Hold")+COUNTIF(AE326,"Hold")+COUNTIF(AG326,"Hold")+COUNTIF(AI326,"Hold"))&gt;0,"On Hold",IF(AI326="Offered","Offer Extended",IF(AG326="Select","Offer Pending",IF(OR(W326="",W326="Yet to begin"),"Not Started","Active")))))))))</f>
        <v/>
      </c>
      <c r="AL326" s="169" t="str">
        <f>IFERROR(IF(S326="","",IF(VLOOKUP(S326,'Requisitions'!$B:$N,13,FALSE)="","",HYPERLINK(VLOOKUP(S326,'Requisitions'!$B:$N,13,FALSE),"Feedback Sheet"))),"")</f>
        <v/>
      </c>
      <c r="AM326" s="96"/>
    </row>
    <row r="327" spans="2:39" x14ac:dyDescent="0.45">
      <c r="B327" s="98"/>
      <c r="C327" s="98"/>
      <c r="D327" s="98"/>
      <c r="E327" s="98"/>
      <c r="F327" s="98"/>
      <c r="G327" s="98"/>
      <c r="H327" s="98"/>
      <c r="I327" s="98"/>
      <c r="J327" s="98"/>
      <c r="K327" s="98"/>
      <c r="L327" s="98"/>
      <c r="M327" s="96"/>
      <c r="N327" s="103"/>
      <c r="O327" s="97"/>
      <c r="P327" s="98"/>
      <c r="Q327" s="126" t="str">
        <f t="shared" si="12"/>
        <v/>
      </c>
      <c r="R327" s="108"/>
      <c r="S327" s="98"/>
      <c r="T327" s="105"/>
      <c r="U327" s="103"/>
      <c r="V327" s="171" t="str" cm="1">
        <f t="array" aca="1" ref="V327" ca="1">IF(B327="","",IF(OR(AK327="Joined",AK327="Rejected",AK327="Offer Drop",AK327="Backed out"),"",_xlfn.LET(_xlpm.dates,CHOOSE({1,2,3,4,5,6},X327,Z327,AB327,AD327,AF327,AH327),_xlpm.pastDates,IF(_xlpm.dates&lt;=TODAY(),_xlpm.dates,0),_xlpm.maxPast,MAX(_xlpm.pastDates),IF(_xlpm.maxPast&gt;0,TODAY()-_xlpm.maxPast,IF(T327="","",TODAY()-T327)))))</f>
        <v/>
      </c>
      <c r="W327" s="95"/>
      <c r="X327" s="129"/>
      <c r="Y327" s="100"/>
      <c r="Z327" s="99"/>
      <c r="AA327" s="100"/>
      <c r="AB327" s="99"/>
      <c r="AC327" s="100"/>
      <c r="AD327" s="105"/>
      <c r="AE327" s="94"/>
      <c r="AF327" s="105"/>
      <c r="AG327" s="94"/>
      <c r="AH327" s="132"/>
      <c r="AI327" s="97"/>
      <c r="AJ327" s="96"/>
      <c r="AK327" s="192" t="str">
        <f t="shared" si="13"/>
        <v/>
      </c>
      <c r="AL327" s="169" t="str">
        <f>IFERROR(IF(S327="","",IF(VLOOKUP(S327,'Requisitions'!$B:$N,13,FALSE)="","",HYPERLINK(VLOOKUP(S327,'Requisitions'!$B:$N,13,FALSE),"Feedback Sheet"))),"")</f>
        <v/>
      </c>
      <c r="AM327" s="96"/>
    </row>
    <row r="328" spans="2:39" x14ac:dyDescent="0.45">
      <c r="B328" s="98"/>
      <c r="C328" s="98"/>
      <c r="D328" s="98"/>
      <c r="E328" s="98"/>
      <c r="F328" s="98"/>
      <c r="G328" s="98"/>
      <c r="H328" s="98"/>
      <c r="I328" s="98"/>
      <c r="J328" s="98"/>
      <c r="K328" s="98"/>
      <c r="L328" s="98"/>
      <c r="M328" s="96"/>
      <c r="N328" s="103"/>
      <c r="O328" s="97"/>
      <c r="P328" s="98"/>
      <c r="Q328" s="126" t="str">
        <f t="shared" si="12"/>
        <v/>
      </c>
      <c r="R328" s="108"/>
      <c r="S328" s="98"/>
      <c r="T328" s="105"/>
      <c r="U328" s="103"/>
      <c r="V328" s="171" t="str" cm="1">
        <f t="array" aca="1" ref="V328" ca="1">IF(B328="","",IF(OR(AK328="Joined",AK328="Rejected",AK328="Offer Drop",AK328="Backed out"),"",_xlfn.LET(_xlpm.dates,CHOOSE({1,2,3,4,5,6},X328,Z328,AB328,AD328,AF328,AH328),_xlpm.pastDates,IF(_xlpm.dates&lt;=TODAY(),_xlpm.dates,0),_xlpm.maxPast,MAX(_xlpm.pastDates),IF(_xlpm.maxPast&gt;0,TODAY()-_xlpm.maxPast,IF(T328="","",TODAY()-T328)))))</f>
        <v/>
      </c>
      <c r="W328" s="95"/>
      <c r="X328" s="129"/>
      <c r="Y328" s="100"/>
      <c r="Z328" s="99"/>
      <c r="AA328" s="100"/>
      <c r="AB328" s="99"/>
      <c r="AC328" s="100"/>
      <c r="AD328" s="105"/>
      <c r="AE328" s="94"/>
      <c r="AF328" s="105"/>
      <c r="AG328" s="94"/>
      <c r="AH328" s="132"/>
      <c r="AI328" s="97"/>
      <c r="AJ328" s="96"/>
      <c r="AK328" s="192" t="str">
        <f t="shared" si="13"/>
        <v/>
      </c>
      <c r="AL328" s="169" t="str">
        <f>IFERROR(IF(S328="","",IF(VLOOKUP(S328,'Requisitions'!$B:$N,13,FALSE)="","",HYPERLINK(VLOOKUP(S328,'Requisitions'!$B:$N,13,FALSE),"Feedback Sheet"))),"")</f>
        <v/>
      </c>
      <c r="AM328" s="96"/>
    </row>
    <row r="329" spans="2:39" x14ac:dyDescent="0.45">
      <c r="B329" s="98"/>
      <c r="C329" s="98"/>
      <c r="D329" s="98"/>
      <c r="E329" s="98"/>
      <c r="F329" s="98"/>
      <c r="G329" s="98"/>
      <c r="H329" s="98"/>
      <c r="I329" s="98"/>
      <c r="J329" s="98"/>
      <c r="K329" s="98"/>
      <c r="L329" s="98"/>
      <c r="M329" s="96"/>
      <c r="N329" s="103"/>
      <c r="O329" s="97"/>
      <c r="P329" s="98"/>
      <c r="Q329" s="126" t="str">
        <f t="shared" si="12"/>
        <v/>
      </c>
      <c r="R329" s="108"/>
      <c r="S329" s="98"/>
      <c r="T329" s="105"/>
      <c r="U329" s="103"/>
      <c r="V329" s="171" t="str" cm="1">
        <f t="array" aca="1" ref="V329" ca="1">IF(B329="","",IF(OR(AK329="Joined",AK329="Rejected",AK329="Offer Drop",AK329="Backed out"),"",_xlfn.LET(_xlpm.dates,CHOOSE({1,2,3,4,5,6},X329,Z329,AB329,AD329,AF329,AH329),_xlpm.pastDates,IF(_xlpm.dates&lt;=TODAY(),_xlpm.dates,0),_xlpm.maxPast,MAX(_xlpm.pastDates),IF(_xlpm.maxPast&gt;0,TODAY()-_xlpm.maxPast,IF(T329="","",TODAY()-T329)))))</f>
        <v/>
      </c>
      <c r="W329" s="95"/>
      <c r="X329" s="129"/>
      <c r="Y329" s="100"/>
      <c r="Z329" s="99"/>
      <c r="AA329" s="100"/>
      <c r="AB329" s="99"/>
      <c r="AC329" s="100"/>
      <c r="AD329" s="105"/>
      <c r="AE329" s="94"/>
      <c r="AF329" s="105"/>
      <c r="AG329" s="94"/>
      <c r="AH329" s="132"/>
      <c r="AI329" s="97"/>
      <c r="AJ329" s="96"/>
      <c r="AK329" s="192" t="str">
        <f t="shared" si="13"/>
        <v/>
      </c>
      <c r="AL329" s="169" t="str">
        <f>IFERROR(IF(S329="","",IF(VLOOKUP(S329,'Requisitions'!$B:$N,13,FALSE)="","",HYPERLINK(VLOOKUP(S329,'Requisitions'!$B:$N,13,FALSE),"Feedback Sheet"))),"")</f>
        <v/>
      </c>
      <c r="AM329" s="96"/>
    </row>
    <row r="330" spans="2:39" x14ac:dyDescent="0.45">
      <c r="B330" s="98"/>
      <c r="C330" s="98"/>
      <c r="D330" s="98"/>
      <c r="E330" s="98"/>
      <c r="F330" s="98"/>
      <c r="G330" s="98"/>
      <c r="H330" s="98"/>
      <c r="I330" s="98"/>
      <c r="J330" s="98"/>
      <c r="K330" s="98"/>
      <c r="L330" s="98"/>
      <c r="M330" s="96"/>
      <c r="N330" s="103"/>
      <c r="O330" s="97"/>
      <c r="P330" s="98"/>
      <c r="Q330" s="126" t="str">
        <f t="shared" si="12"/>
        <v/>
      </c>
      <c r="R330" s="108"/>
      <c r="S330" s="98"/>
      <c r="T330" s="105"/>
      <c r="U330" s="103"/>
      <c r="V330" s="171" t="str" cm="1">
        <f t="array" aca="1" ref="V330" ca="1">IF(B330="","",IF(OR(AK330="Joined",AK330="Rejected",AK330="Offer Drop",AK330="Backed out"),"",_xlfn.LET(_xlpm.dates,CHOOSE({1,2,3,4,5,6},X330,Z330,AB330,AD330,AF330,AH330),_xlpm.pastDates,IF(_xlpm.dates&lt;=TODAY(),_xlpm.dates,0),_xlpm.maxPast,MAX(_xlpm.pastDates),IF(_xlpm.maxPast&gt;0,TODAY()-_xlpm.maxPast,IF(T330="","",TODAY()-T330)))))</f>
        <v/>
      </c>
      <c r="W330" s="95"/>
      <c r="X330" s="129"/>
      <c r="Y330" s="100"/>
      <c r="Z330" s="99"/>
      <c r="AA330" s="100"/>
      <c r="AB330" s="99"/>
      <c r="AC330" s="100"/>
      <c r="AD330" s="105"/>
      <c r="AE330" s="94"/>
      <c r="AF330" s="105"/>
      <c r="AG330" s="94"/>
      <c r="AH330" s="132"/>
      <c r="AI330" s="97"/>
      <c r="AJ330" s="96"/>
      <c r="AK330" s="192" t="str">
        <f t="shared" si="13"/>
        <v/>
      </c>
      <c r="AL330" s="169" t="str">
        <f>IFERROR(IF(S330="","",IF(VLOOKUP(S330,'Requisitions'!$B:$N,13,FALSE)="","",HYPERLINK(VLOOKUP(S330,'Requisitions'!$B:$N,13,FALSE),"Feedback Sheet"))),"")</f>
        <v/>
      </c>
      <c r="AM330" s="96"/>
    </row>
    <row r="331" spans="2:39" x14ac:dyDescent="0.45">
      <c r="B331" s="98"/>
      <c r="C331" s="98"/>
      <c r="D331" s="98"/>
      <c r="E331" s="98"/>
      <c r="F331" s="98"/>
      <c r="G331" s="98"/>
      <c r="H331" s="98"/>
      <c r="I331" s="98"/>
      <c r="J331" s="98"/>
      <c r="K331" s="98"/>
      <c r="L331" s="98"/>
      <c r="M331" s="96"/>
      <c r="N331" s="103"/>
      <c r="O331" s="97"/>
      <c r="P331" s="98"/>
      <c r="Q331" s="126" t="str">
        <f t="shared" si="12"/>
        <v/>
      </c>
      <c r="R331" s="108"/>
      <c r="S331" s="98"/>
      <c r="T331" s="105"/>
      <c r="U331" s="103"/>
      <c r="V331" s="171" t="str" cm="1">
        <f t="array" aca="1" ref="V331" ca="1">IF(B331="","",IF(OR(AK331="Joined",AK331="Rejected",AK331="Offer Drop",AK331="Backed out"),"",_xlfn.LET(_xlpm.dates,CHOOSE({1,2,3,4,5,6},X331,Z331,AB331,AD331,AF331,AH331),_xlpm.pastDates,IF(_xlpm.dates&lt;=TODAY(),_xlpm.dates,0),_xlpm.maxPast,MAX(_xlpm.pastDates),IF(_xlpm.maxPast&gt;0,TODAY()-_xlpm.maxPast,IF(T331="","",TODAY()-T331)))))</f>
        <v/>
      </c>
      <c r="W331" s="95"/>
      <c r="X331" s="129"/>
      <c r="Y331" s="100"/>
      <c r="Z331" s="99"/>
      <c r="AA331" s="100"/>
      <c r="AB331" s="99"/>
      <c r="AC331" s="100"/>
      <c r="AD331" s="105"/>
      <c r="AE331" s="94"/>
      <c r="AF331" s="105"/>
      <c r="AG331" s="94"/>
      <c r="AH331" s="132"/>
      <c r="AI331" s="97"/>
      <c r="AJ331" s="96"/>
      <c r="AK331" s="192" t="str">
        <f t="shared" si="13"/>
        <v/>
      </c>
      <c r="AL331" s="169" t="str">
        <f>IFERROR(IF(S331="","",IF(VLOOKUP(S331,'Requisitions'!$B:$N,13,FALSE)="","",HYPERLINK(VLOOKUP(S331,'Requisitions'!$B:$N,13,FALSE),"Feedback Sheet"))),"")</f>
        <v/>
      </c>
      <c r="AM331" s="96"/>
    </row>
    <row r="332" spans="2:39" x14ac:dyDescent="0.45">
      <c r="B332" s="98"/>
      <c r="C332" s="98"/>
      <c r="D332" s="98"/>
      <c r="E332" s="98"/>
      <c r="F332" s="98"/>
      <c r="G332" s="98"/>
      <c r="H332" s="98"/>
      <c r="I332" s="98"/>
      <c r="J332" s="98"/>
      <c r="K332" s="98"/>
      <c r="L332" s="98"/>
      <c r="M332" s="96"/>
      <c r="N332" s="103"/>
      <c r="O332" s="97"/>
      <c r="P332" s="98"/>
      <c r="Q332" s="126" t="str">
        <f t="shared" si="12"/>
        <v/>
      </c>
      <c r="R332" s="108"/>
      <c r="S332" s="98"/>
      <c r="T332" s="105"/>
      <c r="U332" s="103"/>
      <c r="V332" s="171" t="str" cm="1">
        <f t="array" aca="1" ref="V332" ca="1">IF(B332="","",IF(OR(AK332="Joined",AK332="Rejected",AK332="Offer Drop",AK332="Backed out"),"",_xlfn.LET(_xlpm.dates,CHOOSE({1,2,3,4,5,6},X332,Z332,AB332,AD332,AF332,AH332),_xlpm.pastDates,IF(_xlpm.dates&lt;=TODAY(),_xlpm.dates,0),_xlpm.maxPast,MAX(_xlpm.pastDates),IF(_xlpm.maxPast&gt;0,TODAY()-_xlpm.maxPast,IF(T332="","",TODAY()-T332)))))</f>
        <v/>
      </c>
      <c r="W332" s="95"/>
      <c r="X332" s="129"/>
      <c r="Y332" s="100"/>
      <c r="Z332" s="99"/>
      <c r="AA332" s="100"/>
      <c r="AB332" s="99"/>
      <c r="AC332" s="100"/>
      <c r="AD332" s="105"/>
      <c r="AE332" s="94"/>
      <c r="AF332" s="105"/>
      <c r="AG332" s="94"/>
      <c r="AH332" s="132"/>
      <c r="AI332" s="97"/>
      <c r="AJ332" s="96"/>
      <c r="AK332" s="192" t="str">
        <f t="shared" si="13"/>
        <v/>
      </c>
      <c r="AL332" s="169" t="str">
        <f>IFERROR(IF(S332="","",IF(VLOOKUP(S332,'Requisitions'!$B:$N,13,FALSE)="","",HYPERLINK(VLOOKUP(S332,'Requisitions'!$B:$N,13,FALSE),"Feedback Sheet"))),"")</f>
        <v/>
      </c>
      <c r="AM332" s="96"/>
    </row>
    <row r="333" spans="2:39" x14ac:dyDescent="0.45">
      <c r="B333" s="98"/>
      <c r="C333" s="98"/>
      <c r="D333" s="98"/>
      <c r="E333" s="98"/>
      <c r="F333" s="98"/>
      <c r="G333" s="98"/>
      <c r="H333" s="98"/>
      <c r="I333" s="98"/>
      <c r="J333" s="98"/>
      <c r="K333" s="98"/>
      <c r="L333" s="98"/>
      <c r="M333" s="96"/>
      <c r="N333" s="103"/>
      <c r="O333" s="97"/>
      <c r="P333" s="98"/>
      <c r="Q333" s="126" t="str">
        <f t="shared" si="12"/>
        <v/>
      </c>
      <c r="R333" s="108"/>
      <c r="S333" s="98"/>
      <c r="T333" s="105"/>
      <c r="U333" s="103"/>
      <c r="V333" s="171" t="str" cm="1">
        <f t="array" aca="1" ref="V333" ca="1">IF(B333="","",IF(OR(AK333="Joined",AK333="Rejected",AK333="Offer Drop",AK333="Backed out"),"",_xlfn.LET(_xlpm.dates,CHOOSE({1,2,3,4,5,6},X333,Z333,AB333,AD333,AF333,AH333),_xlpm.pastDates,IF(_xlpm.dates&lt;=TODAY(),_xlpm.dates,0),_xlpm.maxPast,MAX(_xlpm.pastDates),IF(_xlpm.maxPast&gt;0,TODAY()-_xlpm.maxPast,IF(T333="","",TODAY()-T333)))))</f>
        <v/>
      </c>
      <c r="W333" s="95"/>
      <c r="X333" s="129"/>
      <c r="Y333" s="100"/>
      <c r="Z333" s="99"/>
      <c r="AA333" s="100"/>
      <c r="AB333" s="99"/>
      <c r="AC333" s="100"/>
      <c r="AD333" s="105"/>
      <c r="AE333" s="94"/>
      <c r="AF333" s="105"/>
      <c r="AG333" s="94"/>
      <c r="AH333" s="132"/>
      <c r="AI333" s="97"/>
      <c r="AJ333" s="96"/>
      <c r="AK333" s="192" t="str">
        <f t="shared" si="13"/>
        <v/>
      </c>
      <c r="AL333" s="169" t="str">
        <f>IFERROR(IF(S333="","",IF(VLOOKUP(S333,'Requisitions'!$B:$N,13,FALSE)="","",HYPERLINK(VLOOKUP(S333,'Requisitions'!$B:$N,13,FALSE),"Feedback Sheet"))),"")</f>
        <v/>
      </c>
      <c r="AM333" s="96"/>
    </row>
    <row r="334" spans="2:39" x14ac:dyDescent="0.45">
      <c r="B334" s="98"/>
      <c r="C334" s="98"/>
      <c r="D334" s="98"/>
      <c r="E334" s="98"/>
      <c r="F334" s="98"/>
      <c r="G334" s="98"/>
      <c r="H334" s="98"/>
      <c r="I334" s="98"/>
      <c r="J334" s="98"/>
      <c r="K334" s="98"/>
      <c r="L334" s="98"/>
      <c r="M334" s="96"/>
      <c r="N334" s="103"/>
      <c r="O334" s="97"/>
      <c r="P334" s="98"/>
      <c r="Q334" s="126" t="str">
        <f t="shared" si="12"/>
        <v/>
      </c>
      <c r="R334" s="108"/>
      <c r="S334" s="98"/>
      <c r="T334" s="105"/>
      <c r="U334" s="103"/>
      <c r="V334" s="171" t="str" cm="1">
        <f t="array" aca="1" ref="V334" ca="1">IF(B334="","",IF(OR(AK334="Joined",AK334="Rejected",AK334="Offer Drop",AK334="Backed out"),"",_xlfn.LET(_xlpm.dates,CHOOSE({1,2,3,4,5,6},X334,Z334,AB334,AD334,AF334,AH334),_xlpm.pastDates,IF(_xlpm.dates&lt;=TODAY(),_xlpm.dates,0),_xlpm.maxPast,MAX(_xlpm.pastDates),IF(_xlpm.maxPast&gt;0,TODAY()-_xlpm.maxPast,IF(T334="","",TODAY()-T334)))))</f>
        <v/>
      </c>
      <c r="W334" s="95"/>
      <c r="X334" s="129"/>
      <c r="Y334" s="100"/>
      <c r="Z334" s="99"/>
      <c r="AA334" s="100"/>
      <c r="AB334" s="99"/>
      <c r="AC334" s="100"/>
      <c r="AD334" s="105"/>
      <c r="AE334" s="94"/>
      <c r="AF334" s="105"/>
      <c r="AG334" s="94"/>
      <c r="AH334" s="132"/>
      <c r="AI334" s="97"/>
      <c r="AJ334" s="96"/>
      <c r="AK334" s="192" t="str">
        <f t="shared" si="13"/>
        <v/>
      </c>
      <c r="AL334" s="169" t="str">
        <f>IFERROR(IF(S334="","",IF(VLOOKUP(S334,'Requisitions'!$B:$N,13,FALSE)="","",HYPERLINK(VLOOKUP(S334,'Requisitions'!$B:$N,13,FALSE),"Feedback Sheet"))),"")</f>
        <v/>
      </c>
      <c r="AM334" s="96"/>
    </row>
    <row r="335" spans="2:39" x14ac:dyDescent="0.45">
      <c r="B335" s="98"/>
      <c r="C335" s="98"/>
      <c r="D335" s="98"/>
      <c r="E335" s="98"/>
      <c r="F335" s="98"/>
      <c r="G335" s="98"/>
      <c r="H335" s="98"/>
      <c r="I335" s="98"/>
      <c r="J335" s="98"/>
      <c r="K335" s="98"/>
      <c r="L335" s="98"/>
      <c r="M335" s="96"/>
      <c r="N335" s="103"/>
      <c r="O335" s="97"/>
      <c r="P335" s="98"/>
      <c r="Q335" s="126" t="str">
        <f t="shared" si="12"/>
        <v/>
      </c>
      <c r="R335" s="108"/>
      <c r="S335" s="98"/>
      <c r="T335" s="105"/>
      <c r="U335" s="103"/>
      <c r="V335" s="171" t="str" cm="1">
        <f t="array" aca="1" ref="V335" ca="1">IF(B335="","",IF(OR(AK335="Joined",AK335="Rejected",AK335="Offer Drop",AK335="Backed out"),"",_xlfn.LET(_xlpm.dates,CHOOSE({1,2,3,4,5,6},X335,Z335,AB335,AD335,AF335,AH335),_xlpm.pastDates,IF(_xlpm.dates&lt;=TODAY(),_xlpm.dates,0),_xlpm.maxPast,MAX(_xlpm.pastDates),IF(_xlpm.maxPast&gt;0,TODAY()-_xlpm.maxPast,IF(T335="","",TODAY()-T335)))))</f>
        <v/>
      </c>
      <c r="W335" s="95"/>
      <c r="X335" s="129"/>
      <c r="Y335" s="100"/>
      <c r="Z335" s="99"/>
      <c r="AA335" s="100"/>
      <c r="AB335" s="99"/>
      <c r="AC335" s="100"/>
      <c r="AD335" s="105"/>
      <c r="AE335" s="94"/>
      <c r="AF335" s="105"/>
      <c r="AG335" s="94"/>
      <c r="AH335" s="132"/>
      <c r="AI335" s="97"/>
      <c r="AJ335" s="96"/>
      <c r="AK335" s="192" t="str">
        <f t="shared" si="13"/>
        <v/>
      </c>
      <c r="AL335" s="169" t="str">
        <f>IFERROR(IF(S335="","",IF(VLOOKUP(S335,'Requisitions'!$B:$N,13,FALSE)="","",HYPERLINK(VLOOKUP(S335,'Requisitions'!$B:$N,13,FALSE),"Feedback Sheet"))),"")</f>
        <v/>
      </c>
      <c r="AM335" s="96"/>
    </row>
    <row r="336" spans="2:39" x14ac:dyDescent="0.45">
      <c r="B336" s="98"/>
      <c r="C336" s="98"/>
      <c r="D336" s="98"/>
      <c r="E336" s="98"/>
      <c r="F336" s="98"/>
      <c r="G336" s="98"/>
      <c r="H336" s="98"/>
      <c r="I336" s="98"/>
      <c r="J336" s="98"/>
      <c r="K336" s="98"/>
      <c r="L336" s="98"/>
      <c r="M336" s="96"/>
      <c r="N336" s="103"/>
      <c r="O336" s="97"/>
      <c r="P336" s="98"/>
      <c r="Q336" s="126" t="str">
        <f t="shared" si="12"/>
        <v/>
      </c>
      <c r="R336" s="108"/>
      <c r="S336" s="98"/>
      <c r="T336" s="105"/>
      <c r="U336" s="103"/>
      <c r="V336" s="171" t="str" cm="1">
        <f t="array" aca="1" ref="V336" ca="1">IF(B336="","",IF(OR(AK336="Joined",AK336="Rejected",AK336="Offer Drop",AK336="Backed out"),"",_xlfn.LET(_xlpm.dates,CHOOSE({1,2,3,4,5,6},X336,Z336,AB336,AD336,AF336,AH336),_xlpm.pastDates,IF(_xlpm.dates&lt;=TODAY(),_xlpm.dates,0),_xlpm.maxPast,MAX(_xlpm.pastDates),IF(_xlpm.maxPast&gt;0,TODAY()-_xlpm.maxPast,IF(T336="","",TODAY()-T336)))))</f>
        <v/>
      </c>
      <c r="W336" s="95"/>
      <c r="X336" s="129"/>
      <c r="Y336" s="100"/>
      <c r="Z336" s="99"/>
      <c r="AA336" s="100"/>
      <c r="AB336" s="99"/>
      <c r="AC336" s="100"/>
      <c r="AD336" s="105"/>
      <c r="AE336" s="94"/>
      <c r="AF336" s="105"/>
      <c r="AG336" s="94"/>
      <c r="AH336" s="132"/>
      <c r="AI336" s="97"/>
      <c r="AJ336" s="96"/>
      <c r="AK336" s="192" t="str">
        <f t="shared" si="13"/>
        <v/>
      </c>
      <c r="AL336" s="169" t="str">
        <f>IFERROR(IF(S336="","",IF(VLOOKUP(S336,'Requisitions'!$B:$N,13,FALSE)="","",HYPERLINK(VLOOKUP(S336,'Requisitions'!$B:$N,13,FALSE),"Feedback Sheet"))),"")</f>
        <v/>
      </c>
      <c r="AM336" s="96"/>
    </row>
    <row r="337" spans="2:39" x14ac:dyDescent="0.45">
      <c r="B337" s="98"/>
      <c r="C337" s="98"/>
      <c r="D337" s="98"/>
      <c r="E337" s="98"/>
      <c r="F337" s="98"/>
      <c r="G337" s="98"/>
      <c r="H337" s="98"/>
      <c r="I337" s="98"/>
      <c r="J337" s="98"/>
      <c r="K337" s="98"/>
      <c r="L337" s="98"/>
      <c r="M337" s="96"/>
      <c r="N337" s="103"/>
      <c r="O337" s="97"/>
      <c r="P337" s="98"/>
      <c r="Q337" s="126" t="str">
        <f t="shared" si="12"/>
        <v/>
      </c>
      <c r="R337" s="108"/>
      <c r="S337" s="98"/>
      <c r="T337" s="105"/>
      <c r="U337" s="103"/>
      <c r="V337" s="171" t="str" cm="1">
        <f t="array" aca="1" ref="V337" ca="1">IF(B337="","",IF(OR(AK337="Joined",AK337="Rejected",AK337="Offer Drop",AK337="Backed out"),"",_xlfn.LET(_xlpm.dates,CHOOSE({1,2,3,4,5,6},X337,Z337,AB337,AD337,AF337,AH337),_xlpm.pastDates,IF(_xlpm.dates&lt;=TODAY(),_xlpm.dates,0),_xlpm.maxPast,MAX(_xlpm.pastDates),IF(_xlpm.maxPast&gt;0,TODAY()-_xlpm.maxPast,IF(T337="","",TODAY()-T337)))))</f>
        <v/>
      </c>
      <c r="W337" s="95"/>
      <c r="X337" s="129"/>
      <c r="Y337" s="100"/>
      <c r="Z337" s="99"/>
      <c r="AA337" s="100"/>
      <c r="AB337" s="99"/>
      <c r="AC337" s="100"/>
      <c r="AD337" s="105"/>
      <c r="AE337" s="94"/>
      <c r="AF337" s="105"/>
      <c r="AG337" s="94"/>
      <c r="AH337" s="132"/>
      <c r="AI337" s="97"/>
      <c r="AJ337" s="96"/>
      <c r="AK337" s="192" t="str">
        <f t="shared" si="13"/>
        <v/>
      </c>
      <c r="AL337" s="169" t="str">
        <f>IFERROR(IF(S337="","",IF(VLOOKUP(S337,'Requisitions'!$B:$N,13,FALSE)="","",HYPERLINK(VLOOKUP(S337,'Requisitions'!$B:$N,13,FALSE),"Feedback Sheet"))),"")</f>
        <v/>
      </c>
      <c r="AM337" s="96"/>
    </row>
    <row r="338" spans="2:39" x14ac:dyDescent="0.45">
      <c r="B338" s="98"/>
      <c r="C338" s="98"/>
      <c r="D338" s="98"/>
      <c r="E338" s="98"/>
      <c r="F338" s="98"/>
      <c r="G338" s="98"/>
      <c r="H338" s="98"/>
      <c r="I338" s="98"/>
      <c r="J338" s="98"/>
      <c r="K338" s="98"/>
      <c r="L338" s="98"/>
      <c r="M338" s="96"/>
      <c r="N338" s="103"/>
      <c r="O338" s="97"/>
      <c r="P338" s="98"/>
      <c r="Q338" s="126" t="str">
        <f t="shared" si="12"/>
        <v/>
      </c>
      <c r="R338" s="108"/>
      <c r="S338" s="98"/>
      <c r="T338" s="105"/>
      <c r="U338" s="103"/>
      <c r="V338" s="171" t="str" cm="1">
        <f t="array" aca="1" ref="V338" ca="1">IF(B338="","",IF(OR(AK338="Joined",AK338="Rejected",AK338="Offer Drop",AK338="Backed out"),"",_xlfn.LET(_xlpm.dates,CHOOSE({1,2,3,4,5,6},X338,Z338,AB338,AD338,AF338,AH338),_xlpm.pastDates,IF(_xlpm.dates&lt;=TODAY(),_xlpm.dates,0),_xlpm.maxPast,MAX(_xlpm.pastDates),IF(_xlpm.maxPast&gt;0,TODAY()-_xlpm.maxPast,IF(T338="","",TODAY()-T338)))))</f>
        <v/>
      </c>
      <c r="W338" s="95"/>
      <c r="X338" s="129"/>
      <c r="Y338" s="100"/>
      <c r="Z338" s="99"/>
      <c r="AA338" s="100"/>
      <c r="AB338" s="99"/>
      <c r="AC338" s="100"/>
      <c r="AD338" s="105"/>
      <c r="AE338" s="94"/>
      <c r="AF338" s="105"/>
      <c r="AG338" s="94"/>
      <c r="AH338" s="132"/>
      <c r="AI338" s="97"/>
      <c r="AJ338" s="96"/>
      <c r="AK338" s="192" t="str">
        <f t="shared" si="13"/>
        <v/>
      </c>
      <c r="AL338" s="169" t="str">
        <f>IFERROR(IF(S338="","",IF(VLOOKUP(S338,'Requisitions'!$B:$N,13,FALSE)="","",HYPERLINK(VLOOKUP(S338,'Requisitions'!$B:$N,13,FALSE),"Feedback Sheet"))),"")</f>
        <v/>
      </c>
      <c r="AM338" s="96"/>
    </row>
    <row r="339" spans="2:39" x14ac:dyDescent="0.45">
      <c r="B339" s="98"/>
      <c r="C339" s="98"/>
      <c r="D339" s="98"/>
      <c r="E339" s="98"/>
      <c r="F339" s="98"/>
      <c r="G339" s="98"/>
      <c r="H339" s="98"/>
      <c r="I339" s="98"/>
      <c r="J339" s="98"/>
      <c r="K339" s="98"/>
      <c r="L339" s="98"/>
      <c r="M339" s="96"/>
      <c r="N339" s="103"/>
      <c r="O339" s="97"/>
      <c r="P339" s="98"/>
      <c r="Q339" s="126" t="str">
        <f t="shared" si="12"/>
        <v/>
      </c>
      <c r="R339" s="108"/>
      <c r="S339" s="98"/>
      <c r="T339" s="105"/>
      <c r="U339" s="103"/>
      <c r="V339" s="171" t="str" cm="1">
        <f t="array" aca="1" ref="V339" ca="1">IF(B339="","",IF(OR(AK339="Joined",AK339="Rejected",AK339="Offer Drop",AK339="Backed out"),"",_xlfn.LET(_xlpm.dates,CHOOSE({1,2,3,4,5,6},X339,Z339,AB339,AD339,AF339,AH339),_xlpm.pastDates,IF(_xlpm.dates&lt;=TODAY(),_xlpm.dates,0),_xlpm.maxPast,MAX(_xlpm.pastDates),IF(_xlpm.maxPast&gt;0,TODAY()-_xlpm.maxPast,IF(T339="","",TODAY()-T339)))))</f>
        <v/>
      </c>
      <c r="W339" s="95"/>
      <c r="X339" s="129"/>
      <c r="Y339" s="100"/>
      <c r="Z339" s="99"/>
      <c r="AA339" s="100"/>
      <c r="AB339" s="99"/>
      <c r="AC339" s="100"/>
      <c r="AD339" s="105"/>
      <c r="AE339" s="94"/>
      <c r="AF339" s="105"/>
      <c r="AG339" s="94"/>
      <c r="AH339" s="132"/>
      <c r="AI339" s="97"/>
      <c r="AJ339" s="96"/>
      <c r="AK339" s="192" t="str">
        <f t="shared" si="13"/>
        <v/>
      </c>
      <c r="AL339" s="169" t="str">
        <f>IFERROR(IF(S339="","",IF(VLOOKUP(S339,'Requisitions'!$B:$N,13,FALSE)="","",HYPERLINK(VLOOKUP(S339,'Requisitions'!$B:$N,13,FALSE),"Feedback Sheet"))),"")</f>
        <v/>
      </c>
      <c r="AM339" s="96"/>
    </row>
    <row r="340" spans="2:39" x14ac:dyDescent="0.45">
      <c r="B340" s="98"/>
      <c r="C340" s="98"/>
      <c r="D340" s="98"/>
      <c r="E340" s="98"/>
      <c r="F340" s="98"/>
      <c r="G340" s="98"/>
      <c r="H340" s="98"/>
      <c r="I340" s="98"/>
      <c r="J340" s="98"/>
      <c r="K340" s="98"/>
      <c r="L340" s="98"/>
      <c r="M340" s="96"/>
      <c r="N340" s="103"/>
      <c r="O340" s="97"/>
      <c r="P340" s="98"/>
      <c r="Q340" s="126" t="str">
        <f t="shared" si="12"/>
        <v/>
      </c>
      <c r="R340" s="108"/>
      <c r="S340" s="98"/>
      <c r="T340" s="105"/>
      <c r="U340" s="103"/>
      <c r="V340" s="171" t="str" cm="1">
        <f t="array" aca="1" ref="V340" ca="1">IF(B340="","",IF(OR(AK340="Joined",AK340="Rejected",AK340="Offer Drop",AK340="Backed out"),"",_xlfn.LET(_xlpm.dates,CHOOSE({1,2,3,4,5,6},X340,Z340,AB340,AD340,AF340,AH340),_xlpm.pastDates,IF(_xlpm.dates&lt;=TODAY(),_xlpm.dates,0),_xlpm.maxPast,MAX(_xlpm.pastDates),IF(_xlpm.maxPast&gt;0,TODAY()-_xlpm.maxPast,IF(T340="","",TODAY()-T340)))))</f>
        <v/>
      </c>
      <c r="W340" s="95"/>
      <c r="X340" s="129"/>
      <c r="Y340" s="100"/>
      <c r="Z340" s="99"/>
      <c r="AA340" s="100"/>
      <c r="AB340" s="99"/>
      <c r="AC340" s="100"/>
      <c r="AD340" s="105"/>
      <c r="AE340" s="94"/>
      <c r="AF340" s="105"/>
      <c r="AG340" s="94"/>
      <c r="AH340" s="132"/>
      <c r="AI340" s="97"/>
      <c r="AJ340" s="96"/>
      <c r="AK340" s="192" t="str">
        <f t="shared" si="13"/>
        <v/>
      </c>
      <c r="AL340" s="169" t="str">
        <f>IFERROR(IF(S340="","",IF(VLOOKUP(S340,'Requisitions'!$B:$N,13,FALSE)="","",HYPERLINK(VLOOKUP(S340,'Requisitions'!$B:$N,13,FALSE),"Feedback Sheet"))),"")</f>
        <v/>
      </c>
      <c r="AM340" s="96"/>
    </row>
    <row r="341" spans="2:39" x14ac:dyDescent="0.45">
      <c r="B341" s="98"/>
      <c r="C341" s="98"/>
      <c r="D341" s="98"/>
      <c r="E341" s="98"/>
      <c r="F341" s="98"/>
      <c r="G341" s="98"/>
      <c r="H341" s="98"/>
      <c r="I341" s="98"/>
      <c r="J341" s="98"/>
      <c r="K341" s="98"/>
      <c r="L341" s="98"/>
      <c r="M341" s="96"/>
      <c r="N341" s="103"/>
      <c r="O341" s="97"/>
      <c r="P341" s="98"/>
      <c r="Q341" s="126" t="str">
        <f t="shared" si="12"/>
        <v/>
      </c>
      <c r="R341" s="108"/>
      <c r="S341" s="98"/>
      <c r="T341" s="105"/>
      <c r="U341" s="103"/>
      <c r="V341" s="171" t="str" cm="1">
        <f t="array" aca="1" ref="V341" ca="1">IF(B341="","",IF(OR(AK341="Joined",AK341="Rejected",AK341="Offer Drop",AK341="Backed out"),"",_xlfn.LET(_xlpm.dates,CHOOSE({1,2,3,4,5,6},X341,Z341,AB341,AD341,AF341,AH341),_xlpm.pastDates,IF(_xlpm.dates&lt;=TODAY(),_xlpm.dates,0),_xlpm.maxPast,MAX(_xlpm.pastDates),IF(_xlpm.maxPast&gt;0,TODAY()-_xlpm.maxPast,IF(T341="","",TODAY()-T341)))))</f>
        <v/>
      </c>
      <c r="W341" s="95"/>
      <c r="X341" s="129"/>
      <c r="Y341" s="100"/>
      <c r="Z341" s="99"/>
      <c r="AA341" s="100"/>
      <c r="AB341" s="99"/>
      <c r="AC341" s="100"/>
      <c r="AD341" s="105"/>
      <c r="AE341" s="94"/>
      <c r="AF341" s="105"/>
      <c r="AG341" s="94"/>
      <c r="AH341" s="132"/>
      <c r="AI341" s="97"/>
      <c r="AJ341" s="96"/>
      <c r="AK341" s="192" t="str">
        <f t="shared" si="13"/>
        <v/>
      </c>
      <c r="AL341" s="169" t="str">
        <f>IFERROR(IF(S341="","",IF(VLOOKUP(S341,'Requisitions'!$B:$N,13,FALSE)="","",HYPERLINK(VLOOKUP(S341,'Requisitions'!$B:$N,13,FALSE),"Feedback Sheet"))),"")</f>
        <v/>
      </c>
      <c r="AM341" s="96"/>
    </row>
    <row r="342" spans="2:39" x14ac:dyDescent="0.45">
      <c r="B342" s="98"/>
      <c r="C342" s="98"/>
      <c r="D342" s="98"/>
      <c r="E342" s="98"/>
      <c r="F342" s="98"/>
      <c r="G342" s="98"/>
      <c r="H342" s="98"/>
      <c r="I342" s="98"/>
      <c r="J342" s="98"/>
      <c r="K342" s="98"/>
      <c r="L342" s="98"/>
      <c r="M342" s="96"/>
      <c r="N342" s="103"/>
      <c r="O342" s="97"/>
      <c r="P342" s="98"/>
      <c r="Q342" s="126" t="str">
        <f t="shared" si="12"/>
        <v/>
      </c>
      <c r="R342" s="108"/>
      <c r="S342" s="98"/>
      <c r="T342" s="105"/>
      <c r="U342" s="103"/>
      <c r="V342" s="171" t="str" cm="1">
        <f t="array" aca="1" ref="V342" ca="1">IF(B342="","",IF(OR(AK342="Joined",AK342="Rejected",AK342="Offer Drop",AK342="Backed out"),"",_xlfn.LET(_xlpm.dates,CHOOSE({1,2,3,4,5,6},X342,Z342,AB342,AD342,AF342,AH342),_xlpm.pastDates,IF(_xlpm.dates&lt;=TODAY(),_xlpm.dates,0),_xlpm.maxPast,MAX(_xlpm.pastDates),IF(_xlpm.maxPast&gt;0,TODAY()-_xlpm.maxPast,IF(T342="","",TODAY()-T342)))))</f>
        <v/>
      </c>
      <c r="W342" s="95"/>
      <c r="X342" s="129"/>
      <c r="Y342" s="100"/>
      <c r="Z342" s="99"/>
      <c r="AA342" s="100"/>
      <c r="AB342" s="99"/>
      <c r="AC342" s="100"/>
      <c r="AD342" s="105"/>
      <c r="AE342" s="94"/>
      <c r="AF342" s="105"/>
      <c r="AG342" s="94"/>
      <c r="AH342" s="132"/>
      <c r="AI342" s="97"/>
      <c r="AJ342" s="96"/>
      <c r="AK342" s="192" t="str">
        <f t="shared" si="13"/>
        <v/>
      </c>
      <c r="AL342" s="169" t="str">
        <f>IFERROR(IF(S342="","",IF(VLOOKUP(S342,'Requisitions'!$B:$N,13,FALSE)="","",HYPERLINK(VLOOKUP(S342,'Requisitions'!$B:$N,13,FALSE),"Feedback Sheet"))),"")</f>
        <v/>
      </c>
      <c r="AM342" s="96"/>
    </row>
    <row r="343" spans="2:39" x14ac:dyDescent="0.45">
      <c r="B343" s="98"/>
      <c r="C343" s="98"/>
      <c r="D343" s="98"/>
      <c r="E343" s="98"/>
      <c r="F343" s="98"/>
      <c r="G343" s="98"/>
      <c r="H343" s="98"/>
      <c r="I343" s="98"/>
      <c r="J343" s="98"/>
      <c r="K343" s="98"/>
      <c r="L343" s="98"/>
      <c r="M343" s="96"/>
      <c r="N343" s="103"/>
      <c r="O343" s="97"/>
      <c r="P343" s="98"/>
      <c r="Q343" s="126" t="str">
        <f t="shared" si="12"/>
        <v/>
      </c>
      <c r="R343" s="108"/>
      <c r="S343" s="98"/>
      <c r="T343" s="105"/>
      <c r="U343" s="103"/>
      <c r="V343" s="171" t="str" cm="1">
        <f t="array" aca="1" ref="V343" ca="1">IF(B343="","",IF(OR(AK343="Joined",AK343="Rejected",AK343="Offer Drop",AK343="Backed out"),"",_xlfn.LET(_xlpm.dates,CHOOSE({1,2,3,4,5,6},X343,Z343,AB343,AD343,AF343,AH343),_xlpm.pastDates,IF(_xlpm.dates&lt;=TODAY(),_xlpm.dates,0),_xlpm.maxPast,MAX(_xlpm.pastDates),IF(_xlpm.maxPast&gt;0,TODAY()-_xlpm.maxPast,IF(T343="","",TODAY()-T343)))))</f>
        <v/>
      </c>
      <c r="W343" s="95"/>
      <c r="X343" s="129"/>
      <c r="Y343" s="100"/>
      <c r="Z343" s="99"/>
      <c r="AA343" s="100"/>
      <c r="AB343" s="99"/>
      <c r="AC343" s="100"/>
      <c r="AD343" s="105"/>
      <c r="AE343" s="94"/>
      <c r="AF343" s="105"/>
      <c r="AG343" s="94"/>
      <c r="AH343" s="132"/>
      <c r="AI343" s="97"/>
      <c r="AJ343" s="96"/>
      <c r="AK343" s="192" t="str">
        <f t="shared" si="13"/>
        <v/>
      </c>
      <c r="AL343" s="169" t="str">
        <f>IFERROR(IF(S343="","",IF(VLOOKUP(S343,'Requisitions'!$B:$N,13,FALSE)="","",HYPERLINK(VLOOKUP(S343,'Requisitions'!$B:$N,13,FALSE),"Feedback Sheet"))),"")</f>
        <v/>
      </c>
      <c r="AM343" s="96"/>
    </row>
    <row r="344" spans="2:39" x14ac:dyDescent="0.45">
      <c r="B344" s="98"/>
      <c r="C344" s="98"/>
      <c r="D344" s="98"/>
      <c r="E344" s="98"/>
      <c r="F344" s="98"/>
      <c r="G344" s="98"/>
      <c r="H344" s="98"/>
      <c r="I344" s="98"/>
      <c r="J344" s="98"/>
      <c r="K344" s="98"/>
      <c r="L344" s="98"/>
      <c r="M344" s="96"/>
      <c r="N344" s="103"/>
      <c r="O344" s="97"/>
      <c r="P344" s="98"/>
      <c r="Q344" s="126" t="str">
        <f t="shared" si="12"/>
        <v/>
      </c>
      <c r="R344" s="108"/>
      <c r="S344" s="98"/>
      <c r="T344" s="105"/>
      <c r="U344" s="103"/>
      <c r="V344" s="171" t="str" cm="1">
        <f t="array" aca="1" ref="V344" ca="1">IF(B344="","",IF(OR(AK344="Joined",AK344="Rejected",AK344="Offer Drop",AK344="Backed out"),"",_xlfn.LET(_xlpm.dates,CHOOSE({1,2,3,4,5,6},X344,Z344,AB344,AD344,AF344,AH344),_xlpm.pastDates,IF(_xlpm.dates&lt;=TODAY(),_xlpm.dates,0),_xlpm.maxPast,MAX(_xlpm.pastDates),IF(_xlpm.maxPast&gt;0,TODAY()-_xlpm.maxPast,IF(T344="","",TODAY()-T344)))))</f>
        <v/>
      </c>
      <c r="W344" s="95"/>
      <c r="X344" s="129"/>
      <c r="Y344" s="100"/>
      <c r="Z344" s="99"/>
      <c r="AA344" s="100"/>
      <c r="AB344" s="99"/>
      <c r="AC344" s="100"/>
      <c r="AD344" s="105"/>
      <c r="AE344" s="94"/>
      <c r="AF344" s="105"/>
      <c r="AG344" s="94"/>
      <c r="AH344" s="132"/>
      <c r="AI344" s="97"/>
      <c r="AJ344" s="96"/>
      <c r="AK344" s="192" t="str">
        <f t="shared" si="13"/>
        <v/>
      </c>
      <c r="AL344" s="169" t="str">
        <f>IFERROR(IF(S344="","",IF(VLOOKUP(S344,'Requisitions'!$B:$N,13,FALSE)="","",HYPERLINK(VLOOKUP(S344,'Requisitions'!$B:$N,13,FALSE),"Feedback Sheet"))),"")</f>
        <v/>
      </c>
      <c r="AM344" s="96"/>
    </row>
    <row r="345" spans="2:39" x14ac:dyDescent="0.45">
      <c r="B345" s="98"/>
      <c r="C345" s="98"/>
      <c r="D345" s="98"/>
      <c r="E345" s="98"/>
      <c r="F345" s="98"/>
      <c r="G345" s="98"/>
      <c r="H345" s="98"/>
      <c r="I345" s="98"/>
      <c r="J345" s="98"/>
      <c r="K345" s="98"/>
      <c r="L345" s="98"/>
      <c r="M345" s="96"/>
      <c r="N345" s="103"/>
      <c r="O345" s="97"/>
      <c r="P345" s="98"/>
      <c r="Q345" s="126" t="str">
        <f t="shared" si="12"/>
        <v/>
      </c>
      <c r="R345" s="108"/>
      <c r="S345" s="98"/>
      <c r="T345" s="105"/>
      <c r="U345" s="103"/>
      <c r="V345" s="171" t="str" cm="1">
        <f t="array" aca="1" ref="V345" ca="1">IF(B345="","",IF(OR(AK345="Joined",AK345="Rejected",AK345="Offer Drop",AK345="Backed out"),"",_xlfn.LET(_xlpm.dates,CHOOSE({1,2,3,4,5,6},X345,Z345,AB345,AD345,AF345,AH345),_xlpm.pastDates,IF(_xlpm.dates&lt;=TODAY(),_xlpm.dates,0),_xlpm.maxPast,MAX(_xlpm.pastDates),IF(_xlpm.maxPast&gt;0,TODAY()-_xlpm.maxPast,IF(T345="","",TODAY()-T345)))))</f>
        <v/>
      </c>
      <c r="W345" s="95"/>
      <c r="X345" s="129"/>
      <c r="Y345" s="100"/>
      <c r="Z345" s="99"/>
      <c r="AA345" s="100"/>
      <c r="AB345" s="99"/>
      <c r="AC345" s="100"/>
      <c r="AD345" s="105"/>
      <c r="AE345" s="94"/>
      <c r="AF345" s="105"/>
      <c r="AG345" s="94"/>
      <c r="AH345" s="132"/>
      <c r="AI345" s="97"/>
      <c r="AJ345" s="96"/>
      <c r="AK345" s="192" t="str">
        <f t="shared" si="13"/>
        <v/>
      </c>
      <c r="AL345" s="169" t="str">
        <f>IFERROR(IF(S345="","",IF(VLOOKUP(S345,'Requisitions'!$B:$N,13,FALSE)="","",HYPERLINK(VLOOKUP(S345,'Requisitions'!$B:$N,13,FALSE),"Feedback Sheet"))),"")</f>
        <v/>
      </c>
      <c r="AM345" s="96"/>
    </row>
    <row r="346" spans="2:39" x14ac:dyDescent="0.45">
      <c r="B346" s="98"/>
      <c r="C346" s="98"/>
      <c r="D346" s="98"/>
      <c r="E346" s="98"/>
      <c r="F346" s="98"/>
      <c r="G346" s="98"/>
      <c r="H346" s="98"/>
      <c r="I346" s="98"/>
      <c r="J346" s="98"/>
      <c r="K346" s="98"/>
      <c r="L346" s="98"/>
      <c r="M346" s="96"/>
      <c r="N346" s="103"/>
      <c r="O346" s="97"/>
      <c r="P346" s="98"/>
      <c r="Q346" s="126" t="str">
        <f t="shared" si="12"/>
        <v/>
      </c>
      <c r="R346" s="108"/>
      <c r="S346" s="98"/>
      <c r="T346" s="105"/>
      <c r="U346" s="103"/>
      <c r="V346" s="171" t="str" cm="1">
        <f t="array" aca="1" ref="V346" ca="1">IF(B346="","",IF(OR(AK346="Joined",AK346="Rejected",AK346="Offer Drop",AK346="Backed out"),"",_xlfn.LET(_xlpm.dates,CHOOSE({1,2,3,4,5,6},X346,Z346,AB346,AD346,AF346,AH346),_xlpm.pastDates,IF(_xlpm.dates&lt;=TODAY(),_xlpm.dates,0),_xlpm.maxPast,MAX(_xlpm.pastDates),IF(_xlpm.maxPast&gt;0,TODAY()-_xlpm.maxPast,IF(T346="","",TODAY()-T346)))))</f>
        <v/>
      </c>
      <c r="W346" s="95"/>
      <c r="X346" s="129"/>
      <c r="Y346" s="100"/>
      <c r="Z346" s="99"/>
      <c r="AA346" s="100"/>
      <c r="AB346" s="99"/>
      <c r="AC346" s="100"/>
      <c r="AD346" s="105"/>
      <c r="AE346" s="94"/>
      <c r="AF346" s="105"/>
      <c r="AG346" s="94"/>
      <c r="AH346" s="132"/>
      <c r="AI346" s="97"/>
      <c r="AJ346" s="96"/>
      <c r="AK346" s="192" t="str">
        <f t="shared" si="13"/>
        <v/>
      </c>
      <c r="AL346" s="169" t="str">
        <f>IFERROR(IF(S346="","",IF(VLOOKUP(S346,'Requisitions'!$B:$N,13,FALSE)="","",HYPERLINK(VLOOKUP(S346,'Requisitions'!$B:$N,13,FALSE),"Feedback Sheet"))),"")</f>
        <v/>
      </c>
      <c r="AM346" s="96"/>
    </row>
    <row r="347" spans="2:39" x14ac:dyDescent="0.45">
      <c r="B347" s="98"/>
      <c r="C347" s="98"/>
      <c r="D347" s="98"/>
      <c r="E347" s="98"/>
      <c r="F347" s="98"/>
      <c r="G347" s="98"/>
      <c r="H347" s="98"/>
      <c r="I347" s="98"/>
      <c r="J347" s="98"/>
      <c r="K347" s="98"/>
      <c r="L347" s="98"/>
      <c r="M347" s="96"/>
      <c r="N347" s="103"/>
      <c r="O347" s="97"/>
      <c r="P347" s="98"/>
      <c r="Q347" s="126" t="str">
        <f t="shared" si="12"/>
        <v/>
      </c>
      <c r="R347" s="108"/>
      <c r="S347" s="98"/>
      <c r="T347" s="105"/>
      <c r="U347" s="103"/>
      <c r="V347" s="171" t="str" cm="1">
        <f t="array" aca="1" ref="V347" ca="1">IF(B347="","",IF(OR(AK347="Joined",AK347="Rejected",AK347="Offer Drop",AK347="Backed out"),"",_xlfn.LET(_xlpm.dates,CHOOSE({1,2,3,4,5,6},X347,Z347,AB347,AD347,AF347,AH347),_xlpm.pastDates,IF(_xlpm.dates&lt;=TODAY(),_xlpm.dates,0),_xlpm.maxPast,MAX(_xlpm.pastDates),IF(_xlpm.maxPast&gt;0,TODAY()-_xlpm.maxPast,IF(T347="","",TODAY()-T347)))))</f>
        <v/>
      </c>
      <c r="W347" s="95"/>
      <c r="X347" s="129"/>
      <c r="Y347" s="100"/>
      <c r="Z347" s="99"/>
      <c r="AA347" s="100"/>
      <c r="AB347" s="99"/>
      <c r="AC347" s="100"/>
      <c r="AD347" s="105"/>
      <c r="AE347" s="94"/>
      <c r="AF347" s="105"/>
      <c r="AG347" s="94"/>
      <c r="AH347" s="132"/>
      <c r="AI347" s="97"/>
      <c r="AJ347" s="96"/>
      <c r="AK347" s="192" t="str">
        <f t="shared" si="13"/>
        <v/>
      </c>
      <c r="AL347" s="169" t="str">
        <f>IFERROR(IF(S347="","",IF(VLOOKUP(S347,'Requisitions'!$B:$N,13,FALSE)="","",HYPERLINK(VLOOKUP(S347,'Requisitions'!$B:$N,13,FALSE),"Feedback Sheet"))),"")</f>
        <v/>
      </c>
      <c r="AM347" s="96"/>
    </row>
    <row r="348" spans="2:39" x14ac:dyDescent="0.45">
      <c r="B348" s="98"/>
      <c r="C348" s="98"/>
      <c r="D348" s="98"/>
      <c r="E348" s="98"/>
      <c r="F348" s="98"/>
      <c r="G348" s="98"/>
      <c r="H348" s="98"/>
      <c r="I348" s="98"/>
      <c r="J348" s="98"/>
      <c r="K348" s="98"/>
      <c r="L348" s="98"/>
      <c r="M348" s="96"/>
      <c r="N348" s="103"/>
      <c r="O348" s="97"/>
      <c r="P348" s="98"/>
      <c r="Q348" s="126" t="str">
        <f t="shared" si="12"/>
        <v/>
      </c>
      <c r="R348" s="108"/>
      <c r="S348" s="98"/>
      <c r="T348" s="105"/>
      <c r="U348" s="103"/>
      <c r="V348" s="171" t="str" cm="1">
        <f t="array" aca="1" ref="V348" ca="1">IF(B348="","",IF(OR(AK348="Joined",AK348="Rejected",AK348="Offer Drop",AK348="Backed out"),"",_xlfn.LET(_xlpm.dates,CHOOSE({1,2,3,4,5,6},X348,Z348,AB348,AD348,AF348,AH348),_xlpm.pastDates,IF(_xlpm.dates&lt;=TODAY(),_xlpm.dates,0),_xlpm.maxPast,MAX(_xlpm.pastDates),IF(_xlpm.maxPast&gt;0,TODAY()-_xlpm.maxPast,IF(T348="","",TODAY()-T348)))))</f>
        <v/>
      </c>
      <c r="W348" s="95"/>
      <c r="X348" s="129"/>
      <c r="Y348" s="100"/>
      <c r="Z348" s="99"/>
      <c r="AA348" s="100"/>
      <c r="AB348" s="99"/>
      <c r="AC348" s="100"/>
      <c r="AD348" s="105"/>
      <c r="AE348" s="94"/>
      <c r="AF348" s="105"/>
      <c r="AG348" s="94"/>
      <c r="AH348" s="132"/>
      <c r="AI348" s="97"/>
      <c r="AJ348" s="96"/>
      <c r="AK348" s="192" t="str">
        <f t="shared" si="13"/>
        <v/>
      </c>
      <c r="AL348" s="169" t="str">
        <f>IFERROR(IF(S348="","",IF(VLOOKUP(S348,'Requisitions'!$B:$N,13,FALSE)="","",HYPERLINK(VLOOKUP(S348,'Requisitions'!$B:$N,13,FALSE),"Feedback Sheet"))),"")</f>
        <v/>
      </c>
      <c r="AM348" s="96"/>
    </row>
    <row r="349" spans="2:39" x14ac:dyDescent="0.45">
      <c r="B349" s="98"/>
      <c r="C349" s="98"/>
      <c r="D349" s="98"/>
      <c r="E349" s="98"/>
      <c r="F349" s="98"/>
      <c r="G349" s="98"/>
      <c r="H349" s="98"/>
      <c r="I349" s="98"/>
      <c r="J349" s="98"/>
      <c r="K349" s="98"/>
      <c r="L349" s="98"/>
      <c r="M349" s="96"/>
      <c r="N349" s="103"/>
      <c r="O349" s="97"/>
      <c r="P349" s="98"/>
      <c r="Q349" s="126" t="str">
        <f t="shared" si="12"/>
        <v/>
      </c>
      <c r="R349" s="108"/>
      <c r="S349" s="98"/>
      <c r="T349" s="105"/>
      <c r="U349" s="103"/>
      <c r="V349" s="171" t="str" cm="1">
        <f t="array" aca="1" ref="V349" ca="1">IF(B349="","",IF(OR(AK349="Joined",AK349="Rejected",AK349="Offer Drop",AK349="Backed out"),"",_xlfn.LET(_xlpm.dates,CHOOSE({1,2,3,4,5,6},X349,Z349,AB349,AD349,AF349,AH349),_xlpm.pastDates,IF(_xlpm.dates&lt;=TODAY(),_xlpm.dates,0),_xlpm.maxPast,MAX(_xlpm.pastDates),IF(_xlpm.maxPast&gt;0,TODAY()-_xlpm.maxPast,IF(T349="","",TODAY()-T349)))))</f>
        <v/>
      </c>
      <c r="W349" s="95"/>
      <c r="X349" s="129"/>
      <c r="Y349" s="100"/>
      <c r="Z349" s="99"/>
      <c r="AA349" s="100"/>
      <c r="AB349" s="99"/>
      <c r="AC349" s="100"/>
      <c r="AD349" s="105"/>
      <c r="AE349" s="94"/>
      <c r="AF349" s="105"/>
      <c r="AG349" s="94"/>
      <c r="AH349" s="132"/>
      <c r="AI349" s="97"/>
      <c r="AJ349" s="96"/>
      <c r="AK349" s="192" t="str">
        <f t="shared" si="13"/>
        <v/>
      </c>
      <c r="AL349" s="169" t="str">
        <f>IFERROR(IF(S349="","",IF(VLOOKUP(S349,'Requisitions'!$B:$N,13,FALSE)="","",HYPERLINK(VLOOKUP(S349,'Requisitions'!$B:$N,13,FALSE),"Feedback Sheet"))),"")</f>
        <v/>
      </c>
      <c r="AM349" s="96"/>
    </row>
    <row r="350" spans="2:39" x14ac:dyDescent="0.45">
      <c r="B350" s="98"/>
      <c r="C350" s="98"/>
      <c r="D350" s="98"/>
      <c r="E350" s="98"/>
      <c r="F350" s="98"/>
      <c r="G350" s="98"/>
      <c r="H350" s="98"/>
      <c r="I350" s="98"/>
      <c r="J350" s="98"/>
      <c r="K350" s="98"/>
      <c r="L350" s="98"/>
      <c r="M350" s="96"/>
      <c r="N350" s="103"/>
      <c r="O350" s="97"/>
      <c r="P350" s="98"/>
      <c r="Q350" s="126" t="str">
        <f t="shared" si="12"/>
        <v/>
      </c>
      <c r="R350" s="108"/>
      <c r="S350" s="98"/>
      <c r="T350" s="105"/>
      <c r="U350" s="103"/>
      <c r="V350" s="171" t="str" cm="1">
        <f t="array" aca="1" ref="V350" ca="1">IF(B350="","",IF(OR(AK350="Joined",AK350="Rejected",AK350="Offer Drop",AK350="Backed out"),"",_xlfn.LET(_xlpm.dates,CHOOSE({1,2,3,4,5,6},X350,Z350,AB350,AD350,AF350,AH350),_xlpm.pastDates,IF(_xlpm.dates&lt;=TODAY(),_xlpm.dates,0),_xlpm.maxPast,MAX(_xlpm.pastDates),IF(_xlpm.maxPast&gt;0,TODAY()-_xlpm.maxPast,IF(T350="","",TODAY()-T350)))))</f>
        <v/>
      </c>
      <c r="W350" s="95"/>
      <c r="X350" s="129"/>
      <c r="Y350" s="100"/>
      <c r="Z350" s="99"/>
      <c r="AA350" s="100"/>
      <c r="AB350" s="99"/>
      <c r="AC350" s="100"/>
      <c r="AD350" s="105"/>
      <c r="AE350" s="94"/>
      <c r="AF350" s="105"/>
      <c r="AG350" s="94"/>
      <c r="AH350" s="132"/>
      <c r="AI350" s="97"/>
      <c r="AJ350" s="96"/>
      <c r="AK350" s="192" t="str">
        <f t="shared" si="13"/>
        <v/>
      </c>
      <c r="AL350" s="169" t="str">
        <f>IFERROR(IF(S350="","",IF(VLOOKUP(S350,'Requisitions'!$B:$N,13,FALSE)="","",HYPERLINK(VLOOKUP(S350,'Requisitions'!$B:$N,13,FALSE),"Feedback Sheet"))),"")</f>
        <v/>
      </c>
      <c r="AM350" s="96"/>
    </row>
    <row r="351" spans="2:39" x14ac:dyDescent="0.45">
      <c r="B351" s="98"/>
      <c r="C351" s="98"/>
      <c r="D351" s="98"/>
      <c r="E351" s="98"/>
      <c r="F351" s="98"/>
      <c r="G351" s="98"/>
      <c r="H351" s="98"/>
      <c r="I351" s="98"/>
      <c r="J351" s="98"/>
      <c r="K351" s="98"/>
      <c r="L351" s="98"/>
      <c r="M351" s="96"/>
      <c r="N351" s="103"/>
      <c r="O351" s="97"/>
      <c r="P351" s="98"/>
      <c r="Q351" s="126" t="str">
        <f t="shared" si="12"/>
        <v/>
      </c>
      <c r="R351" s="108"/>
      <c r="S351" s="98"/>
      <c r="T351" s="105"/>
      <c r="U351" s="103"/>
      <c r="V351" s="171" t="str" cm="1">
        <f t="array" aca="1" ref="V351" ca="1">IF(B351="","",IF(OR(AK351="Joined",AK351="Rejected",AK351="Offer Drop",AK351="Backed out"),"",_xlfn.LET(_xlpm.dates,CHOOSE({1,2,3,4,5,6},X351,Z351,AB351,AD351,AF351,AH351),_xlpm.pastDates,IF(_xlpm.dates&lt;=TODAY(),_xlpm.dates,0),_xlpm.maxPast,MAX(_xlpm.pastDates),IF(_xlpm.maxPast&gt;0,TODAY()-_xlpm.maxPast,IF(T351="","",TODAY()-T351)))))</f>
        <v/>
      </c>
      <c r="W351" s="95"/>
      <c r="X351" s="129"/>
      <c r="Y351" s="100"/>
      <c r="Z351" s="99"/>
      <c r="AA351" s="100"/>
      <c r="AB351" s="99"/>
      <c r="AC351" s="100"/>
      <c r="AD351" s="105"/>
      <c r="AE351" s="94"/>
      <c r="AF351" s="105"/>
      <c r="AG351" s="94"/>
      <c r="AH351" s="132"/>
      <c r="AI351" s="97"/>
      <c r="AJ351" s="96"/>
      <c r="AK351" s="192" t="str">
        <f t="shared" si="13"/>
        <v/>
      </c>
      <c r="AL351" s="169" t="str">
        <f>IFERROR(IF(S351="","",IF(VLOOKUP(S351,'Requisitions'!$B:$N,13,FALSE)="","",HYPERLINK(VLOOKUP(S351,'Requisitions'!$B:$N,13,FALSE),"Feedback Sheet"))),"")</f>
        <v/>
      </c>
      <c r="AM351" s="96"/>
    </row>
    <row r="352" spans="2:39" x14ac:dyDescent="0.45">
      <c r="B352" s="98"/>
      <c r="C352" s="98"/>
      <c r="D352" s="98"/>
      <c r="E352" s="98"/>
      <c r="F352" s="98"/>
      <c r="G352" s="98"/>
      <c r="H352" s="98"/>
      <c r="I352" s="98"/>
      <c r="J352" s="98"/>
      <c r="K352" s="98"/>
      <c r="L352" s="98"/>
      <c r="M352" s="96"/>
      <c r="N352" s="103"/>
      <c r="O352" s="97"/>
      <c r="P352" s="98"/>
      <c r="Q352" s="126" t="str">
        <f t="shared" si="12"/>
        <v/>
      </c>
      <c r="R352" s="108"/>
      <c r="S352" s="98"/>
      <c r="T352" s="105"/>
      <c r="U352" s="103"/>
      <c r="V352" s="171" t="str" cm="1">
        <f t="array" aca="1" ref="V352" ca="1">IF(B352="","",IF(OR(AK352="Joined",AK352="Rejected",AK352="Offer Drop",AK352="Backed out"),"",_xlfn.LET(_xlpm.dates,CHOOSE({1,2,3,4,5,6},X352,Z352,AB352,AD352,AF352,AH352),_xlpm.pastDates,IF(_xlpm.dates&lt;=TODAY(),_xlpm.dates,0),_xlpm.maxPast,MAX(_xlpm.pastDates),IF(_xlpm.maxPast&gt;0,TODAY()-_xlpm.maxPast,IF(T352="","",TODAY()-T352)))))</f>
        <v/>
      </c>
      <c r="W352" s="95"/>
      <c r="X352" s="129"/>
      <c r="Y352" s="100"/>
      <c r="Z352" s="99"/>
      <c r="AA352" s="100"/>
      <c r="AB352" s="99"/>
      <c r="AC352" s="100"/>
      <c r="AD352" s="105"/>
      <c r="AE352" s="94"/>
      <c r="AF352" s="105"/>
      <c r="AG352" s="94"/>
      <c r="AH352" s="132"/>
      <c r="AI352" s="97"/>
      <c r="AJ352" s="96"/>
      <c r="AK352" s="192" t="str">
        <f t="shared" si="13"/>
        <v/>
      </c>
      <c r="AL352" s="169" t="str">
        <f>IFERROR(IF(S352="","",IF(VLOOKUP(S352,'Requisitions'!$B:$N,13,FALSE)="","",HYPERLINK(VLOOKUP(S352,'Requisitions'!$B:$N,13,FALSE),"Feedback Sheet"))),"")</f>
        <v/>
      </c>
      <c r="AM352" s="96"/>
    </row>
    <row r="353" spans="2:39" x14ac:dyDescent="0.45">
      <c r="B353" s="98"/>
      <c r="C353" s="98"/>
      <c r="D353" s="98"/>
      <c r="E353" s="98"/>
      <c r="F353" s="98"/>
      <c r="G353" s="98"/>
      <c r="H353" s="98"/>
      <c r="I353" s="98"/>
      <c r="J353" s="98"/>
      <c r="K353" s="98"/>
      <c r="L353" s="98"/>
      <c r="M353" s="96"/>
      <c r="N353" s="103"/>
      <c r="O353" s="97"/>
      <c r="P353" s="98"/>
      <c r="Q353" s="126" t="str">
        <f t="shared" si="12"/>
        <v/>
      </c>
      <c r="R353" s="108"/>
      <c r="S353" s="98"/>
      <c r="T353" s="105"/>
      <c r="U353" s="103"/>
      <c r="V353" s="171" t="str" cm="1">
        <f t="array" aca="1" ref="V353" ca="1">IF(B353="","",IF(OR(AK353="Joined",AK353="Rejected",AK353="Offer Drop",AK353="Backed out"),"",_xlfn.LET(_xlpm.dates,CHOOSE({1,2,3,4,5,6},X353,Z353,AB353,AD353,AF353,AH353),_xlpm.pastDates,IF(_xlpm.dates&lt;=TODAY(),_xlpm.dates,0),_xlpm.maxPast,MAX(_xlpm.pastDates),IF(_xlpm.maxPast&gt;0,TODAY()-_xlpm.maxPast,IF(T353="","",TODAY()-T353)))))</f>
        <v/>
      </c>
      <c r="W353" s="95"/>
      <c r="X353" s="129"/>
      <c r="Y353" s="100"/>
      <c r="Z353" s="99"/>
      <c r="AA353" s="100"/>
      <c r="AB353" s="99"/>
      <c r="AC353" s="100"/>
      <c r="AD353" s="105"/>
      <c r="AE353" s="94"/>
      <c r="AF353" s="105"/>
      <c r="AG353" s="94"/>
      <c r="AH353" s="132"/>
      <c r="AI353" s="97"/>
      <c r="AJ353" s="96"/>
      <c r="AK353" s="192" t="str">
        <f t="shared" si="13"/>
        <v/>
      </c>
      <c r="AL353" s="169" t="str">
        <f>IFERROR(IF(S353="","",IF(VLOOKUP(S353,'Requisitions'!$B:$N,13,FALSE)="","",HYPERLINK(VLOOKUP(S353,'Requisitions'!$B:$N,13,FALSE),"Feedback Sheet"))),"")</f>
        <v/>
      </c>
      <c r="AM353" s="96"/>
    </row>
    <row r="354" spans="2:39" x14ac:dyDescent="0.45">
      <c r="B354" s="98"/>
      <c r="C354" s="98"/>
      <c r="D354" s="98"/>
      <c r="E354" s="98"/>
      <c r="F354" s="98"/>
      <c r="G354" s="98"/>
      <c r="H354" s="98"/>
      <c r="I354" s="98"/>
      <c r="J354" s="98"/>
      <c r="K354" s="98"/>
      <c r="L354" s="98"/>
      <c r="M354" s="96"/>
      <c r="N354" s="103"/>
      <c r="O354" s="97"/>
      <c r="P354" s="98"/>
      <c r="Q354" s="126" t="str">
        <f t="shared" si="12"/>
        <v/>
      </c>
      <c r="R354" s="108"/>
      <c r="S354" s="98"/>
      <c r="T354" s="105"/>
      <c r="U354" s="103"/>
      <c r="V354" s="171" t="str" cm="1">
        <f t="array" aca="1" ref="V354" ca="1">IF(B354="","",IF(OR(AK354="Joined",AK354="Rejected",AK354="Offer Drop",AK354="Backed out"),"",_xlfn.LET(_xlpm.dates,CHOOSE({1,2,3,4,5,6},X354,Z354,AB354,AD354,AF354,AH354),_xlpm.pastDates,IF(_xlpm.dates&lt;=TODAY(),_xlpm.dates,0),_xlpm.maxPast,MAX(_xlpm.pastDates),IF(_xlpm.maxPast&gt;0,TODAY()-_xlpm.maxPast,IF(T354="","",TODAY()-T354)))))</f>
        <v/>
      </c>
      <c r="W354" s="95"/>
      <c r="X354" s="129"/>
      <c r="Y354" s="100"/>
      <c r="Z354" s="99"/>
      <c r="AA354" s="100"/>
      <c r="AB354" s="99"/>
      <c r="AC354" s="100"/>
      <c r="AD354" s="105"/>
      <c r="AE354" s="94"/>
      <c r="AF354" s="105"/>
      <c r="AG354" s="94"/>
      <c r="AH354" s="132"/>
      <c r="AI354" s="97"/>
      <c r="AJ354" s="96"/>
      <c r="AK354" s="192" t="str">
        <f t="shared" si="13"/>
        <v/>
      </c>
      <c r="AL354" s="169" t="str">
        <f>IFERROR(IF(S354="","",IF(VLOOKUP(S354,'Requisitions'!$B:$N,13,FALSE)="","",HYPERLINK(VLOOKUP(S354,'Requisitions'!$B:$N,13,FALSE),"Feedback Sheet"))),"")</f>
        <v/>
      </c>
      <c r="AM354" s="96"/>
    </row>
    <row r="355" spans="2:39" x14ac:dyDescent="0.45">
      <c r="B355" s="98"/>
      <c r="C355" s="98"/>
      <c r="D355" s="98"/>
      <c r="E355" s="98"/>
      <c r="F355" s="98"/>
      <c r="G355" s="98"/>
      <c r="H355" s="98"/>
      <c r="I355" s="98"/>
      <c r="J355" s="98"/>
      <c r="K355" s="98"/>
      <c r="L355" s="98"/>
      <c r="M355" s="96"/>
      <c r="N355" s="103"/>
      <c r="O355" s="97"/>
      <c r="P355" s="98"/>
      <c r="Q355" s="126" t="str">
        <f t="shared" si="12"/>
        <v/>
      </c>
      <c r="R355" s="108"/>
      <c r="S355" s="98"/>
      <c r="T355" s="105"/>
      <c r="U355" s="103"/>
      <c r="V355" s="171" t="str" cm="1">
        <f t="array" aca="1" ref="V355" ca="1">IF(B355="","",IF(OR(AK355="Joined",AK355="Rejected",AK355="Offer Drop",AK355="Backed out"),"",_xlfn.LET(_xlpm.dates,CHOOSE({1,2,3,4,5,6},X355,Z355,AB355,AD355,AF355,AH355),_xlpm.pastDates,IF(_xlpm.dates&lt;=TODAY(),_xlpm.dates,0),_xlpm.maxPast,MAX(_xlpm.pastDates),IF(_xlpm.maxPast&gt;0,TODAY()-_xlpm.maxPast,IF(T355="","",TODAY()-T355)))))</f>
        <v/>
      </c>
      <c r="W355" s="95"/>
      <c r="X355" s="129"/>
      <c r="Y355" s="100"/>
      <c r="Z355" s="99"/>
      <c r="AA355" s="100"/>
      <c r="AB355" s="99"/>
      <c r="AC355" s="100"/>
      <c r="AD355" s="105"/>
      <c r="AE355" s="94"/>
      <c r="AF355" s="105"/>
      <c r="AG355" s="94"/>
      <c r="AH355" s="132"/>
      <c r="AI355" s="97"/>
      <c r="AJ355" s="96"/>
      <c r="AK355" s="192" t="str">
        <f t="shared" si="13"/>
        <v/>
      </c>
      <c r="AL355" s="169" t="str">
        <f>IFERROR(IF(S355="","",IF(VLOOKUP(S355,'Requisitions'!$B:$N,13,FALSE)="","",HYPERLINK(VLOOKUP(S355,'Requisitions'!$B:$N,13,FALSE),"Feedback Sheet"))),"")</f>
        <v/>
      </c>
      <c r="AM355" s="96"/>
    </row>
    <row r="356" spans="2:39" x14ac:dyDescent="0.45">
      <c r="B356" s="98"/>
      <c r="C356" s="98"/>
      <c r="D356" s="98"/>
      <c r="E356" s="98"/>
      <c r="F356" s="98"/>
      <c r="G356" s="98"/>
      <c r="H356" s="98"/>
      <c r="I356" s="98"/>
      <c r="J356" s="98"/>
      <c r="K356" s="98"/>
      <c r="L356" s="98"/>
      <c r="M356" s="96"/>
      <c r="N356" s="103"/>
      <c r="O356" s="97"/>
      <c r="P356" s="98"/>
      <c r="Q356" s="126" t="str">
        <f t="shared" si="12"/>
        <v/>
      </c>
      <c r="R356" s="108"/>
      <c r="S356" s="98"/>
      <c r="T356" s="105"/>
      <c r="U356" s="103"/>
      <c r="V356" s="171" t="str" cm="1">
        <f t="array" aca="1" ref="V356" ca="1">IF(B356="","",IF(OR(AK356="Joined",AK356="Rejected",AK356="Offer Drop",AK356="Backed out"),"",_xlfn.LET(_xlpm.dates,CHOOSE({1,2,3,4,5,6},X356,Z356,AB356,AD356,AF356,AH356),_xlpm.pastDates,IF(_xlpm.dates&lt;=TODAY(),_xlpm.dates,0),_xlpm.maxPast,MAX(_xlpm.pastDates),IF(_xlpm.maxPast&gt;0,TODAY()-_xlpm.maxPast,IF(T356="","",TODAY()-T356)))))</f>
        <v/>
      </c>
      <c r="W356" s="95"/>
      <c r="X356" s="129"/>
      <c r="Y356" s="100"/>
      <c r="Z356" s="99"/>
      <c r="AA356" s="100"/>
      <c r="AB356" s="99"/>
      <c r="AC356" s="100"/>
      <c r="AD356" s="105"/>
      <c r="AE356" s="94"/>
      <c r="AF356" s="105"/>
      <c r="AG356" s="94"/>
      <c r="AH356" s="132"/>
      <c r="AI356" s="97"/>
      <c r="AJ356" s="96"/>
      <c r="AK356" s="192" t="str">
        <f t="shared" si="13"/>
        <v/>
      </c>
      <c r="AL356" s="169" t="str">
        <f>IFERROR(IF(S356="","",IF(VLOOKUP(S356,'Requisitions'!$B:$N,13,FALSE)="","",HYPERLINK(VLOOKUP(S356,'Requisitions'!$B:$N,13,FALSE),"Feedback Sheet"))),"")</f>
        <v/>
      </c>
      <c r="AM356" s="96"/>
    </row>
    <row r="357" spans="2:39" x14ac:dyDescent="0.45">
      <c r="B357" s="98"/>
      <c r="C357" s="98"/>
      <c r="D357" s="98"/>
      <c r="E357" s="98"/>
      <c r="F357" s="98"/>
      <c r="G357" s="98"/>
      <c r="H357" s="98"/>
      <c r="I357" s="98"/>
      <c r="J357" s="98"/>
      <c r="K357" s="98"/>
      <c r="L357" s="98"/>
      <c r="M357" s="96"/>
      <c r="N357" s="103"/>
      <c r="O357" s="97"/>
      <c r="P357" s="98"/>
      <c r="Q357" s="126" t="str">
        <f t="shared" si="12"/>
        <v/>
      </c>
      <c r="R357" s="108"/>
      <c r="S357" s="98"/>
      <c r="T357" s="105"/>
      <c r="U357" s="103"/>
      <c r="V357" s="171" t="str" cm="1">
        <f t="array" aca="1" ref="V357" ca="1">IF(B357="","",IF(OR(AK357="Joined",AK357="Rejected",AK357="Offer Drop",AK357="Backed out"),"",_xlfn.LET(_xlpm.dates,CHOOSE({1,2,3,4,5,6},X357,Z357,AB357,AD357,AF357,AH357),_xlpm.pastDates,IF(_xlpm.dates&lt;=TODAY(),_xlpm.dates,0),_xlpm.maxPast,MAX(_xlpm.pastDates),IF(_xlpm.maxPast&gt;0,TODAY()-_xlpm.maxPast,IF(T357="","",TODAY()-T357)))))</f>
        <v/>
      </c>
      <c r="W357" s="95"/>
      <c r="X357" s="129"/>
      <c r="Y357" s="100"/>
      <c r="Z357" s="99"/>
      <c r="AA357" s="100"/>
      <c r="AB357" s="99"/>
      <c r="AC357" s="100"/>
      <c r="AD357" s="105"/>
      <c r="AE357" s="94"/>
      <c r="AF357" s="105"/>
      <c r="AG357" s="94"/>
      <c r="AH357" s="132"/>
      <c r="AI357" s="97"/>
      <c r="AJ357" s="96"/>
      <c r="AK357" s="192" t="str">
        <f t="shared" si="13"/>
        <v/>
      </c>
      <c r="AL357" s="169" t="str">
        <f>IFERROR(IF(S357="","",IF(VLOOKUP(S357,'Requisitions'!$B:$N,13,FALSE)="","",HYPERLINK(VLOOKUP(S357,'Requisitions'!$B:$N,13,FALSE),"Feedback Sheet"))),"")</f>
        <v/>
      </c>
      <c r="AM357" s="96"/>
    </row>
    <row r="358" spans="2:39" x14ac:dyDescent="0.45">
      <c r="B358" s="98"/>
      <c r="C358" s="98"/>
      <c r="D358" s="98"/>
      <c r="E358" s="98"/>
      <c r="F358" s="98"/>
      <c r="G358" s="98"/>
      <c r="H358" s="98"/>
      <c r="I358" s="98"/>
      <c r="J358" s="98"/>
      <c r="K358" s="98"/>
      <c r="L358" s="98"/>
      <c r="M358" s="96"/>
      <c r="N358" s="103"/>
      <c r="O358" s="97"/>
      <c r="P358" s="98"/>
      <c r="Q358" s="126" t="str">
        <f t="shared" si="12"/>
        <v/>
      </c>
      <c r="R358" s="108"/>
      <c r="S358" s="98"/>
      <c r="T358" s="105"/>
      <c r="U358" s="103"/>
      <c r="V358" s="171" t="str" cm="1">
        <f t="array" aca="1" ref="V358" ca="1">IF(B358="","",IF(OR(AK358="Joined",AK358="Rejected",AK358="Offer Drop",AK358="Backed out"),"",_xlfn.LET(_xlpm.dates,CHOOSE({1,2,3,4,5,6},X358,Z358,AB358,AD358,AF358,AH358),_xlpm.pastDates,IF(_xlpm.dates&lt;=TODAY(),_xlpm.dates,0),_xlpm.maxPast,MAX(_xlpm.pastDates),IF(_xlpm.maxPast&gt;0,TODAY()-_xlpm.maxPast,IF(T358="","",TODAY()-T358)))))</f>
        <v/>
      </c>
      <c r="W358" s="95"/>
      <c r="X358" s="129"/>
      <c r="Y358" s="100"/>
      <c r="Z358" s="99"/>
      <c r="AA358" s="100"/>
      <c r="AB358" s="99"/>
      <c r="AC358" s="100"/>
      <c r="AD358" s="105"/>
      <c r="AE358" s="94"/>
      <c r="AF358" s="105"/>
      <c r="AG358" s="94"/>
      <c r="AH358" s="132"/>
      <c r="AI358" s="97"/>
      <c r="AJ358" s="96"/>
      <c r="AK358" s="192" t="str">
        <f t="shared" si="13"/>
        <v/>
      </c>
      <c r="AL358" s="169" t="str">
        <f>IFERROR(IF(S358="","",IF(VLOOKUP(S358,'Requisitions'!$B:$N,13,FALSE)="","",HYPERLINK(VLOOKUP(S358,'Requisitions'!$B:$N,13,FALSE),"Feedback Sheet"))),"")</f>
        <v/>
      </c>
      <c r="AM358" s="96"/>
    </row>
    <row r="359" spans="2:39" x14ac:dyDescent="0.45">
      <c r="B359" s="98"/>
      <c r="C359" s="98"/>
      <c r="D359" s="98"/>
      <c r="E359" s="98"/>
      <c r="F359" s="98"/>
      <c r="G359" s="98"/>
      <c r="H359" s="98"/>
      <c r="I359" s="98"/>
      <c r="J359" s="98"/>
      <c r="K359" s="98"/>
      <c r="L359" s="98"/>
      <c r="M359" s="96"/>
      <c r="N359" s="103"/>
      <c r="O359" s="97"/>
      <c r="P359" s="98"/>
      <c r="Q359" s="126" t="str">
        <f t="shared" si="12"/>
        <v/>
      </c>
      <c r="R359" s="108"/>
      <c r="S359" s="98"/>
      <c r="T359" s="105"/>
      <c r="U359" s="103"/>
      <c r="V359" s="171" t="str" cm="1">
        <f t="array" aca="1" ref="V359" ca="1">IF(B359="","",IF(OR(AK359="Joined",AK359="Rejected",AK359="Offer Drop",AK359="Backed out"),"",_xlfn.LET(_xlpm.dates,CHOOSE({1,2,3,4,5,6},X359,Z359,AB359,AD359,AF359,AH359),_xlpm.pastDates,IF(_xlpm.dates&lt;=TODAY(),_xlpm.dates,0),_xlpm.maxPast,MAX(_xlpm.pastDates),IF(_xlpm.maxPast&gt;0,TODAY()-_xlpm.maxPast,IF(T359="","",TODAY()-T359)))))</f>
        <v/>
      </c>
      <c r="W359" s="95"/>
      <c r="X359" s="129"/>
      <c r="Y359" s="100"/>
      <c r="Z359" s="99"/>
      <c r="AA359" s="100"/>
      <c r="AB359" s="99"/>
      <c r="AC359" s="100"/>
      <c r="AD359" s="105"/>
      <c r="AE359" s="94"/>
      <c r="AF359" s="105"/>
      <c r="AG359" s="94"/>
      <c r="AH359" s="132"/>
      <c r="AI359" s="97"/>
      <c r="AJ359" s="96"/>
      <c r="AK359" s="192" t="str">
        <f t="shared" si="13"/>
        <v/>
      </c>
      <c r="AL359" s="169" t="str">
        <f>IFERROR(IF(S359="","",IF(VLOOKUP(S359,'Requisitions'!$B:$N,13,FALSE)="","",HYPERLINK(VLOOKUP(S359,'Requisitions'!$B:$N,13,FALSE),"Feedback Sheet"))),"")</f>
        <v/>
      </c>
      <c r="AM359" s="96"/>
    </row>
    <row r="360" spans="2:39" x14ac:dyDescent="0.45">
      <c r="B360" s="98"/>
      <c r="C360" s="98"/>
      <c r="D360" s="98"/>
      <c r="E360" s="98"/>
      <c r="F360" s="98"/>
      <c r="G360" s="98"/>
      <c r="H360" s="98"/>
      <c r="I360" s="98"/>
      <c r="J360" s="98"/>
      <c r="K360" s="98"/>
      <c r="L360" s="98"/>
      <c r="M360" s="96"/>
      <c r="N360" s="103"/>
      <c r="O360" s="97"/>
      <c r="P360" s="98"/>
      <c r="Q360" s="126" t="str">
        <f t="shared" si="12"/>
        <v/>
      </c>
      <c r="R360" s="108"/>
      <c r="S360" s="98"/>
      <c r="T360" s="105"/>
      <c r="U360" s="103"/>
      <c r="V360" s="171" t="str" cm="1">
        <f t="array" aca="1" ref="V360" ca="1">IF(B360="","",IF(OR(AK360="Joined",AK360="Rejected",AK360="Offer Drop",AK360="Backed out"),"",_xlfn.LET(_xlpm.dates,CHOOSE({1,2,3,4,5,6},X360,Z360,AB360,AD360,AF360,AH360),_xlpm.pastDates,IF(_xlpm.dates&lt;=TODAY(),_xlpm.dates,0),_xlpm.maxPast,MAX(_xlpm.pastDates),IF(_xlpm.maxPast&gt;0,TODAY()-_xlpm.maxPast,IF(T360="","",TODAY()-T360)))))</f>
        <v/>
      </c>
      <c r="W360" s="95"/>
      <c r="X360" s="129"/>
      <c r="Y360" s="100"/>
      <c r="Z360" s="99"/>
      <c r="AA360" s="100"/>
      <c r="AB360" s="99"/>
      <c r="AC360" s="100"/>
      <c r="AD360" s="105"/>
      <c r="AE360" s="94"/>
      <c r="AF360" s="105"/>
      <c r="AG360" s="94"/>
      <c r="AH360" s="132"/>
      <c r="AI360" s="97"/>
      <c r="AJ360" s="96"/>
      <c r="AK360" s="192" t="str">
        <f t="shared" si="13"/>
        <v/>
      </c>
      <c r="AL360" s="169" t="str">
        <f>IFERROR(IF(S360="","",IF(VLOOKUP(S360,'Requisitions'!$B:$N,13,FALSE)="","",HYPERLINK(VLOOKUP(S360,'Requisitions'!$B:$N,13,FALSE),"Feedback Sheet"))),"")</f>
        <v/>
      </c>
      <c r="AM360" s="96"/>
    </row>
    <row r="361" spans="2:39" x14ac:dyDescent="0.45">
      <c r="B361" s="98"/>
      <c r="C361" s="98"/>
      <c r="D361" s="98"/>
      <c r="E361" s="98"/>
      <c r="F361" s="98"/>
      <c r="G361" s="98"/>
      <c r="H361" s="98"/>
      <c r="I361" s="98"/>
      <c r="J361" s="98"/>
      <c r="K361" s="98"/>
      <c r="L361" s="98"/>
      <c r="M361" s="96"/>
      <c r="N361" s="103"/>
      <c r="O361" s="97"/>
      <c r="P361" s="98"/>
      <c r="Q361" s="126" t="str">
        <f t="shared" si="12"/>
        <v/>
      </c>
      <c r="R361" s="108"/>
      <c r="S361" s="98"/>
      <c r="T361" s="105"/>
      <c r="U361" s="103"/>
      <c r="V361" s="171" t="str" cm="1">
        <f t="array" aca="1" ref="V361" ca="1">IF(B361="","",IF(OR(AK361="Joined",AK361="Rejected",AK361="Offer Drop",AK361="Backed out"),"",_xlfn.LET(_xlpm.dates,CHOOSE({1,2,3,4,5,6},X361,Z361,AB361,AD361,AF361,AH361),_xlpm.pastDates,IF(_xlpm.dates&lt;=TODAY(),_xlpm.dates,0),_xlpm.maxPast,MAX(_xlpm.pastDates),IF(_xlpm.maxPast&gt;0,TODAY()-_xlpm.maxPast,IF(T361="","",TODAY()-T361)))))</f>
        <v/>
      </c>
      <c r="W361" s="95"/>
      <c r="X361" s="129"/>
      <c r="Y361" s="100"/>
      <c r="Z361" s="99"/>
      <c r="AA361" s="100"/>
      <c r="AB361" s="99"/>
      <c r="AC361" s="100"/>
      <c r="AD361" s="105"/>
      <c r="AE361" s="94"/>
      <c r="AF361" s="105"/>
      <c r="AG361" s="94"/>
      <c r="AH361" s="132"/>
      <c r="AI361" s="97"/>
      <c r="AJ361" s="96"/>
      <c r="AK361" s="192" t="str">
        <f t="shared" si="13"/>
        <v/>
      </c>
      <c r="AL361" s="169" t="str">
        <f>IFERROR(IF(S361="","",IF(VLOOKUP(S361,'Requisitions'!$B:$N,13,FALSE)="","",HYPERLINK(VLOOKUP(S361,'Requisitions'!$B:$N,13,FALSE),"Feedback Sheet"))),"")</f>
        <v/>
      </c>
      <c r="AM361" s="96"/>
    </row>
    <row r="362" spans="2:39" x14ac:dyDescent="0.45">
      <c r="B362" s="98"/>
      <c r="C362" s="98"/>
      <c r="D362" s="98"/>
      <c r="E362" s="98"/>
      <c r="F362" s="98"/>
      <c r="G362" s="98"/>
      <c r="H362" s="98"/>
      <c r="I362" s="98"/>
      <c r="J362" s="98"/>
      <c r="K362" s="98"/>
      <c r="L362" s="98"/>
      <c r="M362" s="96"/>
      <c r="N362" s="103"/>
      <c r="O362" s="97"/>
      <c r="P362" s="98"/>
      <c r="Q362" s="126" t="str">
        <f t="shared" si="12"/>
        <v/>
      </c>
      <c r="R362" s="108"/>
      <c r="S362" s="98"/>
      <c r="T362" s="105"/>
      <c r="U362" s="103"/>
      <c r="V362" s="171" t="str" cm="1">
        <f t="array" aca="1" ref="V362" ca="1">IF(B362="","",IF(OR(AK362="Joined",AK362="Rejected",AK362="Offer Drop",AK362="Backed out"),"",_xlfn.LET(_xlpm.dates,CHOOSE({1,2,3,4,5,6},X362,Z362,AB362,AD362,AF362,AH362),_xlpm.pastDates,IF(_xlpm.dates&lt;=TODAY(),_xlpm.dates,0),_xlpm.maxPast,MAX(_xlpm.pastDates),IF(_xlpm.maxPast&gt;0,TODAY()-_xlpm.maxPast,IF(T362="","",TODAY()-T362)))))</f>
        <v/>
      </c>
      <c r="W362" s="95"/>
      <c r="X362" s="129"/>
      <c r="Y362" s="100"/>
      <c r="Z362" s="99"/>
      <c r="AA362" s="100"/>
      <c r="AB362" s="99"/>
      <c r="AC362" s="100"/>
      <c r="AD362" s="105"/>
      <c r="AE362" s="94"/>
      <c r="AF362" s="105"/>
      <c r="AG362" s="94"/>
      <c r="AH362" s="132"/>
      <c r="AI362" s="97"/>
      <c r="AJ362" s="96"/>
      <c r="AK362" s="192" t="str">
        <f t="shared" si="13"/>
        <v/>
      </c>
      <c r="AL362" s="169" t="str">
        <f>IFERROR(IF(S362="","",IF(VLOOKUP(S362,'Requisitions'!$B:$N,13,FALSE)="","",HYPERLINK(VLOOKUP(S362,'Requisitions'!$B:$N,13,FALSE),"Feedback Sheet"))),"")</f>
        <v/>
      </c>
      <c r="AM362" s="96"/>
    </row>
    <row r="363" spans="2:39" x14ac:dyDescent="0.45">
      <c r="B363" s="98"/>
      <c r="C363" s="98"/>
      <c r="D363" s="98"/>
      <c r="E363" s="98"/>
      <c r="F363" s="98"/>
      <c r="G363" s="98"/>
      <c r="H363" s="98"/>
      <c r="I363" s="98"/>
      <c r="J363" s="98"/>
      <c r="K363" s="98"/>
      <c r="L363" s="98"/>
      <c r="M363" s="96"/>
      <c r="N363" s="103"/>
      <c r="O363" s="97"/>
      <c r="P363" s="98"/>
      <c r="Q363" s="126" t="str">
        <f t="shared" si="12"/>
        <v/>
      </c>
      <c r="R363" s="108"/>
      <c r="S363" s="98"/>
      <c r="T363" s="105"/>
      <c r="U363" s="103"/>
      <c r="V363" s="171" t="str" cm="1">
        <f t="array" aca="1" ref="V363" ca="1">IF(B363="","",IF(OR(AK363="Joined",AK363="Rejected",AK363="Offer Drop",AK363="Backed out"),"",_xlfn.LET(_xlpm.dates,CHOOSE({1,2,3,4,5,6},X363,Z363,AB363,AD363,AF363,AH363),_xlpm.pastDates,IF(_xlpm.dates&lt;=TODAY(),_xlpm.dates,0),_xlpm.maxPast,MAX(_xlpm.pastDates),IF(_xlpm.maxPast&gt;0,TODAY()-_xlpm.maxPast,IF(T363="","",TODAY()-T363)))))</f>
        <v/>
      </c>
      <c r="W363" s="95"/>
      <c r="X363" s="129"/>
      <c r="Y363" s="100"/>
      <c r="Z363" s="99"/>
      <c r="AA363" s="100"/>
      <c r="AB363" s="99"/>
      <c r="AC363" s="100"/>
      <c r="AD363" s="105"/>
      <c r="AE363" s="94"/>
      <c r="AF363" s="105"/>
      <c r="AG363" s="94"/>
      <c r="AH363" s="132"/>
      <c r="AI363" s="97"/>
      <c r="AJ363" s="96"/>
      <c r="AK363" s="192" t="str">
        <f t="shared" si="13"/>
        <v/>
      </c>
      <c r="AL363" s="169" t="str">
        <f>IFERROR(IF(S363="","",IF(VLOOKUP(S363,'Requisitions'!$B:$N,13,FALSE)="","",HYPERLINK(VLOOKUP(S363,'Requisitions'!$B:$N,13,FALSE),"Feedback Sheet"))),"")</f>
        <v/>
      </c>
      <c r="AM363" s="96"/>
    </row>
    <row r="364" spans="2:39" x14ac:dyDescent="0.45">
      <c r="B364" s="98"/>
      <c r="C364" s="98"/>
      <c r="D364" s="98"/>
      <c r="E364" s="98"/>
      <c r="F364" s="98"/>
      <c r="G364" s="98"/>
      <c r="H364" s="98"/>
      <c r="I364" s="98"/>
      <c r="J364" s="98"/>
      <c r="K364" s="98"/>
      <c r="L364" s="98"/>
      <c r="M364" s="96"/>
      <c r="N364" s="103"/>
      <c r="O364" s="97"/>
      <c r="P364" s="98"/>
      <c r="Q364" s="126" t="str">
        <f t="shared" si="12"/>
        <v/>
      </c>
      <c r="R364" s="108"/>
      <c r="S364" s="98"/>
      <c r="T364" s="105"/>
      <c r="U364" s="103"/>
      <c r="V364" s="171" t="str" cm="1">
        <f t="array" aca="1" ref="V364" ca="1">IF(B364="","",IF(OR(AK364="Joined",AK364="Rejected",AK364="Offer Drop",AK364="Backed out"),"",_xlfn.LET(_xlpm.dates,CHOOSE({1,2,3,4,5,6},X364,Z364,AB364,AD364,AF364,AH364),_xlpm.pastDates,IF(_xlpm.dates&lt;=TODAY(),_xlpm.dates,0),_xlpm.maxPast,MAX(_xlpm.pastDates),IF(_xlpm.maxPast&gt;0,TODAY()-_xlpm.maxPast,IF(T364="","",TODAY()-T364)))))</f>
        <v/>
      </c>
      <c r="W364" s="95"/>
      <c r="X364" s="129"/>
      <c r="Y364" s="100"/>
      <c r="Z364" s="99"/>
      <c r="AA364" s="100"/>
      <c r="AB364" s="99"/>
      <c r="AC364" s="100"/>
      <c r="AD364" s="105"/>
      <c r="AE364" s="94"/>
      <c r="AF364" s="105"/>
      <c r="AG364" s="94"/>
      <c r="AH364" s="132"/>
      <c r="AI364" s="97"/>
      <c r="AJ364" s="96"/>
      <c r="AK364" s="192" t="str">
        <f t="shared" si="13"/>
        <v/>
      </c>
      <c r="AL364" s="169" t="str">
        <f>IFERROR(IF(S364="","",IF(VLOOKUP(S364,'Requisitions'!$B:$N,13,FALSE)="","",HYPERLINK(VLOOKUP(S364,'Requisitions'!$B:$N,13,FALSE),"Feedback Sheet"))),"")</f>
        <v/>
      </c>
      <c r="AM364" s="96"/>
    </row>
    <row r="365" spans="2:39" x14ac:dyDescent="0.45">
      <c r="B365" s="98"/>
      <c r="C365" s="98"/>
      <c r="D365" s="98"/>
      <c r="E365" s="98"/>
      <c r="F365" s="98"/>
      <c r="G365" s="98"/>
      <c r="H365" s="98"/>
      <c r="I365" s="98"/>
      <c r="J365" s="98"/>
      <c r="K365" s="98"/>
      <c r="L365" s="98"/>
      <c r="M365" s="96"/>
      <c r="N365" s="103"/>
      <c r="O365" s="97"/>
      <c r="P365" s="98"/>
      <c r="Q365" s="126" t="str">
        <f t="shared" si="12"/>
        <v/>
      </c>
      <c r="R365" s="108"/>
      <c r="S365" s="98"/>
      <c r="T365" s="105"/>
      <c r="U365" s="103"/>
      <c r="V365" s="171" t="str" cm="1">
        <f t="array" aca="1" ref="V365" ca="1">IF(B365="","",IF(OR(AK365="Joined",AK365="Rejected",AK365="Offer Drop",AK365="Backed out"),"",_xlfn.LET(_xlpm.dates,CHOOSE({1,2,3,4,5,6},X365,Z365,AB365,AD365,AF365,AH365),_xlpm.pastDates,IF(_xlpm.dates&lt;=TODAY(),_xlpm.dates,0),_xlpm.maxPast,MAX(_xlpm.pastDates),IF(_xlpm.maxPast&gt;0,TODAY()-_xlpm.maxPast,IF(T365="","",TODAY()-T365)))))</f>
        <v/>
      </c>
      <c r="W365" s="95"/>
      <c r="X365" s="129"/>
      <c r="Y365" s="100"/>
      <c r="Z365" s="99"/>
      <c r="AA365" s="100"/>
      <c r="AB365" s="99"/>
      <c r="AC365" s="100"/>
      <c r="AD365" s="105"/>
      <c r="AE365" s="94"/>
      <c r="AF365" s="105"/>
      <c r="AG365" s="94"/>
      <c r="AH365" s="132"/>
      <c r="AI365" s="97"/>
      <c r="AJ365" s="96"/>
      <c r="AK365" s="192" t="str">
        <f t="shared" si="13"/>
        <v/>
      </c>
      <c r="AL365" s="169" t="str">
        <f>IFERROR(IF(S365="","",IF(VLOOKUP(S365,'Requisitions'!$B:$N,13,FALSE)="","",HYPERLINK(VLOOKUP(S365,'Requisitions'!$B:$N,13,FALSE),"Feedback Sheet"))),"")</f>
        <v/>
      </c>
      <c r="AM365" s="96"/>
    </row>
    <row r="366" spans="2:39" x14ac:dyDescent="0.45">
      <c r="B366" s="98"/>
      <c r="C366" s="98"/>
      <c r="D366" s="98"/>
      <c r="E366" s="98"/>
      <c r="F366" s="98"/>
      <c r="G366" s="98"/>
      <c r="H366" s="98"/>
      <c r="I366" s="98"/>
      <c r="J366" s="98"/>
      <c r="K366" s="98"/>
      <c r="L366" s="98"/>
      <c r="M366" s="96"/>
      <c r="N366" s="103"/>
      <c r="O366" s="97"/>
      <c r="P366" s="98"/>
      <c r="Q366" s="126" t="str">
        <f t="shared" si="12"/>
        <v/>
      </c>
      <c r="R366" s="108"/>
      <c r="S366" s="98"/>
      <c r="T366" s="105"/>
      <c r="U366" s="103"/>
      <c r="V366" s="171" t="str" cm="1">
        <f t="array" aca="1" ref="V366" ca="1">IF(B366="","",IF(OR(AK366="Joined",AK366="Rejected",AK366="Offer Drop",AK366="Backed out"),"",_xlfn.LET(_xlpm.dates,CHOOSE({1,2,3,4,5,6},X366,Z366,AB366,AD366,AF366,AH366),_xlpm.pastDates,IF(_xlpm.dates&lt;=TODAY(),_xlpm.dates,0),_xlpm.maxPast,MAX(_xlpm.pastDates),IF(_xlpm.maxPast&gt;0,TODAY()-_xlpm.maxPast,IF(T366="","",TODAY()-T366)))))</f>
        <v/>
      </c>
      <c r="W366" s="95"/>
      <c r="X366" s="129"/>
      <c r="Y366" s="100"/>
      <c r="Z366" s="99"/>
      <c r="AA366" s="100"/>
      <c r="AB366" s="99"/>
      <c r="AC366" s="100"/>
      <c r="AD366" s="105"/>
      <c r="AE366" s="94"/>
      <c r="AF366" s="105"/>
      <c r="AG366" s="94"/>
      <c r="AH366" s="132"/>
      <c r="AI366" s="97"/>
      <c r="AJ366" s="96"/>
      <c r="AK366" s="192" t="str">
        <f t="shared" si="13"/>
        <v/>
      </c>
      <c r="AL366" s="169" t="str">
        <f>IFERROR(IF(S366="","",IF(VLOOKUP(S366,'Requisitions'!$B:$N,13,FALSE)="","",HYPERLINK(VLOOKUP(S366,'Requisitions'!$B:$N,13,FALSE),"Feedback Sheet"))),"")</f>
        <v/>
      </c>
      <c r="AM366" s="96"/>
    </row>
    <row r="367" spans="2:39" x14ac:dyDescent="0.45">
      <c r="B367" s="98"/>
      <c r="C367" s="98"/>
      <c r="D367" s="98"/>
      <c r="E367" s="98"/>
      <c r="F367" s="98"/>
      <c r="G367" s="98"/>
      <c r="H367" s="98"/>
      <c r="I367" s="98"/>
      <c r="J367" s="98"/>
      <c r="K367" s="98"/>
      <c r="L367" s="98"/>
      <c r="M367" s="96"/>
      <c r="N367" s="103"/>
      <c r="O367" s="97"/>
      <c r="P367" s="98"/>
      <c r="Q367" s="126" t="str">
        <f t="shared" si="12"/>
        <v/>
      </c>
      <c r="R367" s="108"/>
      <c r="S367" s="98"/>
      <c r="T367" s="105"/>
      <c r="U367" s="103"/>
      <c r="V367" s="171" t="str" cm="1">
        <f t="array" aca="1" ref="V367" ca="1">IF(B367="","",IF(OR(AK367="Joined",AK367="Rejected",AK367="Offer Drop",AK367="Backed out"),"",_xlfn.LET(_xlpm.dates,CHOOSE({1,2,3,4,5,6},X367,Z367,AB367,AD367,AF367,AH367),_xlpm.pastDates,IF(_xlpm.dates&lt;=TODAY(),_xlpm.dates,0),_xlpm.maxPast,MAX(_xlpm.pastDates),IF(_xlpm.maxPast&gt;0,TODAY()-_xlpm.maxPast,IF(T367="","",TODAY()-T367)))))</f>
        <v/>
      </c>
      <c r="W367" s="95"/>
      <c r="X367" s="129"/>
      <c r="Y367" s="100"/>
      <c r="Z367" s="99"/>
      <c r="AA367" s="100"/>
      <c r="AB367" s="99"/>
      <c r="AC367" s="100"/>
      <c r="AD367" s="105"/>
      <c r="AE367" s="94"/>
      <c r="AF367" s="105"/>
      <c r="AG367" s="94"/>
      <c r="AH367" s="132"/>
      <c r="AI367" s="97"/>
      <c r="AJ367" s="96"/>
      <c r="AK367" s="192" t="str">
        <f t="shared" si="13"/>
        <v/>
      </c>
      <c r="AL367" s="169" t="str">
        <f>IFERROR(IF(S367="","",IF(VLOOKUP(S367,'Requisitions'!$B:$N,13,FALSE)="","",HYPERLINK(VLOOKUP(S367,'Requisitions'!$B:$N,13,FALSE),"Feedback Sheet"))),"")</f>
        <v/>
      </c>
      <c r="AM367" s="96"/>
    </row>
    <row r="368" spans="2:39" x14ac:dyDescent="0.45">
      <c r="B368" s="98"/>
      <c r="C368" s="98"/>
      <c r="D368" s="98"/>
      <c r="E368" s="98"/>
      <c r="F368" s="98"/>
      <c r="G368" s="98"/>
      <c r="H368" s="98"/>
      <c r="I368" s="98"/>
      <c r="J368" s="98"/>
      <c r="K368" s="98"/>
      <c r="L368" s="98"/>
      <c r="M368" s="96"/>
      <c r="N368" s="103"/>
      <c r="O368" s="97"/>
      <c r="P368" s="98"/>
      <c r="Q368" s="126" t="str">
        <f t="shared" si="12"/>
        <v/>
      </c>
      <c r="R368" s="108"/>
      <c r="S368" s="98"/>
      <c r="T368" s="105"/>
      <c r="U368" s="103"/>
      <c r="V368" s="171" t="str" cm="1">
        <f t="array" aca="1" ref="V368" ca="1">IF(B368="","",IF(OR(AK368="Joined",AK368="Rejected",AK368="Offer Drop",AK368="Backed out"),"",_xlfn.LET(_xlpm.dates,CHOOSE({1,2,3,4,5,6},X368,Z368,AB368,AD368,AF368,AH368),_xlpm.pastDates,IF(_xlpm.dates&lt;=TODAY(),_xlpm.dates,0),_xlpm.maxPast,MAX(_xlpm.pastDates),IF(_xlpm.maxPast&gt;0,TODAY()-_xlpm.maxPast,IF(T368="","",TODAY()-T368)))))</f>
        <v/>
      </c>
      <c r="W368" s="95"/>
      <c r="X368" s="129"/>
      <c r="Y368" s="100"/>
      <c r="Z368" s="99"/>
      <c r="AA368" s="100"/>
      <c r="AB368" s="99"/>
      <c r="AC368" s="100"/>
      <c r="AD368" s="105"/>
      <c r="AE368" s="94"/>
      <c r="AF368" s="105"/>
      <c r="AG368" s="94"/>
      <c r="AH368" s="132"/>
      <c r="AI368" s="97"/>
      <c r="AJ368" s="96"/>
      <c r="AK368" s="192" t="str">
        <f t="shared" si="13"/>
        <v/>
      </c>
      <c r="AL368" s="169" t="str">
        <f>IFERROR(IF(S368="","",IF(VLOOKUP(S368,'Requisitions'!$B:$N,13,FALSE)="","",HYPERLINK(VLOOKUP(S368,'Requisitions'!$B:$N,13,FALSE),"Feedback Sheet"))),"")</f>
        <v/>
      </c>
      <c r="AM368" s="96"/>
    </row>
    <row r="369" spans="2:39" x14ac:dyDescent="0.45">
      <c r="B369" s="98"/>
      <c r="C369" s="98"/>
      <c r="D369" s="98"/>
      <c r="E369" s="98"/>
      <c r="F369" s="98"/>
      <c r="G369" s="98"/>
      <c r="H369" s="98"/>
      <c r="I369" s="98"/>
      <c r="J369" s="98"/>
      <c r="K369" s="98"/>
      <c r="L369" s="98"/>
      <c r="M369" s="96"/>
      <c r="N369" s="103"/>
      <c r="O369" s="97"/>
      <c r="P369" s="98"/>
      <c r="Q369" s="126" t="str">
        <f t="shared" si="12"/>
        <v/>
      </c>
      <c r="R369" s="108"/>
      <c r="S369" s="98"/>
      <c r="T369" s="105"/>
      <c r="U369" s="103"/>
      <c r="V369" s="171" t="str" cm="1">
        <f t="array" aca="1" ref="V369" ca="1">IF(B369="","",IF(OR(AK369="Joined",AK369="Rejected",AK369="Offer Drop",AK369="Backed out"),"",_xlfn.LET(_xlpm.dates,CHOOSE({1,2,3,4,5,6},X369,Z369,AB369,AD369,AF369,AH369),_xlpm.pastDates,IF(_xlpm.dates&lt;=TODAY(),_xlpm.dates,0),_xlpm.maxPast,MAX(_xlpm.pastDates),IF(_xlpm.maxPast&gt;0,TODAY()-_xlpm.maxPast,IF(T369="","",TODAY()-T369)))))</f>
        <v/>
      </c>
      <c r="W369" s="95"/>
      <c r="X369" s="129"/>
      <c r="Y369" s="100"/>
      <c r="Z369" s="99"/>
      <c r="AA369" s="100"/>
      <c r="AB369" s="99"/>
      <c r="AC369" s="100"/>
      <c r="AD369" s="105"/>
      <c r="AE369" s="94"/>
      <c r="AF369" s="105"/>
      <c r="AG369" s="94"/>
      <c r="AH369" s="132"/>
      <c r="AI369" s="97"/>
      <c r="AJ369" s="96"/>
      <c r="AK369" s="192" t="str">
        <f t="shared" si="13"/>
        <v/>
      </c>
      <c r="AL369" s="169" t="str">
        <f>IFERROR(IF(S369="","",IF(VLOOKUP(S369,'Requisitions'!$B:$N,13,FALSE)="","",HYPERLINK(VLOOKUP(S369,'Requisitions'!$B:$N,13,FALSE),"Feedback Sheet"))),"")</f>
        <v/>
      </c>
      <c r="AM369" s="96"/>
    </row>
    <row r="370" spans="2:39" x14ac:dyDescent="0.45">
      <c r="B370" s="98"/>
      <c r="C370" s="98"/>
      <c r="D370" s="98"/>
      <c r="E370" s="98"/>
      <c r="F370" s="98"/>
      <c r="G370" s="98"/>
      <c r="H370" s="98"/>
      <c r="I370" s="98"/>
      <c r="J370" s="98"/>
      <c r="K370" s="98"/>
      <c r="L370" s="98"/>
      <c r="M370" s="96"/>
      <c r="N370" s="103"/>
      <c r="O370" s="97"/>
      <c r="P370" s="98"/>
      <c r="Q370" s="126" t="str">
        <f t="shared" si="12"/>
        <v/>
      </c>
      <c r="R370" s="108"/>
      <c r="S370" s="98"/>
      <c r="T370" s="105"/>
      <c r="U370" s="103"/>
      <c r="V370" s="171" t="str" cm="1">
        <f t="array" aca="1" ref="V370" ca="1">IF(B370="","",IF(OR(AK370="Joined",AK370="Rejected",AK370="Offer Drop",AK370="Backed out"),"",_xlfn.LET(_xlpm.dates,CHOOSE({1,2,3,4,5,6},X370,Z370,AB370,AD370,AF370,AH370),_xlpm.pastDates,IF(_xlpm.dates&lt;=TODAY(),_xlpm.dates,0),_xlpm.maxPast,MAX(_xlpm.pastDates),IF(_xlpm.maxPast&gt;0,TODAY()-_xlpm.maxPast,IF(T370="","",TODAY()-T370)))))</f>
        <v/>
      </c>
      <c r="W370" s="95"/>
      <c r="X370" s="129"/>
      <c r="Y370" s="100"/>
      <c r="Z370" s="99"/>
      <c r="AA370" s="100"/>
      <c r="AB370" s="99"/>
      <c r="AC370" s="100"/>
      <c r="AD370" s="105"/>
      <c r="AE370" s="94"/>
      <c r="AF370" s="105"/>
      <c r="AG370" s="94"/>
      <c r="AH370" s="132"/>
      <c r="AI370" s="97"/>
      <c r="AJ370" s="96"/>
      <c r="AK370" s="192" t="str">
        <f t="shared" si="13"/>
        <v/>
      </c>
      <c r="AL370" s="169" t="str">
        <f>IFERROR(IF(S370="","",IF(VLOOKUP(S370,'Requisitions'!$B:$N,13,FALSE)="","",HYPERLINK(VLOOKUP(S370,'Requisitions'!$B:$N,13,FALSE),"Feedback Sheet"))),"")</f>
        <v/>
      </c>
      <c r="AM370" s="96"/>
    </row>
    <row r="371" spans="2:39" x14ac:dyDescent="0.45">
      <c r="B371" s="98"/>
      <c r="C371" s="98"/>
      <c r="D371" s="98"/>
      <c r="E371" s="98"/>
      <c r="F371" s="98"/>
      <c r="G371" s="98"/>
      <c r="H371" s="98"/>
      <c r="I371" s="98"/>
      <c r="J371" s="98"/>
      <c r="K371" s="98"/>
      <c r="L371" s="98"/>
      <c r="M371" s="96"/>
      <c r="N371" s="103"/>
      <c r="O371" s="97"/>
      <c r="P371" s="98"/>
      <c r="Q371" s="126" t="str">
        <f t="shared" si="12"/>
        <v/>
      </c>
      <c r="R371" s="108"/>
      <c r="S371" s="98"/>
      <c r="T371" s="105"/>
      <c r="U371" s="103"/>
      <c r="V371" s="171" t="str" cm="1">
        <f t="array" aca="1" ref="V371" ca="1">IF(B371="","",IF(OR(AK371="Joined",AK371="Rejected",AK371="Offer Drop",AK371="Backed out"),"",_xlfn.LET(_xlpm.dates,CHOOSE({1,2,3,4,5,6},X371,Z371,AB371,AD371,AF371,AH371),_xlpm.pastDates,IF(_xlpm.dates&lt;=TODAY(),_xlpm.dates,0),_xlpm.maxPast,MAX(_xlpm.pastDates),IF(_xlpm.maxPast&gt;0,TODAY()-_xlpm.maxPast,IF(T371="","",TODAY()-T371)))))</f>
        <v/>
      </c>
      <c r="W371" s="95"/>
      <c r="X371" s="129"/>
      <c r="Y371" s="100"/>
      <c r="Z371" s="99"/>
      <c r="AA371" s="100"/>
      <c r="AB371" s="99"/>
      <c r="AC371" s="100"/>
      <c r="AD371" s="105"/>
      <c r="AE371" s="94"/>
      <c r="AF371" s="105"/>
      <c r="AG371" s="94"/>
      <c r="AH371" s="132"/>
      <c r="AI371" s="97"/>
      <c r="AJ371" s="96"/>
      <c r="AK371" s="192" t="str">
        <f t="shared" si="13"/>
        <v/>
      </c>
      <c r="AL371" s="169" t="str">
        <f>IFERROR(IF(S371="","",IF(VLOOKUP(S371,'Requisitions'!$B:$N,13,FALSE)="","",HYPERLINK(VLOOKUP(S371,'Requisitions'!$B:$N,13,FALSE),"Feedback Sheet"))),"")</f>
        <v/>
      </c>
      <c r="AM371" s="96"/>
    </row>
    <row r="372" spans="2:39" x14ac:dyDescent="0.45">
      <c r="B372" s="98"/>
      <c r="C372" s="98"/>
      <c r="D372" s="98"/>
      <c r="E372" s="98"/>
      <c r="F372" s="98"/>
      <c r="G372" s="98"/>
      <c r="H372" s="98"/>
      <c r="I372" s="98"/>
      <c r="J372" s="98"/>
      <c r="K372" s="98"/>
      <c r="L372" s="98"/>
      <c r="M372" s="96"/>
      <c r="N372" s="103"/>
      <c r="O372" s="97"/>
      <c r="P372" s="98"/>
      <c r="Q372" s="126" t="str">
        <f t="shared" si="12"/>
        <v/>
      </c>
      <c r="R372" s="108"/>
      <c r="S372" s="98"/>
      <c r="T372" s="105"/>
      <c r="U372" s="103"/>
      <c r="V372" s="171" t="str" cm="1">
        <f t="array" aca="1" ref="V372" ca="1">IF(B372="","",IF(OR(AK372="Joined",AK372="Rejected",AK372="Offer Drop",AK372="Backed out"),"",_xlfn.LET(_xlpm.dates,CHOOSE({1,2,3,4,5,6},X372,Z372,AB372,AD372,AF372,AH372),_xlpm.pastDates,IF(_xlpm.dates&lt;=TODAY(),_xlpm.dates,0),_xlpm.maxPast,MAX(_xlpm.pastDates),IF(_xlpm.maxPast&gt;0,TODAY()-_xlpm.maxPast,IF(T372="","",TODAY()-T372)))))</f>
        <v/>
      </c>
      <c r="W372" s="95"/>
      <c r="X372" s="129"/>
      <c r="Y372" s="100"/>
      <c r="Z372" s="99"/>
      <c r="AA372" s="100"/>
      <c r="AB372" s="99"/>
      <c r="AC372" s="100"/>
      <c r="AD372" s="105"/>
      <c r="AE372" s="94"/>
      <c r="AF372" s="105"/>
      <c r="AG372" s="94"/>
      <c r="AH372" s="132"/>
      <c r="AI372" s="97"/>
      <c r="AJ372" s="96"/>
      <c r="AK372" s="192" t="str">
        <f t="shared" si="13"/>
        <v/>
      </c>
      <c r="AL372" s="169" t="str">
        <f>IFERROR(IF(S372="","",IF(VLOOKUP(S372,'Requisitions'!$B:$N,13,FALSE)="","",HYPERLINK(VLOOKUP(S372,'Requisitions'!$B:$N,13,FALSE),"Feedback Sheet"))),"")</f>
        <v/>
      </c>
      <c r="AM372" s="96"/>
    </row>
    <row r="373" spans="2:39" x14ac:dyDescent="0.45">
      <c r="B373" s="98"/>
      <c r="C373" s="98"/>
      <c r="D373" s="98"/>
      <c r="E373" s="98"/>
      <c r="F373" s="98"/>
      <c r="G373" s="98"/>
      <c r="H373" s="98"/>
      <c r="I373" s="98"/>
      <c r="J373" s="98"/>
      <c r="K373" s="98"/>
      <c r="L373" s="98"/>
      <c r="M373" s="96"/>
      <c r="N373" s="103"/>
      <c r="O373" s="97"/>
      <c r="P373" s="98"/>
      <c r="Q373" s="126" t="str">
        <f t="shared" si="12"/>
        <v/>
      </c>
      <c r="R373" s="108"/>
      <c r="S373" s="98"/>
      <c r="T373" s="105"/>
      <c r="U373" s="103"/>
      <c r="V373" s="171" t="str" cm="1">
        <f t="array" aca="1" ref="V373" ca="1">IF(B373="","",IF(OR(AK373="Joined",AK373="Rejected",AK373="Offer Drop",AK373="Backed out"),"",_xlfn.LET(_xlpm.dates,CHOOSE({1,2,3,4,5,6},X373,Z373,AB373,AD373,AF373,AH373),_xlpm.pastDates,IF(_xlpm.dates&lt;=TODAY(),_xlpm.dates,0),_xlpm.maxPast,MAX(_xlpm.pastDates),IF(_xlpm.maxPast&gt;0,TODAY()-_xlpm.maxPast,IF(T373="","",TODAY()-T373)))))</f>
        <v/>
      </c>
      <c r="W373" s="95"/>
      <c r="X373" s="129"/>
      <c r="Y373" s="100"/>
      <c r="Z373" s="99"/>
      <c r="AA373" s="100"/>
      <c r="AB373" s="99"/>
      <c r="AC373" s="100"/>
      <c r="AD373" s="105"/>
      <c r="AE373" s="94"/>
      <c r="AF373" s="105"/>
      <c r="AG373" s="94"/>
      <c r="AH373" s="132"/>
      <c r="AI373" s="97"/>
      <c r="AJ373" s="96"/>
      <c r="AK373" s="192" t="str">
        <f t="shared" si="13"/>
        <v/>
      </c>
      <c r="AL373" s="169" t="str">
        <f>IFERROR(IF(S373="","",IF(VLOOKUP(S373,'Requisitions'!$B:$N,13,FALSE)="","",HYPERLINK(VLOOKUP(S373,'Requisitions'!$B:$N,13,FALSE),"Feedback Sheet"))),"")</f>
        <v/>
      </c>
      <c r="AM373" s="96"/>
    </row>
    <row r="374" spans="2:39" x14ac:dyDescent="0.45">
      <c r="B374" s="98"/>
      <c r="C374" s="98"/>
      <c r="D374" s="98"/>
      <c r="E374" s="98"/>
      <c r="F374" s="98"/>
      <c r="G374" s="98"/>
      <c r="H374" s="98"/>
      <c r="I374" s="98"/>
      <c r="J374" s="98"/>
      <c r="K374" s="98"/>
      <c r="L374" s="98"/>
      <c r="M374" s="96"/>
      <c r="N374" s="103"/>
      <c r="O374" s="97"/>
      <c r="P374" s="98"/>
      <c r="Q374" s="126" t="str">
        <f t="shared" si="12"/>
        <v/>
      </c>
      <c r="R374" s="108"/>
      <c r="S374" s="98"/>
      <c r="T374" s="105"/>
      <c r="U374" s="103"/>
      <c r="V374" s="171" t="str" cm="1">
        <f t="array" aca="1" ref="V374" ca="1">IF(B374="","",IF(OR(AK374="Joined",AK374="Rejected",AK374="Offer Drop",AK374="Backed out"),"",_xlfn.LET(_xlpm.dates,CHOOSE({1,2,3,4,5,6},X374,Z374,AB374,AD374,AF374,AH374),_xlpm.pastDates,IF(_xlpm.dates&lt;=TODAY(),_xlpm.dates,0),_xlpm.maxPast,MAX(_xlpm.pastDates),IF(_xlpm.maxPast&gt;0,TODAY()-_xlpm.maxPast,IF(T374="","",TODAY()-T374)))))</f>
        <v/>
      </c>
      <c r="W374" s="95"/>
      <c r="X374" s="129"/>
      <c r="Y374" s="100"/>
      <c r="Z374" s="99"/>
      <c r="AA374" s="100"/>
      <c r="AB374" s="99"/>
      <c r="AC374" s="100"/>
      <c r="AD374" s="105"/>
      <c r="AE374" s="94"/>
      <c r="AF374" s="105"/>
      <c r="AG374" s="94"/>
      <c r="AH374" s="132"/>
      <c r="AI374" s="97"/>
      <c r="AJ374" s="96"/>
      <c r="AK374" s="192" t="str">
        <f t="shared" si="13"/>
        <v/>
      </c>
      <c r="AL374" s="169" t="str">
        <f>IFERROR(IF(S374="","",IF(VLOOKUP(S374,'Requisitions'!$B:$N,13,FALSE)="","",HYPERLINK(VLOOKUP(S374,'Requisitions'!$B:$N,13,FALSE),"Feedback Sheet"))),"")</f>
        <v/>
      </c>
      <c r="AM374" s="96"/>
    </row>
    <row r="375" spans="2:39" x14ac:dyDescent="0.45">
      <c r="B375" s="98"/>
      <c r="C375" s="98"/>
      <c r="D375" s="98"/>
      <c r="E375" s="98"/>
      <c r="F375" s="98"/>
      <c r="G375" s="98"/>
      <c r="H375" s="98"/>
      <c r="I375" s="98"/>
      <c r="J375" s="98"/>
      <c r="K375" s="98"/>
      <c r="L375" s="98"/>
      <c r="M375" s="96"/>
      <c r="N375" s="103"/>
      <c r="O375" s="97"/>
      <c r="P375" s="98"/>
      <c r="Q375" s="126" t="str">
        <f t="shared" si="12"/>
        <v/>
      </c>
      <c r="R375" s="108"/>
      <c r="S375" s="98"/>
      <c r="T375" s="105"/>
      <c r="U375" s="103"/>
      <c r="V375" s="171" t="str" cm="1">
        <f t="array" aca="1" ref="V375" ca="1">IF(B375="","",IF(OR(AK375="Joined",AK375="Rejected",AK375="Offer Drop",AK375="Backed out"),"",_xlfn.LET(_xlpm.dates,CHOOSE({1,2,3,4,5,6},X375,Z375,AB375,AD375,AF375,AH375),_xlpm.pastDates,IF(_xlpm.dates&lt;=TODAY(),_xlpm.dates,0),_xlpm.maxPast,MAX(_xlpm.pastDates),IF(_xlpm.maxPast&gt;0,TODAY()-_xlpm.maxPast,IF(T375="","",TODAY()-T375)))))</f>
        <v/>
      </c>
      <c r="W375" s="95"/>
      <c r="X375" s="129"/>
      <c r="Y375" s="100"/>
      <c r="Z375" s="99"/>
      <c r="AA375" s="100"/>
      <c r="AB375" s="99"/>
      <c r="AC375" s="100"/>
      <c r="AD375" s="105"/>
      <c r="AE375" s="94"/>
      <c r="AF375" s="105"/>
      <c r="AG375" s="94"/>
      <c r="AH375" s="132"/>
      <c r="AI375" s="97"/>
      <c r="AJ375" s="96"/>
      <c r="AK375" s="192" t="str">
        <f t="shared" si="13"/>
        <v/>
      </c>
      <c r="AL375" s="169" t="str">
        <f>IFERROR(IF(S375="","",IF(VLOOKUP(S375,'Requisitions'!$B:$N,13,FALSE)="","",HYPERLINK(VLOOKUP(S375,'Requisitions'!$B:$N,13,FALSE),"Feedback Sheet"))),"")</f>
        <v/>
      </c>
      <c r="AM375" s="96"/>
    </row>
    <row r="376" spans="2:39" x14ac:dyDescent="0.45">
      <c r="B376" s="98"/>
      <c r="C376" s="98"/>
      <c r="D376" s="98"/>
      <c r="E376" s="98"/>
      <c r="F376" s="98"/>
      <c r="G376" s="98"/>
      <c r="H376" s="98"/>
      <c r="I376" s="98"/>
      <c r="J376" s="98"/>
      <c r="K376" s="98"/>
      <c r="L376" s="98"/>
      <c r="M376" s="96"/>
      <c r="N376" s="103"/>
      <c r="O376" s="97"/>
      <c r="P376" s="98"/>
      <c r="Q376" s="126" t="str">
        <f t="shared" si="12"/>
        <v/>
      </c>
      <c r="R376" s="108"/>
      <c r="S376" s="98"/>
      <c r="T376" s="105"/>
      <c r="U376" s="103"/>
      <c r="V376" s="171" t="str" cm="1">
        <f t="array" aca="1" ref="V376" ca="1">IF(B376="","",IF(OR(AK376="Joined",AK376="Rejected",AK376="Offer Drop",AK376="Backed out"),"",_xlfn.LET(_xlpm.dates,CHOOSE({1,2,3,4,5,6},X376,Z376,AB376,AD376,AF376,AH376),_xlpm.pastDates,IF(_xlpm.dates&lt;=TODAY(),_xlpm.dates,0),_xlpm.maxPast,MAX(_xlpm.pastDates),IF(_xlpm.maxPast&gt;0,TODAY()-_xlpm.maxPast,IF(T376="","",TODAY()-T376)))))</f>
        <v/>
      </c>
      <c r="W376" s="95"/>
      <c r="X376" s="129"/>
      <c r="Y376" s="100"/>
      <c r="Z376" s="99"/>
      <c r="AA376" s="100"/>
      <c r="AB376" s="99"/>
      <c r="AC376" s="100"/>
      <c r="AD376" s="105"/>
      <c r="AE376" s="94"/>
      <c r="AF376" s="105"/>
      <c r="AG376" s="94"/>
      <c r="AH376" s="132"/>
      <c r="AI376" s="97"/>
      <c r="AJ376" s="96"/>
      <c r="AK376" s="192" t="str">
        <f t="shared" si="13"/>
        <v/>
      </c>
      <c r="AL376" s="169" t="str">
        <f>IFERROR(IF(S376="","",IF(VLOOKUP(S376,'Requisitions'!$B:$N,13,FALSE)="","",HYPERLINK(VLOOKUP(S376,'Requisitions'!$B:$N,13,FALSE),"Feedback Sheet"))),"")</f>
        <v/>
      </c>
      <c r="AM376" s="96"/>
    </row>
    <row r="377" spans="2:39" x14ac:dyDescent="0.45">
      <c r="B377" s="98"/>
      <c r="C377" s="98"/>
      <c r="D377" s="98"/>
      <c r="E377" s="98"/>
      <c r="F377" s="98"/>
      <c r="G377" s="98"/>
      <c r="H377" s="98"/>
      <c r="I377" s="98"/>
      <c r="J377" s="98"/>
      <c r="K377" s="98"/>
      <c r="L377" s="98"/>
      <c r="M377" s="96"/>
      <c r="N377" s="103"/>
      <c r="O377" s="97"/>
      <c r="P377" s="98"/>
      <c r="Q377" s="126" t="str">
        <f t="shared" si="12"/>
        <v/>
      </c>
      <c r="R377" s="108"/>
      <c r="S377" s="98"/>
      <c r="T377" s="105"/>
      <c r="U377" s="103"/>
      <c r="V377" s="171" t="str" cm="1">
        <f t="array" aca="1" ref="V377" ca="1">IF(B377="","",IF(OR(AK377="Joined",AK377="Rejected",AK377="Offer Drop",AK377="Backed out"),"",_xlfn.LET(_xlpm.dates,CHOOSE({1,2,3,4,5,6},X377,Z377,AB377,AD377,AF377,AH377),_xlpm.pastDates,IF(_xlpm.dates&lt;=TODAY(),_xlpm.dates,0),_xlpm.maxPast,MAX(_xlpm.pastDates),IF(_xlpm.maxPast&gt;0,TODAY()-_xlpm.maxPast,IF(T377="","",TODAY()-T377)))))</f>
        <v/>
      </c>
      <c r="W377" s="95"/>
      <c r="X377" s="129"/>
      <c r="Y377" s="100"/>
      <c r="Z377" s="99"/>
      <c r="AA377" s="100"/>
      <c r="AB377" s="99"/>
      <c r="AC377" s="100"/>
      <c r="AD377" s="105"/>
      <c r="AE377" s="94"/>
      <c r="AF377" s="105"/>
      <c r="AG377" s="94"/>
      <c r="AH377" s="132"/>
      <c r="AI377" s="97"/>
      <c r="AJ377" s="96"/>
      <c r="AK377" s="192" t="str">
        <f t="shared" si="13"/>
        <v/>
      </c>
      <c r="AL377" s="169" t="str">
        <f>IFERROR(IF(S377="","",IF(VLOOKUP(S377,'Requisitions'!$B:$N,13,FALSE)="","",HYPERLINK(VLOOKUP(S377,'Requisitions'!$B:$N,13,FALSE),"Feedback Sheet"))),"")</f>
        <v/>
      </c>
      <c r="AM377" s="96"/>
    </row>
    <row r="378" spans="2:39" x14ac:dyDescent="0.45">
      <c r="B378" s="98"/>
      <c r="C378" s="98"/>
      <c r="D378" s="98"/>
      <c r="E378" s="98"/>
      <c r="F378" s="98"/>
      <c r="G378" s="98"/>
      <c r="H378" s="98"/>
      <c r="I378" s="98"/>
      <c r="J378" s="98"/>
      <c r="K378" s="98"/>
      <c r="L378" s="98"/>
      <c r="M378" s="96"/>
      <c r="N378" s="103"/>
      <c r="O378" s="97"/>
      <c r="P378" s="98"/>
      <c r="Q378" s="126" t="str">
        <f t="shared" si="12"/>
        <v/>
      </c>
      <c r="R378" s="108"/>
      <c r="S378" s="98"/>
      <c r="T378" s="105"/>
      <c r="U378" s="103"/>
      <c r="V378" s="171" t="str" cm="1">
        <f t="array" aca="1" ref="V378" ca="1">IF(B378="","",IF(OR(AK378="Joined",AK378="Rejected",AK378="Offer Drop",AK378="Backed out"),"",_xlfn.LET(_xlpm.dates,CHOOSE({1,2,3,4,5,6},X378,Z378,AB378,AD378,AF378,AH378),_xlpm.pastDates,IF(_xlpm.dates&lt;=TODAY(),_xlpm.dates,0),_xlpm.maxPast,MAX(_xlpm.pastDates),IF(_xlpm.maxPast&gt;0,TODAY()-_xlpm.maxPast,IF(T378="","",TODAY()-T378)))))</f>
        <v/>
      </c>
      <c r="W378" s="95"/>
      <c r="X378" s="129"/>
      <c r="Y378" s="100"/>
      <c r="Z378" s="99"/>
      <c r="AA378" s="100"/>
      <c r="AB378" s="99"/>
      <c r="AC378" s="100"/>
      <c r="AD378" s="105"/>
      <c r="AE378" s="94"/>
      <c r="AF378" s="105"/>
      <c r="AG378" s="94"/>
      <c r="AH378" s="132"/>
      <c r="AI378" s="97"/>
      <c r="AJ378" s="96"/>
      <c r="AK378" s="192" t="str">
        <f t="shared" si="13"/>
        <v/>
      </c>
      <c r="AL378" s="169" t="str">
        <f>IFERROR(IF(S378="","",IF(VLOOKUP(S378,'Requisitions'!$B:$N,13,FALSE)="","",HYPERLINK(VLOOKUP(S378,'Requisitions'!$B:$N,13,FALSE),"Feedback Sheet"))),"")</f>
        <v/>
      </c>
      <c r="AM378" s="96"/>
    </row>
    <row r="379" spans="2:39" x14ac:dyDescent="0.45">
      <c r="B379" s="98"/>
      <c r="C379" s="98"/>
      <c r="D379" s="98"/>
      <c r="E379" s="98"/>
      <c r="F379" s="98"/>
      <c r="G379" s="98"/>
      <c r="H379" s="98"/>
      <c r="I379" s="98"/>
      <c r="J379" s="98"/>
      <c r="K379" s="98"/>
      <c r="L379" s="98"/>
      <c r="M379" s="96"/>
      <c r="N379" s="103"/>
      <c r="O379" s="97"/>
      <c r="P379" s="98"/>
      <c r="Q379" s="126" t="str">
        <f t="shared" si="12"/>
        <v/>
      </c>
      <c r="R379" s="108"/>
      <c r="S379" s="98"/>
      <c r="T379" s="105"/>
      <c r="U379" s="103"/>
      <c r="V379" s="171" t="str" cm="1">
        <f t="array" aca="1" ref="V379" ca="1">IF(B379="","",IF(OR(AK379="Joined",AK379="Rejected",AK379="Offer Drop",AK379="Backed out"),"",_xlfn.LET(_xlpm.dates,CHOOSE({1,2,3,4,5,6},X379,Z379,AB379,AD379,AF379,AH379),_xlpm.pastDates,IF(_xlpm.dates&lt;=TODAY(),_xlpm.dates,0),_xlpm.maxPast,MAX(_xlpm.pastDates),IF(_xlpm.maxPast&gt;0,TODAY()-_xlpm.maxPast,IF(T379="","",TODAY()-T379)))))</f>
        <v/>
      </c>
      <c r="W379" s="95"/>
      <c r="X379" s="129"/>
      <c r="Y379" s="100"/>
      <c r="Z379" s="99"/>
      <c r="AA379" s="100"/>
      <c r="AB379" s="99"/>
      <c r="AC379" s="100"/>
      <c r="AD379" s="105"/>
      <c r="AE379" s="94"/>
      <c r="AF379" s="105"/>
      <c r="AG379" s="94"/>
      <c r="AH379" s="132"/>
      <c r="AI379" s="97"/>
      <c r="AJ379" s="96"/>
      <c r="AK379" s="192" t="str">
        <f t="shared" si="13"/>
        <v/>
      </c>
      <c r="AL379" s="169" t="str">
        <f>IFERROR(IF(S379="","",IF(VLOOKUP(S379,'Requisitions'!$B:$N,13,FALSE)="","",HYPERLINK(VLOOKUP(S379,'Requisitions'!$B:$N,13,FALSE),"Feedback Sheet"))),"")</f>
        <v/>
      </c>
      <c r="AM379" s="96"/>
    </row>
    <row r="380" spans="2:39" x14ac:dyDescent="0.45">
      <c r="B380" s="98"/>
      <c r="C380" s="98"/>
      <c r="D380" s="98"/>
      <c r="E380" s="98"/>
      <c r="F380" s="98"/>
      <c r="G380" s="98"/>
      <c r="H380" s="98"/>
      <c r="I380" s="98"/>
      <c r="J380" s="98"/>
      <c r="K380" s="98"/>
      <c r="L380" s="98"/>
      <c r="M380" s="96"/>
      <c r="N380" s="103"/>
      <c r="O380" s="97"/>
      <c r="P380" s="98"/>
      <c r="Q380" s="126" t="str">
        <f t="shared" si="12"/>
        <v/>
      </c>
      <c r="R380" s="108"/>
      <c r="S380" s="98"/>
      <c r="T380" s="105"/>
      <c r="U380" s="103"/>
      <c r="V380" s="171" t="str" cm="1">
        <f t="array" aca="1" ref="V380" ca="1">IF(B380="","",IF(OR(AK380="Joined",AK380="Rejected",AK380="Offer Drop",AK380="Backed out"),"",_xlfn.LET(_xlpm.dates,CHOOSE({1,2,3,4,5,6},X380,Z380,AB380,AD380,AF380,AH380),_xlpm.pastDates,IF(_xlpm.dates&lt;=TODAY(),_xlpm.dates,0),_xlpm.maxPast,MAX(_xlpm.pastDates),IF(_xlpm.maxPast&gt;0,TODAY()-_xlpm.maxPast,IF(T380="","",TODAY()-T380)))))</f>
        <v/>
      </c>
      <c r="W380" s="95"/>
      <c r="X380" s="129"/>
      <c r="Y380" s="100"/>
      <c r="Z380" s="99"/>
      <c r="AA380" s="100"/>
      <c r="AB380" s="99"/>
      <c r="AC380" s="100"/>
      <c r="AD380" s="105"/>
      <c r="AE380" s="94"/>
      <c r="AF380" s="105"/>
      <c r="AG380" s="94"/>
      <c r="AH380" s="132"/>
      <c r="AI380" s="97"/>
      <c r="AJ380" s="96"/>
      <c r="AK380" s="192" t="str">
        <f t="shared" si="13"/>
        <v/>
      </c>
      <c r="AL380" s="169" t="str">
        <f>IFERROR(IF(S380="","",IF(VLOOKUP(S380,'Requisitions'!$B:$N,13,FALSE)="","",HYPERLINK(VLOOKUP(S380,'Requisitions'!$B:$N,13,FALSE),"Feedback Sheet"))),"")</f>
        <v/>
      </c>
      <c r="AM380" s="96"/>
    </row>
    <row r="381" spans="2:39" x14ac:dyDescent="0.45">
      <c r="B381" s="98"/>
      <c r="C381" s="98"/>
      <c r="D381" s="98"/>
      <c r="E381" s="98"/>
      <c r="F381" s="98"/>
      <c r="G381" s="98"/>
      <c r="H381" s="98"/>
      <c r="I381" s="98"/>
      <c r="J381" s="98"/>
      <c r="K381" s="98"/>
      <c r="L381" s="98"/>
      <c r="M381" s="96"/>
      <c r="N381" s="103"/>
      <c r="O381" s="97"/>
      <c r="P381" s="98"/>
      <c r="Q381" s="126" t="str">
        <f t="shared" si="12"/>
        <v/>
      </c>
      <c r="R381" s="108"/>
      <c r="S381" s="98"/>
      <c r="T381" s="105"/>
      <c r="U381" s="103"/>
      <c r="V381" s="171" t="str" cm="1">
        <f t="array" aca="1" ref="V381" ca="1">IF(B381="","",IF(OR(AK381="Joined",AK381="Rejected",AK381="Offer Drop",AK381="Backed out"),"",_xlfn.LET(_xlpm.dates,CHOOSE({1,2,3,4,5,6},X381,Z381,AB381,AD381,AF381,AH381),_xlpm.pastDates,IF(_xlpm.dates&lt;=TODAY(),_xlpm.dates,0),_xlpm.maxPast,MAX(_xlpm.pastDates),IF(_xlpm.maxPast&gt;0,TODAY()-_xlpm.maxPast,IF(T381="","",TODAY()-T381)))))</f>
        <v/>
      </c>
      <c r="W381" s="95"/>
      <c r="X381" s="129"/>
      <c r="Y381" s="100"/>
      <c r="Z381" s="99"/>
      <c r="AA381" s="100"/>
      <c r="AB381" s="99"/>
      <c r="AC381" s="100"/>
      <c r="AD381" s="105"/>
      <c r="AE381" s="94"/>
      <c r="AF381" s="105"/>
      <c r="AG381" s="94"/>
      <c r="AH381" s="132"/>
      <c r="AI381" s="97"/>
      <c r="AJ381" s="96"/>
      <c r="AK381" s="192" t="str">
        <f t="shared" si="13"/>
        <v/>
      </c>
      <c r="AL381" s="169" t="str">
        <f>IFERROR(IF(S381="","",IF(VLOOKUP(S381,'Requisitions'!$B:$N,13,FALSE)="","",HYPERLINK(VLOOKUP(S381,'Requisitions'!$B:$N,13,FALSE),"Feedback Sheet"))),"")</f>
        <v/>
      </c>
      <c r="AM381" s="96"/>
    </row>
    <row r="382" spans="2:39" x14ac:dyDescent="0.45">
      <c r="B382" s="98"/>
      <c r="C382" s="98"/>
      <c r="D382" s="98"/>
      <c r="E382" s="98"/>
      <c r="F382" s="98"/>
      <c r="G382" s="98"/>
      <c r="H382" s="98"/>
      <c r="I382" s="98"/>
      <c r="J382" s="98"/>
      <c r="K382" s="98"/>
      <c r="L382" s="98"/>
      <c r="M382" s="96"/>
      <c r="N382" s="103"/>
      <c r="O382" s="97"/>
      <c r="P382" s="98"/>
      <c r="Q382" s="126" t="str">
        <f t="shared" si="12"/>
        <v/>
      </c>
      <c r="R382" s="108"/>
      <c r="S382" s="98"/>
      <c r="T382" s="105"/>
      <c r="U382" s="103"/>
      <c r="V382" s="171" t="str" cm="1">
        <f t="array" aca="1" ref="V382" ca="1">IF(B382="","",IF(OR(AK382="Joined",AK382="Rejected",AK382="Offer Drop",AK382="Backed out"),"",_xlfn.LET(_xlpm.dates,CHOOSE({1,2,3,4,5,6},X382,Z382,AB382,AD382,AF382,AH382),_xlpm.pastDates,IF(_xlpm.dates&lt;=TODAY(),_xlpm.dates,0),_xlpm.maxPast,MAX(_xlpm.pastDates),IF(_xlpm.maxPast&gt;0,TODAY()-_xlpm.maxPast,IF(T382="","",TODAY()-T382)))))</f>
        <v/>
      </c>
      <c r="W382" s="95"/>
      <c r="X382" s="129"/>
      <c r="Y382" s="100"/>
      <c r="Z382" s="99"/>
      <c r="AA382" s="100"/>
      <c r="AB382" s="99"/>
      <c r="AC382" s="100"/>
      <c r="AD382" s="105"/>
      <c r="AE382" s="94"/>
      <c r="AF382" s="105"/>
      <c r="AG382" s="94"/>
      <c r="AH382" s="132"/>
      <c r="AI382" s="97"/>
      <c r="AJ382" s="96"/>
      <c r="AK382" s="192" t="str">
        <f t="shared" si="13"/>
        <v/>
      </c>
      <c r="AL382" s="169" t="str">
        <f>IFERROR(IF(S382="","",IF(VLOOKUP(S382,'Requisitions'!$B:$N,13,FALSE)="","",HYPERLINK(VLOOKUP(S382,'Requisitions'!$B:$N,13,FALSE),"Feedback Sheet"))),"")</f>
        <v/>
      </c>
      <c r="AM382" s="96"/>
    </row>
    <row r="383" spans="2:39" x14ac:dyDescent="0.45">
      <c r="B383" s="98"/>
      <c r="C383" s="98"/>
      <c r="D383" s="98"/>
      <c r="E383" s="98"/>
      <c r="F383" s="98"/>
      <c r="G383" s="98"/>
      <c r="H383" s="98"/>
      <c r="I383" s="98"/>
      <c r="J383" s="98"/>
      <c r="K383" s="98"/>
      <c r="L383" s="98"/>
      <c r="M383" s="96"/>
      <c r="N383" s="103"/>
      <c r="O383" s="97"/>
      <c r="P383" s="98"/>
      <c r="Q383" s="126" t="str">
        <f t="shared" si="12"/>
        <v/>
      </c>
      <c r="R383" s="108"/>
      <c r="S383" s="98"/>
      <c r="T383" s="105"/>
      <c r="U383" s="103"/>
      <c r="V383" s="171" t="str" cm="1">
        <f t="array" aca="1" ref="V383" ca="1">IF(B383="","",IF(OR(AK383="Joined",AK383="Rejected",AK383="Offer Drop",AK383="Backed out"),"",_xlfn.LET(_xlpm.dates,CHOOSE({1,2,3,4,5,6},X383,Z383,AB383,AD383,AF383,AH383),_xlpm.pastDates,IF(_xlpm.dates&lt;=TODAY(),_xlpm.dates,0),_xlpm.maxPast,MAX(_xlpm.pastDates),IF(_xlpm.maxPast&gt;0,TODAY()-_xlpm.maxPast,IF(T383="","",TODAY()-T383)))))</f>
        <v/>
      </c>
      <c r="W383" s="95"/>
      <c r="X383" s="129"/>
      <c r="Y383" s="100"/>
      <c r="Z383" s="99"/>
      <c r="AA383" s="100"/>
      <c r="AB383" s="99"/>
      <c r="AC383" s="100"/>
      <c r="AD383" s="105"/>
      <c r="AE383" s="94"/>
      <c r="AF383" s="105"/>
      <c r="AG383" s="94"/>
      <c r="AH383" s="132"/>
      <c r="AI383" s="97"/>
      <c r="AJ383" s="96"/>
      <c r="AK383" s="192" t="str">
        <f t="shared" si="13"/>
        <v/>
      </c>
      <c r="AL383" s="169" t="str">
        <f>IFERROR(IF(S383="","",IF(VLOOKUP(S383,'Requisitions'!$B:$N,13,FALSE)="","",HYPERLINK(VLOOKUP(S383,'Requisitions'!$B:$N,13,FALSE),"Feedback Sheet"))),"")</f>
        <v/>
      </c>
      <c r="AM383" s="96"/>
    </row>
    <row r="384" spans="2:39" x14ac:dyDescent="0.45">
      <c r="B384" s="98"/>
      <c r="C384" s="98"/>
      <c r="D384" s="98"/>
      <c r="E384" s="98"/>
      <c r="F384" s="98"/>
      <c r="G384" s="98"/>
      <c r="H384" s="98"/>
      <c r="I384" s="98"/>
      <c r="J384" s="98"/>
      <c r="K384" s="98"/>
      <c r="L384" s="98"/>
      <c r="M384" s="96"/>
      <c r="N384" s="103"/>
      <c r="O384" s="97"/>
      <c r="P384" s="98"/>
      <c r="Q384" s="126" t="str">
        <f t="shared" si="12"/>
        <v/>
      </c>
      <c r="R384" s="108"/>
      <c r="S384" s="98"/>
      <c r="T384" s="105"/>
      <c r="U384" s="103"/>
      <c r="V384" s="171" t="str" cm="1">
        <f t="array" aca="1" ref="V384" ca="1">IF(B384="","",IF(OR(AK384="Joined",AK384="Rejected",AK384="Offer Drop",AK384="Backed out"),"",_xlfn.LET(_xlpm.dates,CHOOSE({1,2,3,4,5,6},X384,Z384,AB384,AD384,AF384,AH384),_xlpm.pastDates,IF(_xlpm.dates&lt;=TODAY(),_xlpm.dates,0),_xlpm.maxPast,MAX(_xlpm.pastDates),IF(_xlpm.maxPast&gt;0,TODAY()-_xlpm.maxPast,IF(T384="","",TODAY()-T384)))))</f>
        <v/>
      </c>
      <c r="W384" s="95"/>
      <c r="X384" s="129"/>
      <c r="Y384" s="100"/>
      <c r="Z384" s="99"/>
      <c r="AA384" s="100"/>
      <c r="AB384" s="99"/>
      <c r="AC384" s="100"/>
      <c r="AD384" s="105"/>
      <c r="AE384" s="94"/>
      <c r="AF384" s="105"/>
      <c r="AG384" s="94"/>
      <c r="AH384" s="132"/>
      <c r="AI384" s="97"/>
      <c r="AJ384" s="96"/>
      <c r="AK384" s="192" t="str">
        <f t="shared" si="13"/>
        <v/>
      </c>
      <c r="AL384" s="169" t="str">
        <f>IFERROR(IF(S384="","",IF(VLOOKUP(S384,'Requisitions'!$B:$N,13,FALSE)="","",HYPERLINK(VLOOKUP(S384,'Requisitions'!$B:$N,13,FALSE),"Feedback Sheet"))),"")</f>
        <v/>
      </c>
      <c r="AM384" s="96"/>
    </row>
    <row r="385" spans="2:39" x14ac:dyDescent="0.45">
      <c r="B385" s="98"/>
      <c r="C385" s="98"/>
      <c r="D385" s="98"/>
      <c r="E385" s="98"/>
      <c r="F385" s="98"/>
      <c r="G385" s="98"/>
      <c r="H385" s="98"/>
      <c r="I385" s="98"/>
      <c r="J385" s="98"/>
      <c r="K385" s="98"/>
      <c r="L385" s="98"/>
      <c r="M385" s="96"/>
      <c r="N385" s="103"/>
      <c r="O385" s="97"/>
      <c r="P385" s="98"/>
      <c r="Q385" s="126" t="str">
        <f t="shared" si="12"/>
        <v/>
      </c>
      <c r="R385" s="108"/>
      <c r="S385" s="98"/>
      <c r="T385" s="105"/>
      <c r="U385" s="103"/>
      <c r="V385" s="171" t="str" cm="1">
        <f t="array" aca="1" ref="V385" ca="1">IF(B385="","",IF(OR(AK385="Joined",AK385="Rejected",AK385="Offer Drop",AK385="Backed out"),"",_xlfn.LET(_xlpm.dates,CHOOSE({1,2,3,4,5,6},X385,Z385,AB385,AD385,AF385,AH385),_xlpm.pastDates,IF(_xlpm.dates&lt;=TODAY(),_xlpm.dates,0),_xlpm.maxPast,MAX(_xlpm.pastDates),IF(_xlpm.maxPast&gt;0,TODAY()-_xlpm.maxPast,IF(T385="","",TODAY()-T385)))))</f>
        <v/>
      </c>
      <c r="W385" s="95"/>
      <c r="X385" s="129"/>
      <c r="Y385" s="100"/>
      <c r="Z385" s="99"/>
      <c r="AA385" s="100"/>
      <c r="AB385" s="99"/>
      <c r="AC385" s="100"/>
      <c r="AD385" s="105"/>
      <c r="AE385" s="94"/>
      <c r="AF385" s="105"/>
      <c r="AG385" s="94"/>
      <c r="AH385" s="132"/>
      <c r="AI385" s="97"/>
      <c r="AJ385" s="96"/>
      <c r="AK385" s="192" t="str">
        <f t="shared" si="13"/>
        <v/>
      </c>
      <c r="AL385" s="169" t="str">
        <f>IFERROR(IF(S385="","",IF(VLOOKUP(S385,'Requisitions'!$B:$N,13,FALSE)="","",HYPERLINK(VLOOKUP(S385,'Requisitions'!$B:$N,13,FALSE),"Feedback Sheet"))),"")</f>
        <v/>
      </c>
      <c r="AM385" s="96"/>
    </row>
    <row r="386" spans="2:39" x14ac:dyDescent="0.45">
      <c r="B386" s="98"/>
      <c r="C386" s="98"/>
      <c r="D386" s="98"/>
      <c r="E386" s="98"/>
      <c r="F386" s="98"/>
      <c r="G386" s="98"/>
      <c r="H386" s="98"/>
      <c r="I386" s="98"/>
      <c r="J386" s="98"/>
      <c r="K386" s="98"/>
      <c r="L386" s="98"/>
      <c r="M386" s="96"/>
      <c r="N386" s="103"/>
      <c r="O386" s="97"/>
      <c r="P386" s="98"/>
      <c r="Q386" s="126" t="str">
        <f t="shared" si="12"/>
        <v/>
      </c>
      <c r="R386" s="108"/>
      <c r="S386" s="98"/>
      <c r="T386" s="105"/>
      <c r="U386" s="103"/>
      <c r="V386" s="171" t="str" cm="1">
        <f t="array" aca="1" ref="V386" ca="1">IF(B386="","",IF(OR(AK386="Joined",AK386="Rejected",AK386="Offer Drop",AK386="Backed out"),"",_xlfn.LET(_xlpm.dates,CHOOSE({1,2,3,4,5,6},X386,Z386,AB386,AD386,AF386,AH386),_xlpm.pastDates,IF(_xlpm.dates&lt;=TODAY(),_xlpm.dates,0),_xlpm.maxPast,MAX(_xlpm.pastDates),IF(_xlpm.maxPast&gt;0,TODAY()-_xlpm.maxPast,IF(T386="","",TODAY()-T386)))))</f>
        <v/>
      </c>
      <c r="W386" s="95"/>
      <c r="X386" s="129"/>
      <c r="Y386" s="100"/>
      <c r="Z386" s="99"/>
      <c r="AA386" s="100"/>
      <c r="AB386" s="99"/>
      <c r="AC386" s="100"/>
      <c r="AD386" s="105"/>
      <c r="AE386" s="94"/>
      <c r="AF386" s="105"/>
      <c r="AG386" s="94"/>
      <c r="AH386" s="132"/>
      <c r="AI386" s="97"/>
      <c r="AJ386" s="96"/>
      <c r="AK386" s="192" t="str">
        <f t="shared" si="13"/>
        <v/>
      </c>
      <c r="AL386" s="169" t="str">
        <f>IFERROR(IF(S386="","",IF(VLOOKUP(S386,'Requisitions'!$B:$N,13,FALSE)="","",HYPERLINK(VLOOKUP(S386,'Requisitions'!$B:$N,13,FALSE),"Feedback Sheet"))),"")</f>
        <v/>
      </c>
      <c r="AM386" s="96"/>
    </row>
    <row r="387" spans="2:39" x14ac:dyDescent="0.45">
      <c r="B387" s="98"/>
      <c r="C387" s="98"/>
      <c r="D387" s="98"/>
      <c r="E387" s="98"/>
      <c r="F387" s="98"/>
      <c r="G387" s="98"/>
      <c r="H387" s="98"/>
      <c r="I387" s="98"/>
      <c r="J387" s="98"/>
      <c r="K387" s="98"/>
      <c r="L387" s="98"/>
      <c r="M387" s="96"/>
      <c r="N387" s="103"/>
      <c r="O387" s="97"/>
      <c r="P387" s="98"/>
      <c r="Q387" s="126" t="str">
        <f t="shared" si="12"/>
        <v/>
      </c>
      <c r="R387" s="108"/>
      <c r="S387" s="98"/>
      <c r="T387" s="105"/>
      <c r="U387" s="103"/>
      <c r="V387" s="171" t="str" cm="1">
        <f t="array" aca="1" ref="V387" ca="1">IF(B387="","",IF(OR(AK387="Joined",AK387="Rejected",AK387="Offer Drop",AK387="Backed out"),"",_xlfn.LET(_xlpm.dates,CHOOSE({1,2,3,4,5,6},X387,Z387,AB387,AD387,AF387,AH387),_xlpm.pastDates,IF(_xlpm.dates&lt;=TODAY(),_xlpm.dates,0),_xlpm.maxPast,MAX(_xlpm.pastDates),IF(_xlpm.maxPast&gt;0,TODAY()-_xlpm.maxPast,IF(T387="","",TODAY()-T387)))))</f>
        <v/>
      </c>
      <c r="W387" s="95"/>
      <c r="X387" s="129"/>
      <c r="Y387" s="100"/>
      <c r="Z387" s="99"/>
      <c r="AA387" s="100"/>
      <c r="AB387" s="99"/>
      <c r="AC387" s="100"/>
      <c r="AD387" s="105"/>
      <c r="AE387" s="94"/>
      <c r="AF387" s="105"/>
      <c r="AG387" s="94"/>
      <c r="AH387" s="132"/>
      <c r="AI387" s="97"/>
      <c r="AJ387" s="96"/>
      <c r="AK387" s="192" t="str">
        <f t="shared" si="13"/>
        <v/>
      </c>
      <c r="AL387" s="169" t="str">
        <f>IFERROR(IF(S387="","",IF(VLOOKUP(S387,'Requisitions'!$B:$N,13,FALSE)="","",HYPERLINK(VLOOKUP(S387,'Requisitions'!$B:$N,13,FALSE),"Feedback Sheet"))),"")</f>
        <v/>
      </c>
      <c r="AM387" s="96"/>
    </row>
    <row r="388" spans="2:39" x14ac:dyDescent="0.45">
      <c r="B388" s="98"/>
      <c r="C388" s="98"/>
      <c r="D388" s="98"/>
      <c r="E388" s="98"/>
      <c r="F388" s="98"/>
      <c r="G388" s="98"/>
      <c r="H388" s="98"/>
      <c r="I388" s="98"/>
      <c r="J388" s="98"/>
      <c r="K388" s="98"/>
      <c r="L388" s="98"/>
      <c r="M388" s="96"/>
      <c r="N388" s="103"/>
      <c r="O388" s="97"/>
      <c r="P388" s="98"/>
      <c r="Q388" s="126" t="str">
        <f t="shared" si="12"/>
        <v/>
      </c>
      <c r="R388" s="108"/>
      <c r="S388" s="98"/>
      <c r="T388" s="105"/>
      <c r="U388" s="103"/>
      <c r="V388" s="171" t="str" cm="1">
        <f t="array" aca="1" ref="V388" ca="1">IF(B388="","",IF(OR(AK388="Joined",AK388="Rejected",AK388="Offer Drop",AK388="Backed out"),"",_xlfn.LET(_xlpm.dates,CHOOSE({1,2,3,4,5,6},X388,Z388,AB388,AD388,AF388,AH388),_xlpm.pastDates,IF(_xlpm.dates&lt;=TODAY(),_xlpm.dates,0),_xlpm.maxPast,MAX(_xlpm.pastDates),IF(_xlpm.maxPast&gt;0,TODAY()-_xlpm.maxPast,IF(T388="","",TODAY()-T388)))))</f>
        <v/>
      </c>
      <c r="W388" s="95"/>
      <c r="X388" s="129"/>
      <c r="Y388" s="100"/>
      <c r="Z388" s="99"/>
      <c r="AA388" s="100"/>
      <c r="AB388" s="99"/>
      <c r="AC388" s="100"/>
      <c r="AD388" s="105"/>
      <c r="AE388" s="94"/>
      <c r="AF388" s="105"/>
      <c r="AG388" s="94"/>
      <c r="AH388" s="132"/>
      <c r="AI388" s="97"/>
      <c r="AJ388" s="96"/>
      <c r="AK388" s="192" t="str">
        <f t="shared" si="13"/>
        <v/>
      </c>
      <c r="AL388" s="169" t="str">
        <f>IFERROR(IF(S388="","",IF(VLOOKUP(S388,'Requisitions'!$B:$N,13,FALSE)="","",HYPERLINK(VLOOKUP(S388,'Requisitions'!$B:$N,13,FALSE),"Feedback Sheet"))),"")</f>
        <v/>
      </c>
      <c r="AM388" s="96"/>
    </row>
    <row r="389" spans="2:39" x14ac:dyDescent="0.45">
      <c r="B389" s="98"/>
      <c r="C389" s="98"/>
      <c r="D389" s="98"/>
      <c r="E389" s="98"/>
      <c r="F389" s="98"/>
      <c r="G389" s="98"/>
      <c r="H389" s="98"/>
      <c r="I389" s="98"/>
      <c r="J389" s="98"/>
      <c r="K389" s="98"/>
      <c r="L389" s="98"/>
      <c r="M389" s="96"/>
      <c r="N389" s="103"/>
      <c r="O389" s="97"/>
      <c r="P389" s="98"/>
      <c r="Q389" s="126" t="str">
        <f t="shared" si="12"/>
        <v/>
      </c>
      <c r="R389" s="108"/>
      <c r="S389" s="98"/>
      <c r="T389" s="105"/>
      <c r="U389" s="103"/>
      <c r="V389" s="171" t="str" cm="1">
        <f t="array" aca="1" ref="V389" ca="1">IF(B389="","",IF(OR(AK389="Joined",AK389="Rejected",AK389="Offer Drop",AK389="Backed out"),"",_xlfn.LET(_xlpm.dates,CHOOSE({1,2,3,4,5,6},X389,Z389,AB389,AD389,AF389,AH389),_xlpm.pastDates,IF(_xlpm.dates&lt;=TODAY(),_xlpm.dates,0),_xlpm.maxPast,MAX(_xlpm.pastDates),IF(_xlpm.maxPast&gt;0,TODAY()-_xlpm.maxPast,IF(T389="","",TODAY()-T389)))))</f>
        <v/>
      </c>
      <c r="W389" s="95"/>
      <c r="X389" s="129"/>
      <c r="Y389" s="100"/>
      <c r="Z389" s="99"/>
      <c r="AA389" s="100"/>
      <c r="AB389" s="99"/>
      <c r="AC389" s="100"/>
      <c r="AD389" s="105"/>
      <c r="AE389" s="94"/>
      <c r="AF389" s="105"/>
      <c r="AG389" s="94"/>
      <c r="AH389" s="132"/>
      <c r="AI389" s="97"/>
      <c r="AJ389" s="96"/>
      <c r="AK389" s="192" t="str">
        <f t="shared" si="13"/>
        <v/>
      </c>
      <c r="AL389" s="169" t="str">
        <f>IFERROR(IF(S389="","",IF(VLOOKUP(S389,'Requisitions'!$B:$N,13,FALSE)="","",HYPERLINK(VLOOKUP(S389,'Requisitions'!$B:$N,13,FALSE),"Feedback Sheet"))),"")</f>
        <v/>
      </c>
      <c r="AM389" s="96"/>
    </row>
    <row r="390" spans="2:39" x14ac:dyDescent="0.45">
      <c r="B390" s="98"/>
      <c r="C390" s="98"/>
      <c r="D390" s="98"/>
      <c r="E390" s="98"/>
      <c r="F390" s="98"/>
      <c r="G390" s="98"/>
      <c r="H390" s="98"/>
      <c r="I390" s="98"/>
      <c r="J390" s="98"/>
      <c r="K390" s="98"/>
      <c r="L390" s="98"/>
      <c r="M390" s="96"/>
      <c r="N390" s="103"/>
      <c r="O390" s="97"/>
      <c r="P390" s="98"/>
      <c r="Q390" s="126" t="str">
        <f t="shared" ref="Q390:Q453" si="14">IF(B390="","","C-"&amp;TEXT(ROW()-4,"000"))</f>
        <v/>
      </c>
      <c r="R390" s="108"/>
      <c r="S390" s="98"/>
      <c r="T390" s="105"/>
      <c r="U390" s="103"/>
      <c r="V390" s="171" t="str" cm="1">
        <f t="array" aca="1" ref="V390" ca="1">IF(B390="","",IF(OR(AK390="Joined",AK390="Rejected",AK390="Offer Drop",AK390="Backed out"),"",_xlfn.LET(_xlpm.dates,CHOOSE({1,2,3,4,5,6},X390,Z390,AB390,AD390,AF390,AH390),_xlpm.pastDates,IF(_xlpm.dates&lt;=TODAY(),_xlpm.dates,0),_xlpm.maxPast,MAX(_xlpm.pastDates),IF(_xlpm.maxPast&gt;0,TODAY()-_xlpm.maxPast,IF(T390="","",TODAY()-T390)))))</f>
        <v/>
      </c>
      <c r="W390" s="95"/>
      <c r="X390" s="129"/>
      <c r="Y390" s="100"/>
      <c r="Z390" s="99"/>
      <c r="AA390" s="100"/>
      <c r="AB390" s="99"/>
      <c r="AC390" s="100"/>
      <c r="AD390" s="105"/>
      <c r="AE390" s="94"/>
      <c r="AF390" s="105"/>
      <c r="AG390" s="94"/>
      <c r="AH390" s="132"/>
      <c r="AI390" s="97"/>
      <c r="AJ390" s="96"/>
      <c r="AK390" s="192" t="str">
        <f t="shared" ref="AK390:AK453" si="15">IF(B390="","",IF(AJ390="Joined","Joined",IF(AJ390="Backed out","Backed out",IF(AI390="Offer Drop","Offer Drop",IF((COUNTIF(W390,"Reject")+COUNTIF(Y390,"Reject")+COUNTIF(AA390,"Reject")+COUNTIF(AC390,"Reject")+COUNTIF(AE390,"Reject")+COUNTIF(AG390,"Reject"))&gt;0,"Rejected",IF((COUNTIF(W390,"Hold")+COUNTIF(Y390,"Hold")+COUNTIF(AA390,"Hold")+COUNTIF(AC390,"Hold")+COUNTIF(AE390,"Hold")+COUNTIF(AG390,"Hold")+COUNTIF(AI390,"Hold"))&gt;0,"On Hold",IF(AI390="Offered","Offer Extended",IF(AG390="Select","Offer Pending",IF(OR(W390="",W390="Yet to begin"),"Not Started","Active")))))))))</f>
        <v/>
      </c>
      <c r="AL390" s="169" t="str">
        <f>IFERROR(IF(S390="","",IF(VLOOKUP(S390,'Requisitions'!$B:$N,13,FALSE)="","",HYPERLINK(VLOOKUP(S390,'Requisitions'!$B:$N,13,FALSE),"Feedback Sheet"))),"")</f>
        <v/>
      </c>
      <c r="AM390" s="96"/>
    </row>
    <row r="391" spans="2:39" x14ac:dyDescent="0.45">
      <c r="B391" s="98"/>
      <c r="C391" s="98"/>
      <c r="D391" s="98"/>
      <c r="E391" s="98"/>
      <c r="F391" s="98"/>
      <c r="G391" s="98"/>
      <c r="H391" s="98"/>
      <c r="I391" s="98"/>
      <c r="J391" s="98"/>
      <c r="K391" s="98"/>
      <c r="L391" s="98"/>
      <c r="M391" s="96"/>
      <c r="N391" s="103"/>
      <c r="O391" s="97"/>
      <c r="P391" s="98"/>
      <c r="Q391" s="126" t="str">
        <f t="shared" si="14"/>
        <v/>
      </c>
      <c r="R391" s="108"/>
      <c r="S391" s="98"/>
      <c r="T391" s="105"/>
      <c r="U391" s="103"/>
      <c r="V391" s="171" t="str" cm="1">
        <f t="array" aca="1" ref="V391" ca="1">IF(B391="","",IF(OR(AK391="Joined",AK391="Rejected",AK391="Offer Drop",AK391="Backed out"),"",_xlfn.LET(_xlpm.dates,CHOOSE({1,2,3,4,5,6},X391,Z391,AB391,AD391,AF391,AH391),_xlpm.pastDates,IF(_xlpm.dates&lt;=TODAY(),_xlpm.dates,0),_xlpm.maxPast,MAX(_xlpm.pastDates),IF(_xlpm.maxPast&gt;0,TODAY()-_xlpm.maxPast,IF(T391="","",TODAY()-T391)))))</f>
        <v/>
      </c>
      <c r="W391" s="95"/>
      <c r="X391" s="129"/>
      <c r="Y391" s="100"/>
      <c r="Z391" s="99"/>
      <c r="AA391" s="100"/>
      <c r="AB391" s="99"/>
      <c r="AC391" s="100"/>
      <c r="AD391" s="105"/>
      <c r="AE391" s="94"/>
      <c r="AF391" s="105"/>
      <c r="AG391" s="94"/>
      <c r="AH391" s="132"/>
      <c r="AI391" s="97"/>
      <c r="AJ391" s="96"/>
      <c r="AK391" s="192" t="str">
        <f t="shared" si="15"/>
        <v/>
      </c>
      <c r="AL391" s="169" t="str">
        <f>IFERROR(IF(S391="","",IF(VLOOKUP(S391,'Requisitions'!$B:$N,13,FALSE)="","",HYPERLINK(VLOOKUP(S391,'Requisitions'!$B:$N,13,FALSE),"Feedback Sheet"))),"")</f>
        <v/>
      </c>
      <c r="AM391" s="96"/>
    </row>
    <row r="392" spans="2:39" x14ac:dyDescent="0.45">
      <c r="B392" s="98"/>
      <c r="C392" s="98"/>
      <c r="D392" s="98"/>
      <c r="E392" s="98"/>
      <c r="F392" s="98"/>
      <c r="G392" s="98"/>
      <c r="H392" s="98"/>
      <c r="I392" s="98"/>
      <c r="J392" s="98"/>
      <c r="K392" s="98"/>
      <c r="L392" s="98"/>
      <c r="M392" s="96"/>
      <c r="N392" s="103"/>
      <c r="O392" s="97"/>
      <c r="P392" s="98"/>
      <c r="Q392" s="126" t="str">
        <f t="shared" si="14"/>
        <v/>
      </c>
      <c r="R392" s="108"/>
      <c r="S392" s="98"/>
      <c r="T392" s="105"/>
      <c r="U392" s="103"/>
      <c r="V392" s="171" t="str" cm="1">
        <f t="array" aca="1" ref="V392" ca="1">IF(B392="","",IF(OR(AK392="Joined",AK392="Rejected",AK392="Offer Drop",AK392="Backed out"),"",_xlfn.LET(_xlpm.dates,CHOOSE({1,2,3,4,5,6},X392,Z392,AB392,AD392,AF392,AH392),_xlpm.pastDates,IF(_xlpm.dates&lt;=TODAY(),_xlpm.dates,0),_xlpm.maxPast,MAX(_xlpm.pastDates),IF(_xlpm.maxPast&gt;0,TODAY()-_xlpm.maxPast,IF(T392="","",TODAY()-T392)))))</f>
        <v/>
      </c>
      <c r="W392" s="95"/>
      <c r="X392" s="129"/>
      <c r="Y392" s="100"/>
      <c r="Z392" s="99"/>
      <c r="AA392" s="100"/>
      <c r="AB392" s="99"/>
      <c r="AC392" s="100"/>
      <c r="AD392" s="105"/>
      <c r="AE392" s="94"/>
      <c r="AF392" s="105"/>
      <c r="AG392" s="94"/>
      <c r="AH392" s="132"/>
      <c r="AI392" s="97"/>
      <c r="AJ392" s="96"/>
      <c r="AK392" s="192" t="str">
        <f t="shared" si="15"/>
        <v/>
      </c>
      <c r="AL392" s="169" t="str">
        <f>IFERROR(IF(S392="","",IF(VLOOKUP(S392,'Requisitions'!$B:$N,13,FALSE)="","",HYPERLINK(VLOOKUP(S392,'Requisitions'!$B:$N,13,FALSE),"Feedback Sheet"))),"")</f>
        <v/>
      </c>
      <c r="AM392" s="96"/>
    </row>
    <row r="393" spans="2:39" x14ac:dyDescent="0.45">
      <c r="B393" s="98"/>
      <c r="C393" s="98"/>
      <c r="D393" s="98"/>
      <c r="E393" s="98"/>
      <c r="F393" s="98"/>
      <c r="G393" s="98"/>
      <c r="H393" s="98"/>
      <c r="I393" s="98"/>
      <c r="J393" s="98"/>
      <c r="K393" s="98"/>
      <c r="L393" s="98"/>
      <c r="M393" s="96"/>
      <c r="N393" s="103"/>
      <c r="O393" s="97"/>
      <c r="P393" s="98"/>
      <c r="Q393" s="126" t="str">
        <f t="shared" si="14"/>
        <v/>
      </c>
      <c r="R393" s="108"/>
      <c r="S393" s="98"/>
      <c r="T393" s="105"/>
      <c r="U393" s="103"/>
      <c r="V393" s="171" t="str" cm="1">
        <f t="array" aca="1" ref="V393" ca="1">IF(B393="","",IF(OR(AK393="Joined",AK393="Rejected",AK393="Offer Drop",AK393="Backed out"),"",_xlfn.LET(_xlpm.dates,CHOOSE({1,2,3,4,5,6},X393,Z393,AB393,AD393,AF393,AH393),_xlpm.pastDates,IF(_xlpm.dates&lt;=TODAY(),_xlpm.dates,0),_xlpm.maxPast,MAX(_xlpm.pastDates),IF(_xlpm.maxPast&gt;0,TODAY()-_xlpm.maxPast,IF(T393="","",TODAY()-T393)))))</f>
        <v/>
      </c>
      <c r="W393" s="95"/>
      <c r="X393" s="129"/>
      <c r="Y393" s="100"/>
      <c r="Z393" s="99"/>
      <c r="AA393" s="100"/>
      <c r="AB393" s="99"/>
      <c r="AC393" s="100"/>
      <c r="AD393" s="105"/>
      <c r="AE393" s="94"/>
      <c r="AF393" s="105"/>
      <c r="AG393" s="94"/>
      <c r="AH393" s="132"/>
      <c r="AI393" s="97"/>
      <c r="AJ393" s="96"/>
      <c r="AK393" s="192" t="str">
        <f t="shared" si="15"/>
        <v/>
      </c>
      <c r="AL393" s="169" t="str">
        <f>IFERROR(IF(S393="","",IF(VLOOKUP(S393,'Requisitions'!$B:$N,13,FALSE)="","",HYPERLINK(VLOOKUP(S393,'Requisitions'!$B:$N,13,FALSE),"Feedback Sheet"))),"")</f>
        <v/>
      </c>
      <c r="AM393" s="96"/>
    </row>
    <row r="394" spans="2:39" x14ac:dyDescent="0.45">
      <c r="B394" s="98"/>
      <c r="C394" s="98"/>
      <c r="D394" s="98"/>
      <c r="E394" s="98"/>
      <c r="F394" s="98"/>
      <c r="G394" s="98"/>
      <c r="H394" s="98"/>
      <c r="I394" s="98"/>
      <c r="J394" s="98"/>
      <c r="K394" s="98"/>
      <c r="L394" s="98"/>
      <c r="M394" s="96"/>
      <c r="N394" s="103"/>
      <c r="O394" s="97"/>
      <c r="P394" s="98"/>
      <c r="Q394" s="126" t="str">
        <f t="shared" si="14"/>
        <v/>
      </c>
      <c r="R394" s="108"/>
      <c r="S394" s="98"/>
      <c r="T394" s="105"/>
      <c r="U394" s="103"/>
      <c r="V394" s="171" t="str" cm="1">
        <f t="array" aca="1" ref="V394" ca="1">IF(B394="","",IF(OR(AK394="Joined",AK394="Rejected",AK394="Offer Drop",AK394="Backed out"),"",_xlfn.LET(_xlpm.dates,CHOOSE({1,2,3,4,5,6},X394,Z394,AB394,AD394,AF394,AH394),_xlpm.pastDates,IF(_xlpm.dates&lt;=TODAY(),_xlpm.dates,0),_xlpm.maxPast,MAX(_xlpm.pastDates),IF(_xlpm.maxPast&gt;0,TODAY()-_xlpm.maxPast,IF(T394="","",TODAY()-T394)))))</f>
        <v/>
      </c>
      <c r="W394" s="95"/>
      <c r="X394" s="129"/>
      <c r="Y394" s="100"/>
      <c r="Z394" s="99"/>
      <c r="AA394" s="100"/>
      <c r="AB394" s="99"/>
      <c r="AC394" s="100"/>
      <c r="AD394" s="105"/>
      <c r="AE394" s="94"/>
      <c r="AF394" s="105"/>
      <c r="AG394" s="94"/>
      <c r="AH394" s="132"/>
      <c r="AI394" s="97"/>
      <c r="AJ394" s="96"/>
      <c r="AK394" s="192" t="str">
        <f t="shared" si="15"/>
        <v/>
      </c>
      <c r="AL394" s="169" t="str">
        <f>IFERROR(IF(S394="","",IF(VLOOKUP(S394,'Requisitions'!$B:$N,13,FALSE)="","",HYPERLINK(VLOOKUP(S394,'Requisitions'!$B:$N,13,FALSE),"Feedback Sheet"))),"")</f>
        <v/>
      </c>
      <c r="AM394" s="96"/>
    </row>
    <row r="395" spans="2:39" x14ac:dyDescent="0.45">
      <c r="B395" s="98"/>
      <c r="C395" s="98"/>
      <c r="D395" s="98"/>
      <c r="E395" s="98"/>
      <c r="F395" s="98"/>
      <c r="G395" s="98"/>
      <c r="H395" s="98"/>
      <c r="I395" s="98"/>
      <c r="J395" s="98"/>
      <c r="K395" s="98"/>
      <c r="L395" s="98"/>
      <c r="M395" s="96"/>
      <c r="N395" s="103"/>
      <c r="O395" s="97"/>
      <c r="P395" s="98"/>
      <c r="Q395" s="126" t="str">
        <f t="shared" si="14"/>
        <v/>
      </c>
      <c r="R395" s="108"/>
      <c r="S395" s="98"/>
      <c r="T395" s="105"/>
      <c r="U395" s="103"/>
      <c r="V395" s="171" t="str" cm="1">
        <f t="array" aca="1" ref="V395" ca="1">IF(B395="","",IF(OR(AK395="Joined",AK395="Rejected",AK395="Offer Drop",AK395="Backed out"),"",_xlfn.LET(_xlpm.dates,CHOOSE({1,2,3,4,5,6},X395,Z395,AB395,AD395,AF395,AH395),_xlpm.pastDates,IF(_xlpm.dates&lt;=TODAY(),_xlpm.dates,0),_xlpm.maxPast,MAX(_xlpm.pastDates),IF(_xlpm.maxPast&gt;0,TODAY()-_xlpm.maxPast,IF(T395="","",TODAY()-T395)))))</f>
        <v/>
      </c>
      <c r="W395" s="95"/>
      <c r="X395" s="129"/>
      <c r="Y395" s="100"/>
      <c r="Z395" s="99"/>
      <c r="AA395" s="100"/>
      <c r="AB395" s="99"/>
      <c r="AC395" s="100"/>
      <c r="AD395" s="105"/>
      <c r="AE395" s="94"/>
      <c r="AF395" s="105"/>
      <c r="AG395" s="94"/>
      <c r="AH395" s="132"/>
      <c r="AI395" s="97"/>
      <c r="AJ395" s="96"/>
      <c r="AK395" s="192" t="str">
        <f t="shared" si="15"/>
        <v/>
      </c>
      <c r="AL395" s="169" t="str">
        <f>IFERROR(IF(S395="","",IF(VLOOKUP(S395,'Requisitions'!$B:$N,13,FALSE)="","",HYPERLINK(VLOOKUP(S395,'Requisitions'!$B:$N,13,FALSE),"Feedback Sheet"))),"")</f>
        <v/>
      </c>
      <c r="AM395" s="96"/>
    </row>
    <row r="396" spans="2:39" x14ac:dyDescent="0.45">
      <c r="B396" s="98"/>
      <c r="C396" s="98"/>
      <c r="D396" s="98"/>
      <c r="E396" s="98"/>
      <c r="F396" s="98"/>
      <c r="G396" s="98"/>
      <c r="H396" s="98"/>
      <c r="I396" s="98"/>
      <c r="J396" s="98"/>
      <c r="K396" s="98"/>
      <c r="L396" s="98"/>
      <c r="M396" s="96"/>
      <c r="N396" s="103"/>
      <c r="O396" s="97"/>
      <c r="P396" s="98"/>
      <c r="Q396" s="126" t="str">
        <f t="shared" si="14"/>
        <v/>
      </c>
      <c r="R396" s="108"/>
      <c r="S396" s="98"/>
      <c r="T396" s="105"/>
      <c r="U396" s="103"/>
      <c r="V396" s="171" t="str" cm="1">
        <f t="array" aca="1" ref="V396" ca="1">IF(B396="","",IF(OR(AK396="Joined",AK396="Rejected",AK396="Offer Drop",AK396="Backed out"),"",_xlfn.LET(_xlpm.dates,CHOOSE({1,2,3,4,5,6},X396,Z396,AB396,AD396,AF396,AH396),_xlpm.pastDates,IF(_xlpm.dates&lt;=TODAY(),_xlpm.dates,0),_xlpm.maxPast,MAX(_xlpm.pastDates),IF(_xlpm.maxPast&gt;0,TODAY()-_xlpm.maxPast,IF(T396="","",TODAY()-T396)))))</f>
        <v/>
      </c>
      <c r="W396" s="95"/>
      <c r="X396" s="129"/>
      <c r="Y396" s="100"/>
      <c r="Z396" s="99"/>
      <c r="AA396" s="100"/>
      <c r="AB396" s="99"/>
      <c r="AC396" s="100"/>
      <c r="AD396" s="105"/>
      <c r="AE396" s="94"/>
      <c r="AF396" s="105"/>
      <c r="AG396" s="94"/>
      <c r="AH396" s="132"/>
      <c r="AI396" s="97"/>
      <c r="AJ396" s="96"/>
      <c r="AK396" s="192" t="str">
        <f t="shared" si="15"/>
        <v/>
      </c>
      <c r="AL396" s="169" t="str">
        <f>IFERROR(IF(S396="","",IF(VLOOKUP(S396,'Requisitions'!$B:$N,13,FALSE)="","",HYPERLINK(VLOOKUP(S396,'Requisitions'!$B:$N,13,FALSE),"Feedback Sheet"))),"")</f>
        <v/>
      </c>
      <c r="AM396" s="96"/>
    </row>
    <row r="397" spans="2:39" x14ac:dyDescent="0.45">
      <c r="B397" s="98"/>
      <c r="C397" s="98"/>
      <c r="D397" s="98"/>
      <c r="E397" s="98"/>
      <c r="F397" s="98"/>
      <c r="G397" s="98"/>
      <c r="H397" s="98"/>
      <c r="I397" s="98"/>
      <c r="J397" s="98"/>
      <c r="K397" s="98"/>
      <c r="L397" s="98"/>
      <c r="M397" s="96"/>
      <c r="N397" s="103"/>
      <c r="O397" s="97"/>
      <c r="P397" s="98"/>
      <c r="Q397" s="126" t="str">
        <f t="shared" si="14"/>
        <v/>
      </c>
      <c r="R397" s="108"/>
      <c r="S397" s="98"/>
      <c r="T397" s="105"/>
      <c r="U397" s="103"/>
      <c r="V397" s="171" t="str" cm="1">
        <f t="array" aca="1" ref="V397" ca="1">IF(B397="","",IF(OR(AK397="Joined",AK397="Rejected",AK397="Offer Drop",AK397="Backed out"),"",_xlfn.LET(_xlpm.dates,CHOOSE({1,2,3,4,5,6},X397,Z397,AB397,AD397,AF397,AH397),_xlpm.pastDates,IF(_xlpm.dates&lt;=TODAY(),_xlpm.dates,0),_xlpm.maxPast,MAX(_xlpm.pastDates),IF(_xlpm.maxPast&gt;0,TODAY()-_xlpm.maxPast,IF(T397="","",TODAY()-T397)))))</f>
        <v/>
      </c>
      <c r="W397" s="95"/>
      <c r="X397" s="129"/>
      <c r="Y397" s="100"/>
      <c r="Z397" s="99"/>
      <c r="AA397" s="100"/>
      <c r="AB397" s="99"/>
      <c r="AC397" s="100"/>
      <c r="AD397" s="105"/>
      <c r="AE397" s="94"/>
      <c r="AF397" s="105"/>
      <c r="AG397" s="94"/>
      <c r="AH397" s="132"/>
      <c r="AI397" s="97"/>
      <c r="AJ397" s="96"/>
      <c r="AK397" s="192" t="str">
        <f t="shared" si="15"/>
        <v/>
      </c>
      <c r="AL397" s="169" t="str">
        <f>IFERROR(IF(S397="","",IF(VLOOKUP(S397,'Requisitions'!$B:$N,13,FALSE)="","",HYPERLINK(VLOOKUP(S397,'Requisitions'!$B:$N,13,FALSE),"Feedback Sheet"))),"")</f>
        <v/>
      </c>
      <c r="AM397" s="96"/>
    </row>
    <row r="398" spans="2:39" x14ac:dyDescent="0.45">
      <c r="B398" s="98"/>
      <c r="C398" s="98"/>
      <c r="D398" s="98"/>
      <c r="E398" s="98"/>
      <c r="F398" s="98"/>
      <c r="G398" s="98"/>
      <c r="H398" s="98"/>
      <c r="I398" s="98"/>
      <c r="J398" s="98"/>
      <c r="K398" s="98"/>
      <c r="L398" s="98"/>
      <c r="M398" s="96"/>
      <c r="N398" s="103"/>
      <c r="O398" s="97"/>
      <c r="P398" s="98"/>
      <c r="Q398" s="126" t="str">
        <f t="shared" si="14"/>
        <v/>
      </c>
      <c r="R398" s="108"/>
      <c r="S398" s="98"/>
      <c r="T398" s="105"/>
      <c r="U398" s="103"/>
      <c r="V398" s="171" t="str" cm="1">
        <f t="array" aca="1" ref="V398" ca="1">IF(B398="","",IF(OR(AK398="Joined",AK398="Rejected",AK398="Offer Drop",AK398="Backed out"),"",_xlfn.LET(_xlpm.dates,CHOOSE({1,2,3,4,5,6},X398,Z398,AB398,AD398,AF398,AH398),_xlpm.pastDates,IF(_xlpm.dates&lt;=TODAY(),_xlpm.dates,0),_xlpm.maxPast,MAX(_xlpm.pastDates),IF(_xlpm.maxPast&gt;0,TODAY()-_xlpm.maxPast,IF(T398="","",TODAY()-T398)))))</f>
        <v/>
      </c>
      <c r="W398" s="95"/>
      <c r="X398" s="129"/>
      <c r="Y398" s="100"/>
      <c r="Z398" s="99"/>
      <c r="AA398" s="100"/>
      <c r="AB398" s="99"/>
      <c r="AC398" s="100"/>
      <c r="AD398" s="105"/>
      <c r="AE398" s="94"/>
      <c r="AF398" s="105"/>
      <c r="AG398" s="94"/>
      <c r="AH398" s="132"/>
      <c r="AI398" s="97"/>
      <c r="AJ398" s="96"/>
      <c r="AK398" s="192" t="str">
        <f t="shared" si="15"/>
        <v/>
      </c>
      <c r="AL398" s="169" t="str">
        <f>IFERROR(IF(S398="","",IF(VLOOKUP(S398,'Requisitions'!$B:$N,13,FALSE)="","",HYPERLINK(VLOOKUP(S398,'Requisitions'!$B:$N,13,FALSE),"Feedback Sheet"))),"")</f>
        <v/>
      </c>
      <c r="AM398" s="96"/>
    </row>
    <row r="399" spans="2:39" x14ac:dyDescent="0.45">
      <c r="B399" s="98"/>
      <c r="C399" s="98"/>
      <c r="D399" s="98"/>
      <c r="E399" s="98"/>
      <c r="F399" s="98"/>
      <c r="G399" s="98"/>
      <c r="H399" s="98"/>
      <c r="I399" s="98"/>
      <c r="J399" s="98"/>
      <c r="K399" s="98"/>
      <c r="L399" s="98"/>
      <c r="M399" s="96"/>
      <c r="N399" s="103"/>
      <c r="O399" s="97"/>
      <c r="P399" s="98"/>
      <c r="Q399" s="126" t="str">
        <f t="shared" si="14"/>
        <v/>
      </c>
      <c r="R399" s="108"/>
      <c r="S399" s="98"/>
      <c r="T399" s="105"/>
      <c r="U399" s="103"/>
      <c r="V399" s="171" t="str" cm="1">
        <f t="array" aca="1" ref="V399" ca="1">IF(B399="","",IF(OR(AK399="Joined",AK399="Rejected",AK399="Offer Drop",AK399="Backed out"),"",_xlfn.LET(_xlpm.dates,CHOOSE({1,2,3,4,5,6},X399,Z399,AB399,AD399,AF399,AH399),_xlpm.pastDates,IF(_xlpm.dates&lt;=TODAY(),_xlpm.dates,0),_xlpm.maxPast,MAX(_xlpm.pastDates),IF(_xlpm.maxPast&gt;0,TODAY()-_xlpm.maxPast,IF(T399="","",TODAY()-T399)))))</f>
        <v/>
      </c>
      <c r="W399" s="95"/>
      <c r="X399" s="129"/>
      <c r="Y399" s="100"/>
      <c r="Z399" s="99"/>
      <c r="AA399" s="100"/>
      <c r="AB399" s="99"/>
      <c r="AC399" s="100"/>
      <c r="AD399" s="105"/>
      <c r="AE399" s="94"/>
      <c r="AF399" s="105"/>
      <c r="AG399" s="94"/>
      <c r="AH399" s="132"/>
      <c r="AI399" s="97"/>
      <c r="AJ399" s="96"/>
      <c r="AK399" s="192" t="str">
        <f t="shared" si="15"/>
        <v/>
      </c>
      <c r="AL399" s="169" t="str">
        <f>IFERROR(IF(S399="","",IF(VLOOKUP(S399,'Requisitions'!$B:$N,13,FALSE)="","",HYPERLINK(VLOOKUP(S399,'Requisitions'!$B:$N,13,FALSE),"Feedback Sheet"))),"")</f>
        <v/>
      </c>
      <c r="AM399" s="96"/>
    </row>
    <row r="400" spans="2:39" x14ac:dyDescent="0.45">
      <c r="B400" s="98"/>
      <c r="C400" s="98"/>
      <c r="D400" s="98"/>
      <c r="E400" s="98"/>
      <c r="F400" s="98"/>
      <c r="G400" s="98"/>
      <c r="H400" s="98"/>
      <c r="I400" s="98"/>
      <c r="J400" s="98"/>
      <c r="K400" s="98"/>
      <c r="L400" s="98"/>
      <c r="M400" s="96"/>
      <c r="N400" s="103"/>
      <c r="O400" s="97"/>
      <c r="P400" s="98"/>
      <c r="Q400" s="126" t="str">
        <f t="shared" si="14"/>
        <v/>
      </c>
      <c r="R400" s="108"/>
      <c r="S400" s="98"/>
      <c r="T400" s="105"/>
      <c r="U400" s="103"/>
      <c r="V400" s="171" t="str" cm="1">
        <f t="array" aca="1" ref="V400" ca="1">IF(B400="","",IF(OR(AK400="Joined",AK400="Rejected",AK400="Offer Drop",AK400="Backed out"),"",_xlfn.LET(_xlpm.dates,CHOOSE({1,2,3,4,5,6},X400,Z400,AB400,AD400,AF400,AH400),_xlpm.pastDates,IF(_xlpm.dates&lt;=TODAY(),_xlpm.dates,0),_xlpm.maxPast,MAX(_xlpm.pastDates),IF(_xlpm.maxPast&gt;0,TODAY()-_xlpm.maxPast,IF(T400="","",TODAY()-T400)))))</f>
        <v/>
      </c>
      <c r="W400" s="95"/>
      <c r="X400" s="129"/>
      <c r="Y400" s="100"/>
      <c r="Z400" s="99"/>
      <c r="AA400" s="100"/>
      <c r="AB400" s="99"/>
      <c r="AC400" s="100"/>
      <c r="AD400" s="105"/>
      <c r="AE400" s="94"/>
      <c r="AF400" s="105"/>
      <c r="AG400" s="94"/>
      <c r="AH400" s="132"/>
      <c r="AI400" s="97"/>
      <c r="AJ400" s="96"/>
      <c r="AK400" s="192" t="str">
        <f t="shared" si="15"/>
        <v/>
      </c>
      <c r="AL400" s="169" t="str">
        <f>IFERROR(IF(S400="","",IF(VLOOKUP(S400,'Requisitions'!$B:$N,13,FALSE)="","",HYPERLINK(VLOOKUP(S400,'Requisitions'!$B:$N,13,FALSE),"Feedback Sheet"))),"")</f>
        <v/>
      </c>
      <c r="AM400" s="96"/>
    </row>
    <row r="401" spans="2:39" x14ac:dyDescent="0.45">
      <c r="B401" s="98"/>
      <c r="C401" s="98"/>
      <c r="D401" s="98"/>
      <c r="E401" s="98"/>
      <c r="F401" s="98"/>
      <c r="G401" s="98"/>
      <c r="H401" s="98"/>
      <c r="I401" s="98"/>
      <c r="J401" s="98"/>
      <c r="K401" s="98"/>
      <c r="L401" s="98"/>
      <c r="M401" s="96"/>
      <c r="N401" s="103"/>
      <c r="O401" s="97"/>
      <c r="P401" s="98"/>
      <c r="Q401" s="126" t="str">
        <f t="shared" si="14"/>
        <v/>
      </c>
      <c r="R401" s="108"/>
      <c r="S401" s="98"/>
      <c r="T401" s="105"/>
      <c r="U401" s="103"/>
      <c r="V401" s="171" t="str" cm="1">
        <f t="array" aca="1" ref="V401" ca="1">IF(B401="","",IF(OR(AK401="Joined",AK401="Rejected",AK401="Offer Drop",AK401="Backed out"),"",_xlfn.LET(_xlpm.dates,CHOOSE({1,2,3,4,5,6},X401,Z401,AB401,AD401,AF401,AH401),_xlpm.pastDates,IF(_xlpm.dates&lt;=TODAY(),_xlpm.dates,0),_xlpm.maxPast,MAX(_xlpm.pastDates),IF(_xlpm.maxPast&gt;0,TODAY()-_xlpm.maxPast,IF(T401="","",TODAY()-T401)))))</f>
        <v/>
      </c>
      <c r="W401" s="95"/>
      <c r="X401" s="129"/>
      <c r="Y401" s="100"/>
      <c r="Z401" s="99"/>
      <c r="AA401" s="100"/>
      <c r="AB401" s="99"/>
      <c r="AC401" s="100"/>
      <c r="AD401" s="105"/>
      <c r="AE401" s="94"/>
      <c r="AF401" s="105"/>
      <c r="AG401" s="94"/>
      <c r="AH401" s="132"/>
      <c r="AI401" s="97"/>
      <c r="AJ401" s="96"/>
      <c r="AK401" s="192" t="str">
        <f t="shared" si="15"/>
        <v/>
      </c>
      <c r="AL401" s="169" t="str">
        <f>IFERROR(IF(S401="","",IF(VLOOKUP(S401,'Requisitions'!$B:$N,13,FALSE)="","",HYPERLINK(VLOOKUP(S401,'Requisitions'!$B:$N,13,FALSE),"Feedback Sheet"))),"")</f>
        <v/>
      </c>
      <c r="AM401" s="96"/>
    </row>
    <row r="402" spans="2:39" x14ac:dyDescent="0.45">
      <c r="B402" s="98"/>
      <c r="C402" s="98"/>
      <c r="D402" s="98"/>
      <c r="E402" s="98"/>
      <c r="F402" s="98"/>
      <c r="G402" s="98"/>
      <c r="H402" s="98"/>
      <c r="I402" s="98"/>
      <c r="J402" s="98"/>
      <c r="K402" s="98"/>
      <c r="L402" s="98"/>
      <c r="M402" s="96"/>
      <c r="N402" s="103"/>
      <c r="O402" s="97"/>
      <c r="P402" s="98"/>
      <c r="Q402" s="126" t="str">
        <f t="shared" si="14"/>
        <v/>
      </c>
      <c r="R402" s="108"/>
      <c r="S402" s="98"/>
      <c r="T402" s="105"/>
      <c r="U402" s="103"/>
      <c r="V402" s="171" t="str" cm="1">
        <f t="array" aca="1" ref="V402" ca="1">IF(B402="","",IF(OR(AK402="Joined",AK402="Rejected",AK402="Offer Drop",AK402="Backed out"),"",_xlfn.LET(_xlpm.dates,CHOOSE({1,2,3,4,5,6},X402,Z402,AB402,AD402,AF402,AH402),_xlpm.pastDates,IF(_xlpm.dates&lt;=TODAY(),_xlpm.dates,0),_xlpm.maxPast,MAX(_xlpm.pastDates),IF(_xlpm.maxPast&gt;0,TODAY()-_xlpm.maxPast,IF(T402="","",TODAY()-T402)))))</f>
        <v/>
      </c>
      <c r="W402" s="95"/>
      <c r="X402" s="129"/>
      <c r="Y402" s="100"/>
      <c r="Z402" s="99"/>
      <c r="AA402" s="100"/>
      <c r="AB402" s="99"/>
      <c r="AC402" s="100"/>
      <c r="AD402" s="105"/>
      <c r="AE402" s="94"/>
      <c r="AF402" s="105"/>
      <c r="AG402" s="94"/>
      <c r="AH402" s="132"/>
      <c r="AI402" s="97"/>
      <c r="AJ402" s="96"/>
      <c r="AK402" s="192" t="str">
        <f t="shared" si="15"/>
        <v/>
      </c>
      <c r="AL402" s="169" t="str">
        <f>IFERROR(IF(S402="","",IF(VLOOKUP(S402,'Requisitions'!$B:$N,13,FALSE)="","",HYPERLINK(VLOOKUP(S402,'Requisitions'!$B:$N,13,FALSE),"Feedback Sheet"))),"")</f>
        <v/>
      </c>
      <c r="AM402" s="96"/>
    </row>
    <row r="403" spans="2:39" x14ac:dyDescent="0.45">
      <c r="B403" s="98"/>
      <c r="C403" s="98"/>
      <c r="D403" s="98"/>
      <c r="E403" s="98"/>
      <c r="F403" s="98"/>
      <c r="G403" s="98"/>
      <c r="H403" s="98"/>
      <c r="I403" s="98"/>
      <c r="J403" s="98"/>
      <c r="K403" s="98"/>
      <c r="L403" s="98"/>
      <c r="M403" s="96"/>
      <c r="N403" s="103"/>
      <c r="O403" s="97"/>
      <c r="P403" s="98"/>
      <c r="Q403" s="126" t="str">
        <f t="shared" si="14"/>
        <v/>
      </c>
      <c r="R403" s="108"/>
      <c r="S403" s="98"/>
      <c r="T403" s="105"/>
      <c r="U403" s="103"/>
      <c r="V403" s="171" t="str" cm="1">
        <f t="array" aca="1" ref="V403" ca="1">IF(B403="","",IF(OR(AK403="Joined",AK403="Rejected",AK403="Offer Drop",AK403="Backed out"),"",_xlfn.LET(_xlpm.dates,CHOOSE({1,2,3,4,5,6},X403,Z403,AB403,AD403,AF403,AH403),_xlpm.pastDates,IF(_xlpm.dates&lt;=TODAY(),_xlpm.dates,0),_xlpm.maxPast,MAX(_xlpm.pastDates),IF(_xlpm.maxPast&gt;0,TODAY()-_xlpm.maxPast,IF(T403="","",TODAY()-T403)))))</f>
        <v/>
      </c>
      <c r="W403" s="95"/>
      <c r="X403" s="129"/>
      <c r="Y403" s="100"/>
      <c r="Z403" s="99"/>
      <c r="AA403" s="100"/>
      <c r="AB403" s="99"/>
      <c r="AC403" s="100"/>
      <c r="AD403" s="105"/>
      <c r="AE403" s="94"/>
      <c r="AF403" s="105"/>
      <c r="AG403" s="94"/>
      <c r="AH403" s="132"/>
      <c r="AI403" s="97"/>
      <c r="AJ403" s="96"/>
      <c r="AK403" s="192" t="str">
        <f t="shared" si="15"/>
        <v/>
      </c>
      <c r="AL403" s="169" t="str">
        <f>IFERROR(IF(S403="","",IF(VLOOKUP(S403,'Requisitions'!$B:$N,13,FALSE)="","",HYPERLINK(VLOOKUP(S403,'Requisitions'!$B:$N,13,FALSE),"Feedback Sheet"))),"")</f>
        <v/>
      </c>
      <c r="AM403" s="96"/>
    </row>
    <row r="404" spans="2:39" x14ac:dyDescent="0.45">
      <c r="B404" s="98"/>
      <c r="C404" s="98"/>
      <c r="D404" s="98"/>
      <c r="E404" s="98"/>
      <c r="F404" s="98"/>
      <c r="G404" s="98"/>
      <c r="H404" s="98"/>
      <c r="I404" s="98"/>
      <c r="J404" s="98"/>
      <c r="K404" s="98"/>
      <c r="L404" s="98"/>
      <c r="M404" s="96"/>
      <c r="N404" s="103"/>
      <c r="O404" s="97"/>
      <c r="P404" s="98"/>
      <c r="Q404" s="126" t="str">
        <f t="shared" si="14"/>
        <v/>
      </c>
      <c r="R404" s="108"/>
      <c r="S404" s="98"/>
      <c r="T404" s="105"/>
      <c r="U404" s="103"/>
      <c r="V404" s="171" t="str" cm="1">
        <f t="array" aca="1" ref="V404" ca="1">IF(B404="","",IF(OR(AK404="Joined",AK404="Rejected",AK404="Offer Drop",AK404="Backed out"),"",_xlfn.LET(_xlpm.dates,CHOOSE({1,2,3,4,5,6},X404,Z404,AB404,AD404,AF404,AH404),_xlpm.pastDates,IF(_xlpm.dates&lt;=TODAY(),_xlpm.dates,0),_xlpm.maxPast,MAX(_xlpm.pastDates),IF(_xlpm.maxPast&gt;0,TODAY()-_xlpm.maxPast,IF(T404="","",TODAY()-T404)))))</f>
        <v/>
      </c>
      <c r="W404" s="95"/>
      <c r="X404" s="129"/>
      <c r="Y404" s="100"/>
      <c r="Z404" s="99"/>
      <c r="AA404" s="100"/>
      <c r="AB404" s="99"/>
      <c r="AC404" s="100"/>
      <c r="AD404" s="105"/>
      <c r="AE404" s="94"/>
      <c r="AF404" s="105"/>
      <c r="AG404" s="94"/>
      <c r="AH404" s="132"/>
      <c r="AI404" s="97"/>
      <c r="AJ404" s="96"/>
      <c r="AK404" s="192" t="str">
        <f t="shared" si="15"/>
        <v/>
      </c>
      <c r="AL404" s="169" t="str">
        <f>IFERROR(IF(S404="","",IF(VLOOKUP(S404,'Requisitions'!$B:$N,13,FALSE)="","",HYPERLINK(VLOOKUP(S404,'Requisitions'!$B:$N,13,FALSE),"Feedback Sheet"))),"")</f>
        <v/>
      </c>
      <c r="AM404" s="96"/>
    </row>
    <row r="405" spans="2:39" x14ac:dyDescent="0.45">
      <c r="B405" s="98"/>
      <c r="C405" s="98"/>
      <c r="D405" s="98"/>
      <c r="E405" s="98"/>
      <c r="F405" s="98"/>
      <c r="G405" s="98"/>
      <c r="H405" s="98"/>
      <c r="I405" s="98"/>
      <c r="J405" s="98"/>
      <c r="K405" s="98"/>
      <c r="L405" s="98"/>
      <c r="M405" s="96"/>
      <c r="N405" s="103"/>
      <c r="O405" s="97"/>
      <c r="P405" s="98"/>
      <c r="Q405" s="126" t="str">
        <f t="shared" si="14"/>
        <v/>
      </c>
      <c r="R405" s="108"/>
      <c r="S405" s="98"/>
      <c r="T405" s="105"/>
      <c r="U405" s="103"/>
      <c r="V405" s="171" t="str" cm="1">
        <f t="array" aca="1" ref="V405" ca="1">IF(B405="","",IF(OR(AK405="Joined",AK405="Rejected",AK405="Offer Drop",AK405="Backed out"),"",_xlfn.LET(_xlpm.dates,CHOOSE({1,2,3,4,5,6},X405,Z405,AB405,AD405,AF405,AH405),_xlpm.pastDates,IF(_xlpm.dates&lt;=TODAY(),_xlpm.dates,0),_xlpm.maxPast,MAX(_xlpm.pastDates),IF(_xlpm.maxPast&gt;0,TODAY()-_xlpm.maxPast,IF(T405="","",TODAY()-T405)))))</f>
        <v/>
      </c>
      <c r="W405" s="95"/>
      <c r="X405" s="129"/>
      <c r="Y405" s="100"/>
      <c r="Z405" s="99"/>
      <c r="AA405" s="100"/>
      <c r="AB405" s="99"/>
      <c r="AC405" s="100"/>
      <c r="AD405" s="105"/>
      <c r="AE405" s="94"/>
      <c r="AF405" s="105"/>
      <c r="AG405" s="94"/>
      <c r="AH405" s="132"/>
      <c r="AI405" s="97"/>
      <c r="AJ405" s="96"/>
      <c r="AK405" s="192" t="str">
        <f t="shared" si="15"/>
        <v/>
      </c>
      <c r="AL405" s="169" t="str">
        <f>IFERROR(IF(S405="","",IF(VLOOKUP(S405,'Requisitions'!$B:$N,13,FALSE)="","",HYPERLINK(VLOOKUP(S405,'Requisitions'!$B:$N,13,FALSE),"Feedback Sheet"))),"")</f>
        <v/>
      </c>
      <c r="AM405" s="96"/>
    </row>
    <row r="406" spans="2:39" x14ac:dyDescent="0.45">
      <c r="B406" s="98"/>
      <c r="C406" s="98"/>
      <c r="D406" s="98"/>
      <c r="E406" s="98"/>
      <c r="F406" s="98"/>
      <c r="G406" s="98"/>
      <c r="H406" s="98"/>
      <c r="I406" s="98"/>
      <c r="J406" s="98"/>
      <c r="K406" s="98"/>
      <c r="L406" s="98"/>
      <c r="M406" s="96"/>
      <c r="N406" s="103"/>
      <c r="O406" s="97"/>
      <c r="P406" s="98"/>
      <c r="Q406" s="126" t="str">
        <f t="shared" si="14"/>
        <v/>
      </c>
      <c r="R406" s="108"/>
      <c r="S406" s="98"/>
      <c r="T406" s="105"/>
      <c r="U406" s="103"/>
      <c r="V406" s="171" t="str" cm="1">
        <f t="array" aca="1" ref="V406" ca="1">IF(B406="","",IF(OR(AK406="Joined",AK406="Rejected",AK406="Offer Drop",AK406="Backed out"),"",_xlfn.LET(_xlpm.dates,CHOOSE({1,2,3,4,5,6},X406,Z406,AB406,AD406,AF406,AH406),_xlpm.pastDates,IF(_xlpm.dates&lt;=TODAY(),_xlpm.dates,0),_xlpm.maxPast,MAX(_xlpm.pastDates),IF(_xlpm.maxPast&gt;0,TODAY()-_xlpm.maxPast,IF(T406="","",TODAY()-T406)))))</f>
        <v/>
      </c>
      <c r="W406" s="95"/>
      <c r="X406" s="129"/>
      <c r="Y406" s="100"/>
      <c r="Z406" s="99"/>
      <c r="AA406" s="100"/>
      <c r="AB406" s="99"/>
      <c r="AC406" s="100"/>
      <c r="AD406" s="105"/>
      <c r="AE406" s="94"/>
      <c r="AF406" s="105"/>
      <c r="AG406" s="94"/>
      <c r="AH406" s="132"/>
      <c r="AI406" s="97"/>
      <c r="AJ406" s="96"/>
      <c r="AK406" s="192" t="str">
        <f t="shared" si="15"/>
        <v/>
      </c>
      <c r="AL406" s="169" t="str">
        <f>IFERROR(IF(S406="","",IF(VLOOKUP(S406,'Requisitions'!$B:$N,13,FALSE)="","",HYPERLINK(VLOOKUP(S406,'Requisitions'!$B:$N,13,FALSE),"Feedback Sheet"))),"")</f>
        <v/>
      </c>
      <c r="AM406" s="96"/>
    </row>
    <row r="407" spans="2:39" x14ac:dyDescent="0.45">
      <c r="B407" s="98"/>
      <c r="C407" s="98"/>
      <c r="D407" s="98"/>
      <c r="E407" s="98"/>
      <c r="F407" s="98"/>
      <c r="G407" s="98"/>
      <c r="H407" s="98"/>
      <c r="I407" s="98"/>
      <c r="J407" s="98"/>
      <c r="K407" s="98"/>
      <c r="L407" s="98"/>
      <c r="M407" s="96"/>
      <c r="N407" s="103"/>
      <c r="O407" s="97"/>
      <c r="P407" s="98"/>
      <c r="Q407" s="126" t="str">
        <f t="shared" si="14"/>
        <v/>
      </c>
      <c r="R407" s="108"/>
      <c r="S407" s="98"/>
      <c r="T407" s="105"/>
      <c r="U407" s="103"/>
      <c r="V407" s="171" t="str" cm="1">
        <f t="array" aca="1" ref="V407" ca="1">IF(B407="","",IF(OR(AK407="Joined",AK407="Rejected",AK407="Offer Drop",AK407="Backed out"),"",_xlfn.LET(_xlpm.dates,CHOOSE({1,2,3,4,5,6},X407,Z407,AB407,AD407,AF407,AH407),_xlpm.pastDates,IF(_xlpm.dates&lt;=TODAY(),_xlpm.dates,0),_xlpm.maxPast,MAX(_xlpm.pastDates),IF(_xlpm.maxPast&gt;0,TODAY()-_xlpm.maxPast,IF(T407="","",TODAY()-T407)))))</f>
        <v/>
      </c>
      <c r="W407" s="95"/>
      <c r="X407" s="129"/>
      <c r="Y407" s="100"/>
      <c r="Z407" s="99"/>
      <c r="AA407" s="100"/>
      <c r="AB407" s="99"/>
      <c r="AC407" s="100"/>
      <c r="AD407" s="105"/>
      <c r="AE407" s="94"/>
      <c r="AF407" s="105"/>
      <c r="AG407" s="94"/>
      <c r="AH407" s="132"/>
      <c r="AI407" s="97"/>
      <c r="AJ407" s="96"/>
      <c r="AK407" s="192" t="str">
        <f t="shared" si="15"/>
        <v/>
      </c>
      <c r="AL407" s="169" t="str">
        <f>IFERROR(IF(S407="","",IF(VLOOKUP(S407,'Requisitions'!$B:$N,13,FALSE)="","",HYPERLINK(VLOOKUP(S407,'Requisitions'!$B:$N,13,FALSE),"Feedback Sheet"))),"")</f>
        <v/>
      </c>
      <c r="AM407" s="96"/>
    </row>
    <row r="408" spans="2:39" x14ac:dyDescent="0.45">
      <c r="B408" s="98"/>
      <c r="C408" s="98"/>
      <c r="D408" s="98"/>
      <c r="E408" s="98"/>
      <c r="F408" s="98"/>
      <c r="G408" s="98"/>
      <c r="H408" s="98"/>
      <c r="I408" s="98"/>
      <c r="J408" s="98"/>
      <c r="K408" s="98"/>
      <c r="L408" s="98"/>
      <c r="M408" s="96"/>
      <c r="N408" s="103"/>
      <c r="O408" s="97"/>
      <c r="P408" s="98"/>
      <c r="Q408" s="126" t="str">
        <f t="shared" si="14"/>
        <v/>
      </c>
      <c r="R408" s="108"/>
      <c r="S408" s="98"/>
      <c r="T408" s="105"/>
      <c r="U408" s="103"/>
      <c r="V408" s="171" t="str" cm="1">
        <f t="array" aca="1" ref="V408" ca="1">IF(B408="","",IF(OR(AK408="Joined",AK408="Rejected",AK408="Offer Drop",AK408="Backed out"),"",_xlfn.LET(_xlpm.dates,CHOOSE({1,2,3,4,5,6},X408,Z408,AB408,AD408,AF408,AH408),_xlpm.pastDates,IF(_xlpm.dates&lt;=TODAY(),_xlpm.dates,0),_xlpm.maxPast,MAX(_xlpm.pastDates),IF(_xlpm.maxPast&gt;0,TODAY()-_xlpm.maxPast,IF(T408="","",TODAY()-T408)))))</f>
        <v/>
      </c>
      <c r="W408" s="95"/>
      <c r="X408" s="129"/>
      <c r="Y408" s="100"/>
      <c r="Z408" s="99"/>
      <c r="AA408" s="100"/>
      <c r="AB408" s="99"/>
      <c r="AC408" s="100"/>
      <c r="AD408" s="105"/>
      <c r="AE408" s="94"/>
      <c r="AF408" s="105"/>
      <c r="AG408" s="94"/>
      <c r="AH408" s="132"/>
      <c r="AI408" s="97"/>
      <c r="AJ408" s="96"/>
      <c r="AK408" s="192" t="str">
        <f t="shared" si="15"/>
        <v/>
      </c>
      <c r="AL408" s="169" t="str">
        <f>IFERROR(IF(S408="","",IF(VLOOKUP(S408,'Requisitions'!$B:$N,13,FALSE)="","",HYPERLINK(VLOOKUP(S408,'Requisitions'!$B:$N,13,FALSE),"Feedback Sheet"))),"")</f>
        <v/>
      </c>
      <c r="AM408" s="96"/>
    </row>
    <row r="409" spans="2:39" x14ac:dyDescent="0.45">
      <c r="B409" s="98"/>
      <c r="C409" s="98"/>
      <c r="D409" s="98"/>
      <c r="E409" s="98"/>
      <c r="F409" s="98"/>
      <c r="G409" s="98"/>
      <c r="H409" s="98"/>
      <c r="I409" s="98"/>
      <c r="J409" s="98"/>
      <c r="K409" s="98"/>
      <c r="L409" s="98"/>
      <c r="M409" s="96"/>
      <c r="N409" s="103"/>
      <c r="O409" s="97"/>
      <c r="P409" s="98"/>
      <c r="Q409" s="126" t="str">
        <f t="shared" si="14"/>
        <v/>
      </c>
      <c r="R409" s="108"/>
      <c r="S409" s="98"/>
      <c r="T409" s="105"/>
      <c r="U409" s="103"/>
      <c r="V409" s="171" t="str" cm="1">
        <f t="array" aca="1" ref="V409" ca="1">IF(B409="","",IF(OR(AK409="Joined",AK409="Rejected",AK409="Offer Drop",AK409="Backed out"),"",_xlfn.LET(_xlpm.dates,CHOOSE({1,2,3,4,5,6},X409,Z409,AB409,AD409,AF409,AH409),_xlpm.pastDates,IF(_xlpm.dates&lt;=TODAY(),_xlpm.dates,0),_xlpm.maxPast,MAX(_xlpm.pastDates),IF(_xlpm.maxPast&gt;0,TODAY()-_xlpm.maxPast,IF(T409="","",TODAY()-T409)))))</f>
        <v/>
      </c>
      <c r="W409" s="95"/>
      <c r="X409" s="129"/>
      <c r="Y409" s="100"/>
      <c r="Z409" s="99"/>
      <c r="AA409" s="100"/>
      <c r="AB409" s="99"/>
      <c r="AC409" s="100"/>
      <c r="AD409" s="105"/>
      <c r="AE409" s="94"/>
      <c r="AF409" s="105"/>
      <c r="AG409" s="94"/>
      <c r="AH409" s="132"/>
      <c r="AI409" s="97"/>
      <c r="AJ409" s="96"/>
      <c r="AK409" s="192" t="str">
        <f t="shared" si="15"/>
        <v/>
      </c>
      <c r="AL409" s="169" t="str">
        <f>IFERROR(IF(S409="","",IF(VLOOKUP(S409,'Requisitions'!$B:$N,13,FALSE)="","",HYPERLINK(VLOOKUP(S409,'Requisitions'!$B:$N,13,FALSE),"Feedback Sheet"))),"")</f>
        <v/>
      </c>
      <c r="AM409" s="96"/>
    </row>
    <row r="410" spans="2:39" x14ac:dyDescent="0.45">
      <c r="B410" s="98"/>
      <c r="C410" s="98"/>
      <c r="D410" s="98"/>
      <c r="E410" s="98"/>
      <c r="F410" s="98"/>
      <c r="G410" s="98"/>
      <c r="H410" s="98"/>
      <c r="I410" s="98"/>
      <c r="J410" s="98"/>
      <c r="K410" s="98"/>
      <c r="L410" s="98"/>
      <c r="M410" s="96"/>
      <c r="N410" s="103"/>
      <c r="O410" s="97"/>
      <c r="P410" s="98"/>
      <c r="Q410" s="126" t="str">
        <f t="shared" si="14"/>
        <v/>
      </c>
      <c r="R410" s="108"/>
      <c r="S410" s="98"/>
      <c r="T410" s="105"/>
      <c r="U410" s="103"/>
      <c r="V410" s="171" t="str" cm="1">
        <f t="array" aca="1" ref="V410" ca="1">IF(B410="","",IF(OR(AK410="Joined",AK410="Rejected",AK410="Offer Drop",AK410="Backed out"),"",_xlfn.LET(_xlpm.dates,CHOOSE({1,2,3,4,5,6},X410,Z410,AB410,AD410,AF410,AH410),_xlpm.pastDates,IF(_xlpm.dates&lt;=TODAY(),_xlpm.dates,0),_xlpm.maxPast,MAX(_xlpm.pastDates),IF(_xlpm.maxPast&gt;0,TODAY()-_xlpm.maxPast,IF(T410="","",TODAY()-T410)))))</f>
        <v/>
      </c>
      <c r="W410" s="95"/>
      <c r="X410" s="129"/>
      <c r="Y410" s="100"/>
      <c r="Z410" s="99"/>
      <c r="AA410" s="100"/>
      <c r="AB410" s="99"/>
      <c r="AC410" s="100"/>
      <c r="AD410" s="105"/>
      <c r="AE410" s="94"/>
      <c r="AF410" s="105"/>
      <c r="AG410" s="94"/>
      <c r="AH410" s="132"/>
      <c r="AI410" s="97"/>
      <c r="AJ410" s="96"/>
      <c r="AK410" s="192" t="str">
        <f t="shared" si="15"/>
        <v/>
      </c>
      <c r="AL410" s="169" t="str">
        <f>IFERROR(IF(S410="","",IF(VLOOKUP(S410,'Requisitions'!$B:$N,13,FALSE)="","",HYPERLINK(VLOOKUP(S410,'Requisitions'!$B:$N,13,FALSE),"Feedback Sheet"))),"")</f>
        <v/>
      </c>
      <c r="AM410" s="96"/>
    </row>
    <row r="411" spans="2:39" x14ac:dyDescent="0.45">
      <c r="B411" s="98"/>
      <c r="C411" s="98"/>
      <c r="D411" s="98"/>
      <c r="E411" s="98"/>
      <c r="F411" s="98"/>
      <c r="G411" s="98"/>
      <c r="H411" s="98"/>
      <c r="I411" s="98"/>
      <c r="J411" s="98"/>
      <c r="K411" s="98"/>
      <c r="L411" s="98"/>
      <c r="M411" s="96"/>
      <c r="N411" s="103"/>
      <c r="O411" s="97"/>
      <c r="P411" s="98"/>
      <c r="Q411" s="126" t="str">
        <f t="shared" si="14"/>
        <v/>
      </c>
      <c r="R411" s="108"/>
      <c r="S411" s="98"/>
      <c r="T411" s="105"/>
      <c r="U411" s="103"/>
      <c r="V411" s="171" t="str" cm="1">
        <f t="array" aca="1" ref="V411" ca="1">IF(B411="","",IF(OR(AK411="Joined",AK411="Rejected",AK411="Offer Drop",AK411="Backed out"),"",_xlfn.LET(_xlpm.dates,CHOOSE({1,2,3,4,5,6},X411,Z411,AB411,AD411,AF411,AH411),_xlpm.pastDates,IF(_xlpm.dates&lt;=TODAY(),_xlpm.dates,0),_xlpm.maxPast,MAX(_xlpm.pastDates),IF(_xlpm.maxPast&gt;0,TODAY()-_xlpm.maxPast,IF(T411="","",TODAY()-T411)))))</f>
        <v/>
      </c>
      <c r="W411" s="95"/>
      <c r="X411" s="129"/>
      <c r="Y411" s="100"/>
      <c r="Z411" s="99"/>
      <c r="AA411" s="100"/>
      <c r="AB411" s="99"/>
      <c r="AC411" s="100"/>
      <c r="AD411" s="105"/>
      <c r="AE411" s="94"/>
      <c r="AF411" s="105"/>
      <c r="AG411" s="94"/>
      <c r="AH411" s="132"/>
      <c r="AI411" s="97"/>
      <c r="AJ411" s="96"/>
      <c r="AK411" s="192" t="str">
        <f t="shared" si="15"/>
        <v/>
      </c>
      <c r="AL411" s="169" t="str">
        <f>IFERROR(IF(S411="","",IF(VLOOKUP(S411,'Requisitions'!$B:$N,13,FALSE)="","",HYPERLINK(VLOOKUP(S411,'Requisitions'!$B:$N,13,FALSE),"Feedback Sheet"))),"")</f>
        <v/>
      </c>
      <c r="AM411" s="96"/>
    </row>
    <row r="412" spans="2:39" x14ac:dyDescent="0.45">
      <c r="B412" s="98"/>
      <c r="C412" s="98"/>
      <c r="D412" s="98"/>
      <c r="E412" s="98"/>
      <c r="F412" s="98"/>
      <c r="G412" s="98"/>
      <c r="H412" s="98"/>
      <c r="I412" s="98"/>
      <c r="J412" s="98"/>
      <c r="K412" s="98"/>
      <c r="L412" s="98"/>
      <c r="M412" s="96"/>
      <c r="N412" s="103"/>
      <c r="O412" s="97"/>
      <c r="P412" s="98"/>
      <c r="Q412" s="126" t="str">
        <f t="shared" si="14"/>
        <v/>
      </c>
      <c r="R412" s="108"/>
      <c r="S412" s="98"/>
      <c r="T412" s="105"/>
      <c r="U412" s="103"/>
      <c r="V412" s="171" t="str" cm="1">
        <f t="array" aca="1" ref="V412" ca="1">IF(B412="","",IF(OR(AK412="Joined",AK412="Rejected",AK412="Offer Drop",AK412="Backed out"),"",_xlfn.LET(_xlpm.dates,CHOOSE({1,2,3,4,5,6},X412,Z412,AB412,AD412,AF412,AH412),_xlpm.pastDates,IF(_xlpm.dates&lt;=TODAY(),_xlpm.dates,0),_xlpm.maxPast,MAX(_xlpm.pastDates),IF(_xlpm.maxPast&gt;0,TODAY()-_xlpm.maxPast,IF(T412="","",TODAY()-T412)))))</f>
        <v/>
      </c>
      <c r="W412" s="95"/>
      <c r="X412" s="129"/>
      <c r="Y412" s="100"/>
      <c r="Z412" s="99"/>
      <c r="AA412" s="100"/>
      <c r="AB412" s="99"/>
      <c r="AC412" s="100"/>
      <c r="AD412" s="105"/>
      <c r="AE412" s="94"/>
      <c r="AF412" s="105"/>
      <c r="AG412" s="94"/>
      <c r="AH412" s="132"/>
      <c r="AI412" s="97"/>
      <c r="AJ412" s="96"/>
      <c r="AK412" s="192" t="str">
        <f t="shared" si="15"/>
        <v/>
      </c>
      <c r="AL412" s="169" t="str">
        <f>IFERROR(IF(S412="","",IF(VLOOKUP(S412,'Requisitions'!$B:$N,13,FALSE)="","",HYPERLINK(VLOOKUP(S412,'Requisitions'!$B:$N,13,FALSE),"Feedback Sheet"))),"")</f>
        <v/>
      </c>
      <c r="AM412" s="96"/>
    </row>
    <row r="413" spans="2:39" x14ac:dyDescent="0.45">
      <c r="B413" s="98"/>
      <c r="C413" s="98"/>
      <c r="D413" s="98"/>
      <c r="E413" s="98"/>
      <c r="F413" s="98"/>
      <c r="G413" s="98"/>
      <c r="H413" s="98"/>
      <c r="I413" s="98"/>
      <c r="J413" s="98"/>
      <c r="K413" s="98"/>
      <c r="L413" s="98"/>
      <c r="M413" s="96"/>
      <c r="N413" s="103"/>
      <c r="O413" s="97"/>
      <c r="P413" s="98"/>
      <c r="Q413" s="126" t="str">
        <f t="shared" si="14"/>
        <v/>
      </c>
      <c r="R413" s="108"/>
      <c r="S413" s="98"/>
      <c r="T413" s="105"/>
      <c r="U413" s="103"/>
      <c r="V413" s="171" t="str" cm="1">
        <f t="array" aca="1" ref="V413" ca="1">IF(B413="","",IF(OR(AK413="Joined",AK413="Rejected",AK413="Offer Drop",AK413="Backed out"),"",_xlfn.LET(_xlpm.dates,CHOOSE({1,2,3,4,5,6},X413,Z413,AB413,AD413,AF413,AH413),_xlpm.pastDates,IF(_xlpm.dates&lt;=TODAY(),_xlpm.dates,0),_xlpm.maxPast,MAX(_xlpm.pastDates),IF(_xlpm.maxPast&gt;0,TODAY()-_xlpm.maxPast,IF(T413="","",TODAY()-T413)))))</f>
        <v/>
      </c>
      <c r="W413" s="95"/>
      <c r="X413" s="129"/>
      <c r="Y413" s="100"/>
      <c r="Z413" s="99"/>
      <c r="AA413" s="100"/>
      <c r="AB413" s="99"/>
      <c r="AC413" s="100"/>
      <c r="AD413" s="105"/>
      <c r="AE413" s="94"/>
      <c r="AF413" s="105"/>
      <c r="AG413" s="94"/>
      <c r="AH413" s="132"/>
      <c r="AI413" s="97"/>
      <c r="AJ413" s="96"/>
      <c r="AK413" s="192" t="str">
        <f t="shared" si="15"/>
        <v/>
      </c>
      <c r="AL413" s="169" t="str">
        <f>IFERROR(IF(S413="","",IF(VLOOKUP(S413,'Requisitions'!$B:$N,13,FALSE)="","",HYPERLINK(VLOOKUP(S413,'Requisitions'!$B:$N,13,FALSE),"Feedback Sheet"))),"")</f>
        <v/>
      </c>
      <c r="AM413" s="96"/>
    </row>
    <row r="414" spans="2:39" x14ac:dyDescent="0.45">
      <c r="B414" s="98"/>
      <c r="C414" s="98"/>
      <c r="D414" s="98"/>
      <c r="E414" s="98"/>
      <c r="F414" s="98"/>
      <c r="G414" s="98"/>
      <c r="H414" s="98"/>
      <c r="I414" s="98"/>
      <c r="J414" s="98"/>
      <c r="K414" s="98"/>
      <c r="L414" s="98"/>
      <c r="M414" s="96"/>
      <c r="N414" s="103"/>
      <c r="O414" s="97"/>
      <c r="P414" s="98"/>
      <c r="Q414" s="126" t="str">
        <f t="shared" si="14"/>
        <v/>
      </c>
      <c r="R414" s="108"/>
      <c r="S414" s="98"/>
      <c r="T414" s="105"/>
      <c r="U414" s="103"/>
      <c r="V414" s="171" t="str" cm="1">
        <f t="array" aca="1" ref="V414" ca="1">IF(B414="","",IF(OR(AK414="Joined",AK414="Rejected",AK414="Offer Drop",AK414="Backed out"),"",_xlfn.LET(_xlpm.dates,CHOOSE({1,2,3,4,5,6},X414,Z414,AB414,AD414,AF414,AH414),_xlpm.pastDates,IF(_xlpm.dates&lt;=TODAY(),_xlpm.dates,0),_xlpm.maxPast,MAX(_xlpm.pastDates),IF(_xlpm.maxPast&gt;0,TODAY()-_xlpm.maxPast,IF(T414="","",TODAY()-T414)))))</f>
        <v/>
      </c>
      <c r="W414" s="95"/>
      <c r="X414" s="129"/>
      <c r="Y414" s="100"/>
      <c r="Z414" s="99"/>
      <c r="AA414" s="100"/>
      <c r="AB414" s="99"/>
      <c r="AC414" s="100"/>
      <c r="AD414" s="105"/>
      <c r="AE414" s="94"/>
      <c r="AF414" s="105"/>
      <c r="AG414" s="94"/>
      <c r="AH414" s="132"/>
      <c r="AI414" s="97"/>
      <c r="AJ414" s="96"/>
      <c r="AK414" s="192" t="str">
        <f t="shared" si="15"/>
        <v/>
      </c>
      <c r="AL414" s="169" t="str">
        <f>IFERROR(IF(S414="","",IF(VLOOKUP(S414,'Requisitions'!$B:$N,13,FALSE)="","",HYPERLINK(VLOOKUP(S414,'Requisitions'!$B:$N,13,FALSE),"Feedback Sheet"))),"")</f>
        <v/>
      </c>
      <c r="AM414" s="96"/>
    </row>
    <row r="415" spans="2:39" x14ac:dyDescent="0.45">
      <c r="B415" s="98"/>
      <c r="C415" s="98"/>
      <c r="D415" s="98"/>
      <c r="E415" s="98"/>
      <c r="F415" s="98"/>
      <c r="G415" s="98"/>
      <c r="H415" s="98"/>
      <c r="I415" s="98"/>
      <c r="J415" s="98"/>
      <c r="K415" s="98"/>
      <c r="L415" s="98"/>
      <c r="M415" s="96"/>
      <c r="N415" s="103"/>
      <c r="O415" s="97"/>
      <c r="P415" s="98"/>
      <c r="Q415" s="126" t="str">
        <f t="shared" si="14"/>
        <v/>
      </c>
      <c r="R415" s="108"/>
      <c r="S415" s="98"/>
      <c r="T415" s="105"/>
      <c r="U415" s="103"/>
      <c r="V415" s="171" t="str" cm="1">
        <f t="array" aca="1" ref="V415" ca="1">IF(B415="","",IF(OR(AK415="Joined",AK415="Rejected",AK415="Offer Drop",AK415="Backed out"),"",_xlfn.LET(_xlpm.dates,CHOOSE({1,2,3,4,5,6},X415,Z415,AB415,AD415,AF415,AH415),_xlpm.pastDates,IF(_xlpm.dates&lt;=TODAY(),_xlpm.dates,0),_xlpm.maxPast,MAX(_xlpm.pastDates),IF(_xlpm.maxPast&gt;0,TODAY()-_xlpm.maxPast,IF(T415="","",TODAY()-T415)))))</f>
        <v/>
      </c>
      <c r="W415" s="95"/>
      <c r="X415" s="129"/>
      <c r="Y415" s="100"/>
      <c r="Z415" s="99"/>
      <c r="AA415" s="100"/>
      <c r="AB415" s="99"/>
      <c r="AC415" s="100"/>
      <c r="AD415" s="105"/>
      <c r="AE415" s="94"/>
      <c r="AF415" s="105"/>
      <c r="AG415" s="94"/>
      <c r="AH415" s="132"/>
      <c r="AI415" s="97"/>
      <c r="AJ415" s="96"/>
      <c r="AK415" s="192" t="str">
        <f t="shared" si="15"/>
        <v/>
      </c>
      <c r="AL415" s="169" t="str">
        <f>IFERROR(IF(S415="","",IF(VLOOKUP(S415,'Requisitions'!$B:$N,13,FALSE)="","",HYPERLINK(VLOOKUP(S415,'Requisitions'!$B:$N,13,FALSE),"Feedback Sheet"))),"")</f>
        <v/>
      </c>
      <c r="AM415" s="96"/>
    </row>
    <row r="416" spans="2:39" x14ac:dyDescent="0.45">
      <c r="B416" s="98"/>
      <c r="C416" s="98"/>
      <c r="D416" s="98"/>
      <c r="E416" s="98"/>
      <c r="F416" s="98"/>
      <c r="G416" s="98"/>
      <c r="H416" s="98"/>
      <c r="I416" s="98"/>
      <c r="J416" s="98"/>
      <c r="K416" s="98"/>
      <c r="L416" s="98"/>
      <c r="M416" s="96"/>
      <c r="N416" s="103"/>
      <c r="O416" s="97"/>
      <c r="P416" s="98"/>
      <c r="Q416" s="126" t="str">
        <f t="shared" si="14"/>
        <v/>
      </c>
      <c r="R416" s="108"/>
      <c r="S416" s="98"/>
      <c r="T416" s="105"/>
      <c r="U416" s="103"/>
      <c r="V416" s="171" t="str" cm="1">
        <f t="array" aca="1" ref="V416" ca="1">IF(B416="","",IF(OR(AK416="Joined",AK416="Rejected",AK416="Offer Drop",AK416="Backed out"),"",_xlfn.LET(_xlpm.dates,CHOOSE({1,2,3,4,5,6},X416,Z416,AB416,AD416,AF416,AH416),_xlpm.pastDates,IF(_xlpm.dates&lt;=TODAY(),_xlpm.dates,0),_xlpm.maxPast,MAX(_xlpm.pastDates),IF(_xlpm.maxPast&gt;0,TODAY()-_xlpm.maxPast,IF(T416="","",TODAY()-T416)))))</f>
        <v/>
      </c>
      <c r="W416" s="95"/>
      <c r="X416" s="129"/>
      <c r="Y416" s="100"/>
      <c r="Z416" s="99"/>
      <c r="AA416" s="100"/>
      <c r="AB416" s="99"/>
      <c r="AC416" s="100"/>
      <c r="AD416" s="105"/>
      <c r="AE416" s="94"/>
      <c r="AF416" s="105"/>
      <c r="AG416" s="94"/>
      <c r="AH416" s="132"/>
      <c r="AI416" s="97"/>
      <c r="AJ416" s="96"/>
      <c r="AK416" s="192" t="str">
        <f t="shared" si="15"/>
        <v/>
      </c>
      <c r="AL416" s="169" t="str">
        <f>IFERROR(IF(S416="","",IF(VLOOKUP(S416,'Requisitions'!$B:$N,13,FALSE)="","",HYPERLINK(VLOOKUP(S416,'Requisitions'!$B:$N,13,FALSE),"Feedback Sheet"))),"")</f>
        <v/>
      </c>
      <c r="AM416" s="96"/>
    </row>
    <row r="417" spans="2:39" x14ac:dyDescent="0.45">
      <c r="B417" s="98"/>
      <c r="C417" s="98"/>
      <c r="D417" s="98"/>
      <c r="E417" s="98"/>
      <c r="F417" s="98"/>
      <c r="G417" s="98"/>
      <c r="H417" s="98"/>
      <c r="I417" s="98"/>
      <c r="J417" s="98"/>
      <c r="K417" s="98"/>
      <c r="L417" s="98"/>
      <c r="M417" s="96"/>
      <c r="N417" s="103"/>
      <c r="O417" s="97"/>
      <c r="P417" s="98"/>
      <c r="Q417" s="126" t="str">
        <f t="shared" si="14"/>
        <v/>
      </c>
      <c r="R417" s="108"/>
      <c r="S417" s="98"/>
      <c r="T417" s="105"/>
      <c r="U417" s="103"/>
      <c r="V417" s="171" t="str" cm="1">
        <f t="array" aca="1" ref="V417" ca="1">IF(B417="","",IF(OR(AK417="Joined",AK417="Rejected",AK417="Offer Drop",AK417="Backed out"),"",_xlfn.LET(_xlpm.dates,CHOOSE({1,2,3,4,5,6},X417,Z417,AB417,AD417,AF417,AH417),_xlpm.pastDates,IF(_xlpm.dates&lt;=TODAY(),_xlpm.dates,0),_xlpm.maxPast,MAX(_xlpm.pastDates),IF(_xlpm.maxPast&gt;0,TODAY()-_xlpm.maxPast,IF(T417="","",TODAY()-T417)))))</f>
        <v/>
      </c>
      <c r="W417" s="95"/>
      <c r="X417" s="129"/>
      <c r="Y417" s="100"/>
      <c r="Z417" s="99"/>
      <c r="AA417" s="100"/>
      <c r="AB417" s="99"/>
      <c r="AC417" s="100"/>
      <c r="AD417" s="105"/>
      <c r="AE417" s="94"/>
      <c r="AF417" s="105"/>
      <c r="AG417" s="94"/>
      <c r="AH417" s="132"/>
      <c r="AI417" s="97"/>
      <c r="AJ417" s="96"/>
      <c r="AK417" s="192" t="str">
        <f t="shared" si="15"/>
        <v/>
      </c>
      <c r="AL417" s="169" t="str">
        <f>IFERROR(IF(S417="","",IF(VLOOKUP(S417,'Requisitions'!$B:$N,13,FALSE)="","",HYPERLINK(VLOOKUP(S417,'Requisitions'!$B:$N,13,FALSE),"Feedback Sheet"))),"")</f>
        <v/>
      </c>
      <c r="AM417" s="96"/>
    </row>
    <row r="418" spans="2:39" x14ac:dyDescent="0.45">
      <c r="B418" s="98"/>
      <c r="C418" s="98"/>
      <c r="D418" s="98"/>
      <c r="E418" s="98"/>
      <c r="F418" s="98"/>
      <c r="G418" s="98"/>
      <c r="H418" s="98"/>
      <c r="I418" s="98"/>
      <c r="J418" s="98"/>
      <c r="K418" s="98"/>
      <c r="L418" s="98"/>
      <c r="M418" s="96"/>
      <c r="N418" s="103"/>
      <c r="O418" s="97"/>
      <c r="P418" s="98"/>
      <c r="Q418" s="126" t="str">
        <f t="shared" si="14"/>
        <v/>
      </c>
      <c r="R418" s="108"/>
      <c r="S418" s="98"/>
      <c r="T418" s="105"/>
      <c r="U418" s="103"/>
      <c r="V418" s="171" t="str" cm="1">
        <f t="array" aca="1" ref="V418" ca="1">IF(B418="","",IF(OR(AK418="Joined",AK418="Rejected",AK418="Offer Drop",AK418="Backed out"),"",_xlfn.LET(_xlpm.dates,CHOOSE({1,2,3,4,5,6},X418,Z418,AB418,AD418,AF418,AH418),_xlpm.pastDates,IF(_xlpm.dates&lt;=TODAY(),_xlpm.dates,0),_xlpm.maxPast,MAX(_xlpm.pastDates),IF(_xlpm.maxPast&gt;0,TODAY()-_xlpm.maxPast,IF(T418="","",TODAY()-T418)))))</f>
        <v/>
      </c>
      <c r="W418" s="95"/>
      <c r="X418" s="129"/>
      <c r="Y418" s="100"/>
      <c r="Z418" s="99"/>
      <c r="AA418" s="100"/>
      <c r="AB418" s="99"/>
      <c r="AC418" s="100"/>
      <c r="AD418" s="105"/>
      <c r="AE418" s="94"/>
      <c r="AF418" s="105"/>
      <c r="AG418" s="94"/>
      <c r="AH418" s="132"/>
      <c r="AI418" s="97"/>
      <c r="AJ418" s="96"/>
      <c r="AK418" s="192" t="str">
        <f t="shared" si="15"/>
        <v/>
      </c>
      <c r="AL418" s="169" t="str">
        <f>IFERROR(IF(S418="","",IF(VLOOKUP(S418,'Requisitions'!$B:$N,13,FALSE)="","",HYPERLINK(VLOOKUP(S418,'Requisitions'!$B:$N,13,FALSE),"Feedback Sheet"))),"")</f>
        <v/>
      </c>
      <c r="AM418" s="96"/>
    </row>
    <row r="419" spans="2:39" x14ac:dyDescent="0.45">
      <c r="B419" s="98"/>
      <c r="C419" s="98"/>
      <c r="D419" s="98"/>
      <c r="E419" s="98"/>
      <c r="F419" s="98"/>
      <c r="G419" s="98"/>
      <c r="H419" s="98"/>
      <c r="I419" s="98"/>
      <c r="J419" s="98"/>
      <c r="K419" s="98"/>
      <c r="L419" s="98"/>
      <c r="M419" s="96"/>
      <c r="N419" s="103"/>
      <c r="O419" s="97"/>
      <c r="P419" s="98"/>
      <c r="Q419" s="126" t="str">
        <f t="shared" si="14"/>
        <v/>
      </c>
      <c r="R419" s="108"/>
      <c r="S419" s="98"/>
      <c r="T419" s="105"/>
      <c r="U419" s="103"/>
      <c r="V419" s="171" t="str" cm="1">
        <f t="array" aca="1" ref="V419" ca="1">IF(B419="","",IF(OR(AK419="Joined",AK419="Rejected",AK419="Offer Drop",AK419="Backed out"),"",_xlfn.LET(_xlpm.dates,CHOOSE({1,2,3,4,5,6},X419,Z419,AB419,AD419,AF419,AH419),_xlpm.pastDates,IF(_xlpm.dates&lt;=TODAY(),_xlpm.dates,0),_xlpm.maxPast,MAX(_xlpm.pastDates),IF(_xlpm.maxPast&gt;0,TODAY()-_xlpm.maxPast,IF(T419="","",TODAY()-T419)))))</f>
        <v/>
      </c>
      <c r="W419" s="95"/>
      <c r="X419" s="129"/>
      <c r="Y419" s="100"/>
      <c r="Z419" s="99"/>
      <c r="AA419" s="100"/>
      <c r="AB419" s="99"/>
      <c r="AC419" s="100"/>
      <c r="AD419" s="105"/>
      <c r="AE419" s="94"/>
      <c r="AF419" s="105"/>
      <c r="AG419" s="94"/>
      <c r="AH419" s="132"/>
      <c r="AI419" s="97"/>
      <c r="AJ419" s="96"/>
      <c r="AK419" s="192" t="str">
        <f t="shared" si="15"/>
        <v/>
      </c>
      <c r="AL419" s="169" t="str">
        <f>IFERROR(IF(S419="","",IF(VLOOKUP(S419,'Requisitions'!$B:$N,13,FALSE)="","",HYPERLINK(VLOOKUP(S419,'Requisitions'!$B:$N,13,FALSE),"Feedback Sheet"))),"")</f>
        <v/>
      </c>
      <c r="AM419" s="96"/>
    </row>
    <row r="420" spans="2:39" x14ac:dyDescent="0.45">
      <c r="B420" s="98"/>
      <c r="C420" s="98"/>
      <c r="D420" s="98"/>
      <c r="E420" s="98"/>
      <c r="F420" s="98"/>
      <c r="G420" s="98"/>
      <c r="H420" s="98"/>
      <c r="I420" s="98"/>
      <c r="J420" s="98"/>
      <c r="K420" s="98"/>
      <c r="L420" s="98"/>
      <c r="M420" s="96"/>
      <c r="N420" s="103"/>
      <c r="O420" s="97"/>
      <c r="P420" s="98"/>
      <c r="Q420" s="126" t="str">
        <f t="shared" si="14"/>
        <v/>
      </c>
      <c r="R420" s="108"/>
      <c r="S420" s="98"/>
      <c r="T420" s="105"/>
      <c r="U420" s="103"/>
      <c r="V420" s="171" t="str" cm="1">
        <f t="array" aca="1" ref="V420" ca="1">IF(B420="","",IF(OR(AK420="Joined",AK420="Rejected",AK420="Offer Drop",AK420="Backed out"),"",_xlfn.LET(_xlpm.dates,CHOOSE({1,2,3,4,5,6},X420,Z420,AB420,AD420,AF420,AH420),_xlpm.pastDates,IF(_xlpm.dates&lt;=TODAY(),_xlpm.dates,0),_xlpm.maxPast,MAX(_xlpm.pastDates),IF(_xlpm.maxPast&gt;0,TODAY()-_xlpm.maxPast,IF(T420="","",TODAY()-T420)))))</f>
        <v/>
      </c>
      <c r="W420" s="95"/>
      <c r="X420" s="129"/>
      <c r="Y420" s="100"/>
      <c r="Z420" s="99"/>
      <c r="AA420" s="100"/>
      <c r="AB420" s="99"/>
      <c r="AC420" s="100"/>
      <c r="AD420" s="105"/>
      <c r="AE420" s="94"/>
      <c r="AF420" s="105"/>
      <c r="AG420" s="94"/>
      <c r="AH420" s="132"/>
      <c r="AI420" s="97"/>
      <c r="AJ420" s="96"/>
      <c r="AK420" s="192" t="str">
        <f t="shared" si="15"/>
        <v/>
      </c>
      <c r="AL420" s="169" t="str">
        <f>IFERROR(IF(S420="","",IF(VLOOKUP(S420,'Requisitions'!$B:$N,13,FALSE)="","",HYPERLINK(VLOOKUP(S420,'Requisitions'!$B:$N,13,FALSE),"Feedback Sheet"))),"")</f>
        <v/>
      </c>
      <c r="AM420" s="96"/>
    </row>
    <row r="421" spans="2:39" x14ac:dyDescent="0.45">
      <c r="B421" s="98"/>
      <c r="C421" s="98"/>
      <c r="D421" s="98"/>
      <c r="E421" s="98"/>
      <c r="F421" s="98"/>
      <c r="G421" s="98"/>
      <c r="H421" s="98"/>
      <c r="I421" s="98"/>
      <c r="J421" s="98"/>
      <c r="K421" s="98"/>
      <c r="L421" s="98"/>
      <c r="M421" s="96"/>
      <c r="N421" s="103"/>
      <c r="O421" s="97"/>
      <c r="P421" s="98"/>
      <c r="Q421" s="126" t="str">
        <f t="shared" si="14"/>
        <v/>
      </c>
      <c r="R421" s="108"/>
      <c r="S421" s="98"/>
      <c r="T421" s="105"/>
      <c r="U421" s="103"/>
      <c r="V421" s="171" t="str" cm="1">
        <f t="array" aca="1" ref="V421" ca="1">IF(B421="","",IF(OR(AK421="Joined",AK421="Rejected",AK421="Offer Drop",AK421="Backed out"),"",_xlfn.LET(_xlpm.dates,CHOOSE({1,2,3,4,5,6},X421,Z421,AB421,AD421,AF421,AH421),_xlpm.pastDates,IF(_xlpm.dates&lt;=TODAY(),_xlpm.dates,0),_xlpm.maxPast,MAX(_xlpm.pastDates),IF(_xlpm.maxPast&gt;0,TODAY()-_xlpm.maxPast,IF(T421="","",TODAY()-T421)))))</f>
        <v/>
      </c>
      <c r="W421" s="95"/>
      <c r="X421" s="129"/>
      <c r="Y421" s="100"/>
      <c r="Z421" s="99"/>
      <c r="AA421" s="100"/>
      <c r="AB421" s="99"/>
      <c r="AC421" s="100"/>
      <c r="AD421" s="105"/>
      <c r="AE421" s="94"/>
      <c r="AF421" s="105"/>
      <c r="AG421" s="94"/>
      <c r="AH421" s="132"/>
      <c r="AI421" s="97"/>
      <c r="AJ421" s="96"/>
      <c r="AK421" s="192" t="str">
        <f t="shared" si="15"/>
        <v/>
      </c>
      <c r="AL421" s="169" t="str">
        <f>IFERROR(IF(S421="","",IF(VLOOKUP(S421,'Requisitions'!$B:$N,13,FALSE)="","",HYPERLINK(VLOOKUP(S421,'Requisitions'!$B:$N,13,FALSE),"Feedback Sheet"))),"")</f>
        <v/>
      </c>
      <c r="AM421" s="96"/>
    </row>
    <row r="422" spans="2:39" x14ac:dyDescent="0.45">
      <c r="B422" s="98"/>
      <c r="C422" s="98"/>
      <c r="D422" s="98"/>
      <c r="E422" s="98"/>
      <c r="F422" s="98"/>
      <c r="G422" s="98"/>
      <c r="H422" s="98"/>
      <c r="I422" s="98"/>
      <c r="J422" s="98"/>
      <c r="K422" s="98"/>
      <c r="L422" s="98"/>
      <c r="M422" s="96"/>
      <c r="N422" s="103"/>
      <c r="O422" s="97"/>
      <c r="P422" s="98"/>
      <c r="Q422" s="126" t="str">
        <f t="shared" si="14"/>
        <v/>
      </c>
      <c r="R422" s="108"/>
      <c r="S422" s="98"/>
      <c r="T422" s="105"/>
      <c r="U422" s="103"/>
      <c r="V422" s="171" t="str" cm="1">
        <f t="array" aca="1" ref="V422" ca="1">IF(B422="","",IF(OR(AK422="Joined",AK422="Rejected",AK422="Offer Drop",AK422="Backed out"),"",_xlfn.LET(_xlpm.dates,CHOOSE({1,2,3,4,5,6},X422,Z422,AB422,AD422,AF422,AH422),_xlpm.pastDates,IF(_xlpm.dates&lt;=TODAY(),_xlpm.dates,0),_xlpm.maxPast,MAX(_xlpm.pastDates),IF(_xlpm.maxPast&gt;0,TODAY()-_xlpm.maxPast,IF(T422="","",TODAY()-T422)))))</f>
        <v/>
      </c>
      <c r="W422" s="95"/>
      <c r="X422" s="129"/>
      <c r="Y422" s="100"/>
      <c r="Z422" s="99"/>
      <c r="AA422" s="100"/>
      <c r="AB422" s="99"/>
      <c r="AC422" s="100"/>
      <c r="AD422" s="105"/>
      <c r="AE422" s="94"/>
      <c r="AF422" s="105"/>
      <c r="AG422" s="94"/>
      <c r="AH422" s="132"/>
      <c r="AI422" s="97"/>
      <c r="AJ422" s="96"/>
      <c r="AK422" s="192" t="str">
        <f t="shared" si="15"/>
        <v/>
      </c>
      <c r="AL422" s="169" t="str">
        <f>IFERROR(IF(S422="","",IF(VLOOKUP(S422,'Requisitions'!$B:$N,13,FALSE)="","",HYPERLINK(VLOOKUP(S422,'Requisitions'!$B:$N,13,FALSE),"Feedback Sheet"))),"")</f>
        <v/>
      </c>
      <c r="AM422" s="96"/>
    </row>
    <row r="423" spans="2:39" x14ac:dyDescent="0.45">
      <c r="B423" s="98"/>
      <c r="C423" s="98"/>
      <c r="D423" s="98"/>
      <c r="E423" s="98"/>
      <c r="F423" s="98"/>
      <c r="G423" s="98"/>
      <c r="H423" s="98"/>
      <c r="I423" s="98"/>
      <c r="J423" s="98"/>
      <c r="K423" s="98"/>
      <c r="L423" s="98"/>
      <c r="M423" s="96"/>
      <c r="N423" s="103"/>
      <c r="O423" s="97"/>
      <c r="P423" s="98"/>
      <c r="Q423" s="126" t="str">
        <f t="shared" si="14"/>
        <v/>
      </c>
      <c r="R423" s="108"/>
      <c r="S423" s="98"/>
      <c r="T423" s="105"/>
      <c r="U423" s="103"/>
      <c r="V423" s="171" t="str" cm="1">
        <f t="array" aca="1" ref="V423" ca="1">IF(B423="","",IF(OR(AK423="Joined",AK423="Rejected",AK423="Offer Drop",AK423="Backed out"),"",_xlfn.LET(_xlpm.dates,CHOOSE({1,2,3,4,5,6},X423,Z423,AB423,AD423,AF423,AH423),_xlpm.pastDates,IF(_xlpm.dates&lt;=TODAY(),_xlpm.dates,0),_xlpm.maxPast,MAX(_xlpm.pastDates),IF(_xlpm.maxPast&gt;0,TODAY()-_xlpm.maxPast,IF(T423="","",TODAY()-T423)))))</f>
        <v/>
      </c>
      <c r="W423" s="95"/>
      <c r="X423" s="129"/>
      <c r="Y423" s="100"/>
      <c r="Z423" s="99"/>
      <c r="AA423" s="100"/>
      <c r="AB423" s="99"/>
      <c r="AC423" s="100"/>
      <c r="AD423" s="105"/>
      <c r="AE423" s="94"/>
      <c r="AF423" s="105"/>
      <c r="AG423" s="94"/>
      <c r="AH423" s="132"/>
      <c r="AI423" s="97"/>
      <c r="AJ423" s="96"/>
      <c r="AK423" s="192" t="str">
        <f t="shared" si="15"/>
        <v/>
      </c>
      <c r="AL423" s="169" t="str">
        <f>IFERROR(IF(S423="","",IF(VLOOKUP(S423,'Requisitions'!$B:$N,13,FALSE)="","",HYPERLINK(VLOOKUP(S423,'Requisitions'!$B:$N,13,FALSE),"Feedback Sheet"))),"")</f>
        <v/>
      </c>
      <c r="AM423" s="96"/>
    </row>
    <row r="424" spans="2:39" x14ac:dyDescent="0.45">
      <c r="B424" s="98"/>
      <c r="C424" s="98"/>
      <c r="D424" s="98"/>
      <c r="E424" s="98"/>
      <c r="F424" s="98"/>
      <c r="G424" s="98"/>
      <c r="H424" s="98"/>
      <c r="I424" s="98"/>
      <c r="J424" s="98"/>
      <c r="K424" s="98"/>
      <c r="L424" s="98"/>
      <c r="M424" s="96"/>
      <c r="N424" s="103"/>
      <c r="O424" s="97"/>
      <c r="P424" s="98"/>
      <c r="Q424" s="126" t="str">
        <f t="shared" si="14"/>
        <v/>
      </c>
      <c r="R424" s="108"/>
      <c r="S424" s="98"/>
      <c r="T424" s="105"/>
      <c r="U424" s="103"/>
      <c r="V424" s="171" t="str" cm="1">
        <f t="array" aca="1" ref="V424" ca="1">IF(B424="","",IF(OR(AK424="Joined",AK424="Rejected",AK424="Offer Drop",AK424="Backed out"),"",_xlfn.LET(_xlpm.dates,CHOOSE({1,2,3,4,5,6},X424,Z424,AB424,AD424,AF424,AH424),_xlpm.pastDates,IF(_xlpm.dates&lt;=TODAY(),_xlpm.dates,0),_xlpm.maxPast,MAX(_xlpm.pastDates),IF(_xlpm.maxPast&gt;0,TODAY()-_xlpm.maxPast,IF(T424="","",TODAY()-T424)))))</f>
        <v/>
      </c>
      <c r="W424" s="95"/>
      <c r="X424" s="129"/>
      <c r="Y424" s="100"/>
      <c r="Z424" s="99"/>
      <c r="AA424" s="100"/>
      <c r="AB424" s="99"/>
      <c r="AC424" s="100"/>
      <c r="AD424" s="105"/>
      <c r="AE424" s="94"/>
      <c r="AF424" s="105"/>
      <c r="AG424" s="94"/>
      <c r="AH424" s="132"/>
      <c r="AI424" s="97"/>
      <c r="AJ424" s="96"/>
      <c r="AK424" s="192" t="str">
        <f t="shared" si="15"/>
        <v/>
      </c>
      <c r="AL424" s="169" t="str">
        <f>IFERROR(IF(S424="","",IF(VLOOKUP(S424,'Requisitions'!$B:$N,13,FALSE)="","",HYPERLINK(VLOOKUP(S424,'Requisitions'!$B:$N,13,FALSE),"Feedback Sheet"))),"")</f>
        <v/>
      </c>
      <c r="AM424" s="96"/>
    </row>
    <row r="425" spans="2:39" x14ac:dyDescent="0.45">
      <c r="B425" s="98"/>
      <c r="C425" s="98"/>
      <c r="D425" s="98"/>
      <c r="E425" s="98"/>
      <c r="F425" s="98"/>
      <c r="G425" s="98"/>
      <c r="H425" s="98"/>
      <c r="I425" s="98"/>
      <c r="J425" s="98"/>
      <c r="K425" s="98"/>
      <c r="L425" s="98"/>
      <c r="M425" s="96"/>
      <c r="N425" s="103"/>
      <c r="O425" s="97"/>
      <c r="P425" s="98"/>
      <c r="Q425" s="126" t="str">
        <f t="shared" si="14"/>
        <v/>
      </c>
      <c r="R425" s="108"/>
      <c r="S425" s="98"/>
      <c r="T425" s="105"/>
      <c r="U425" s="103"/>
      <c r="V425" s="171" t="str" cm="1">
        <f t="array" aca="1" ref="V425" ca="1">IF(B425="","",IF(OR(AK425="Joined",AK425="Rejected",AK425="Offer Drop",AK425="Backed out"),"",_xlfn.LET(_xlpm.dates,CHOOSE({1,2,3,4,5,6},X425,Z425,AB425,AD425,AF425,AH425),_xlpm.pastDates,IF(_xlpm.dates&lt;=TODAY(),_xlpm.dates,0),_xlpm.maxPast,MAX(_xlpm.pastDates),IF(_xlpm.maxPast&gt;0,TODAY()-_xlpm.maxPast,IF(T425="","",TODAY()-T425)))))</f>
        <v/>
      </c>
      <c r="W425" s="95"/>
      <c r="X425" s="129"/>
      <c r="Y425" s="100"/>
      <c r="Z425" s="99"/>
      <c r="AA425" s="100"/>
      <c r="AB425" s="99"/>
      <c r="AC425" s="100"/>
      <c r="AD425" s="105"/>
      <c r="AE425" s="94"/>
      <c r="AF425" s="105"/>
      <c r="AG425" s="94"/>
      <c r="AH425" s="132"/>
      <c r="AI425" s="97"/>
      <c r="AJ425" s="96"/>
      <c r="AK425" s="192" t="str">
        <f t="shared" si="15"/>
        <v/>
      </c>
      <c r="AL425" s="169" t="str">
        <f>IFERROR(IF(S425="","",IF(VLOOKUP(S425,'Requisitions'!$B:$N,13,FALSE)="","",HYPERLINK(VLOOKUP(S425,'Requisitions'!$B:$N,13,FALSE),"Feedback Sheet"))),"")</f>
        <v/>
      </c>
      <c r="AM425" s="96"/>
    </row>
    <row r="426" spans="2:39" x14ac:dyDescent="0.45">
      <c r="B426" s="98"/>
      <c r="C426" s="98"/>
      <c r="D426" s="98"/>
      <c r="E426" s="98"/>
      <c r="F426" s="98"/>
      <c r="G426" s="98"/>
      <c r="H426" s="98"/>
      <c r="I426" s="98"/>
      <c r="J426" s="98"/>
      <c r="K426" s="98"/>
      <c r="L426" s="98"/>
      <c r="M426" s="96"/>
      <c r="N426" s="103"/>
      <c r="O426" s="97"/>
      <c r="P426" s="98"/>
      <c r="Q426" s="126" t="str">
        <f t="shared" si="14"/>
        <v/>
      </c>
      <c r="R426" s="108"/>
      <c r="S426" s="98"/>
      <c r="T426" s="105"/>
      <c r="U426" s="103"/>
      <c r="V426" s="171" t="str" cm="1">
        <f t="array" aca="1" ref="V426" ca="1">IF(B426="","",IF(OR(AK426="Joined",AK426="Rejected",AK426="Offer Drop",AK426="Backed out"),"",_xlfn.LET(_xlpm.dates,CHOOSE({1,2,3,4,5,6},X426,Z426,AB426,AD426,AF426,AH426),_xlpm.pastDates,IF(_xlpm.dates&lt;=TODAY(),_xlpm.dates,0),_xlpm.maxPast,MAX(_xlpm.pastDates),IF(_xlpm.maxPast&gt;0,TODAY()-_xlpm.maxPast,IF(T426="","",TODAY()-T426)))))</f>
        <v/>
      </c>
      <c r="W426" s="95"/>
      <c r="X426" s="129"/>
      <c r="Y426" s="100"/>
      <c r="Z426" s="99"/>
      <c r="AA426" s="100"/>
      <c r="AB426" s="99"/>
      <c r="AC426" s="100"/>
      <c r="AD426" s="105"/>
      <c r="AE426" s="94"/>
      <c r="AF426" s="105"/>
      <c r="AG426" s="94"/>
      <c r="AH426" s="132"/>
      <c r="AI426" s="97"/>
      <c r="AJ426" s="96"/>
      <c r="AK426" s="192" t="str">
        <f t="shared" si="15"/>
        <v/>
      </c>
      <c r="AL426" s="169" t="str">
        <f>IFERROR(IF(S426="","",IF(VLOOKUP(S426,'Requisitions'!$B:$N,13,FALSE)="","",HYPERLINK(VLOOKUP(S426,'Requisitions'!$B:$N,13,FALSE),"Feedback Sheet"))),"")</f>
        <v/>
      </c>
      <c r="AM426" s="96"/>
    </row>
    <row r="427" spans="2:39" x14ac:dyDescent="0.45">
      <c r="B427" s="98"/>
      <c r="C427" s="98"/>
      <c r="D427" s="98"/>
      <c r="E427" s="98"/>
      <c r="F427" s="98"/>
      <c r="G427" s="98"/>
      <c r="H427" s="98"/>
      <c r="I427" s="98"/>
      <c r="J427" s="98"/>
      <c r="K427" s="98"/>
      <c r="L427" s="98"/>
      <c r="M427" s="96"/>
      <c r="N427" s="103"/>
      <c r="O427" s="97"/>
      <c r="P427" s="98"/>
      <c r="Q427" s="126" t="str">
        <f t="shared" si="14"/>
        <v/>
      </c>
      <c r="R427" s="108"/>
      <c r="S427" s="98"/>
      <c r="T427" s="105"/>
      <c r="U427" s="103"/>
      <c r="V427" s="171" t="str" cm="1">
        <f t="array" aca="1" ref="V427" ca="1">IF(B427="","",IF(OR(AK427="Joined",AK427="Rejected",AK427="Offer Drop",AK427="Backed out"),"",_xlfn.LET(_xlpm.dates,CHOOSE({1,2,3,4,5,6},X427,Z427,AB427,AD427,AF427,AH427),_xlpm.pastDates,IF(_xlpm.dates&lt;=TODAY(),_xlpm.dates,0),_xlpm.maxPast,MAX(_xlpm.pastDates),IF(_xlpm.maxPast&gt;0,TODAY()-_xlpm.maxPast,IF(T427="","",TODAY()-T427)))))</f>
        <v/>
      </c>
      <c r="W427" s="95"/>
      <c r="X427" s="129"/>
      <c r="Y427" s="100"/>
      <c r="Z427" s="99"/>
      <c r="AA427" s="100"/>
      <c r="AB427" s="99"/>
      <c r="AC427" s="100"/>
      <c r="AD427" s="105"/>
      <c r="AE427" s="94"/>
      <c r="AF427" s="105"/>
      <c r="AG427" s="94"/>
      <c r="AH427" s="132"/>
      <c r="AI427" s="97"/>
      <c r="AJ427" s="96"/>
      <c r="AK427" s="192" t="str">
        <f t="shared" si="15"/>
        <v/>
      </c>
      <c r="AL427" s="169" t="str">
        <f>IFERROR(IF(S427="","",IF(VLOOKUP(S427,'Requisitions'!$B:$N,13,FALSE)="","",HYPERLINK(VLOOKUP(S427,'Requisitions'!$B:$N,13,FALSE),"Feedback Sheet"))),"")</f>
        <v/>
      </c>
      <c r="AM427" s="96"/>
    </row>
    <row r="428" spans="2:39" x14ac:dyDescent="0.45">
      <c r="B428" s="98"/>
      <c r="C428" s="98"/>
      <c r="D428" s="98"/>
      <c r="E428" s="98"/>
      <c r="F428" s="98"/>
      <c r="G428" s="98"/>
      <c r="H428" s="98"/>
      <c r="I428" s="98"/>
      <c r="J428" s="98"/>
      <c r="K428" s="98"/>
      <c r="L428" s="98"/>
      <c r="M428" s="96"/>
      <c r="N428" s="103"/>
      <c r="O428" s="97"/>
      <c r="P428" s="98"/>
      <c r="Q428" s="126" t="str">
        <f t="shared" si="14"/>
        <v/>
      </c>
      <c r="R428" s="108"/>
      <c r="S428" s="98"/>
      <c r="T428" s="105"/>
      <c r="U428" s="103"/>
      <c r="V428" s="171" t="str" cm="1">
        <f t="array" aca="1" ref="V428" ca="1">IF(B428="","",IF(OR(AK428="Joined",AK428="Rejected",AK428="Offer Drop",AK428="Backed out"),"",_xlfn.LET(_xlpm.dates,CHOOSE({1,2,3,4,5,6},X428,Z428,AB428,AD428,AF428,AH428),_xlpm.pastDates,IF(_xlpm.dates&lt;=TODAY(),_xlpm.dates,0),_xlpm.maxPast,MAX(_xlpm.pastDates),IF(_xlpm.maxPast&gt;0,TODAY()-_xlpm.maxPast,IF(T428="","",TODAY()-T428)))))</f>
        <v/>
      </c>
      <c r="W428" s="95"/>
      <c r="X428" s="129"/>
      <c r="Y428" s="100"/>
      <c r="Z428" s="99"/>
      <c r="AA428" s="100"/>
      <c r="AB428" s="99"/>
      <c r="AC428" s="100"/>
      <c r="AD428" s="105"/>
      <c r="AE428" s="94"/>
      <c r="AF428" s="105"/>
      <c r="AG428" s="94"/>
      <c r="AH428" s="132"/>
      <c r="AI428" s="97"/>
      <c r="AJ428" s="96"/>
      <c r="AK428" s="192" t="str">
        <f t="shared" si="15"/>
        <v/>
      </c>
      <c r="AL428" s="169" t="str">
        <f>IFERROR(IF(S428="","",IF(VLOOKUP(S428,'Requisitions'!$B:$N,13,FALSE)="","",HYPERLINK(VLOOKUP(S428,'Requisitions'!$B:$N,13,FALSE),"Feedback Sheet"))),"")</f>
        <v/>
      </c>
      <c r="AM428" s="96"/>
    </row>
    <row r="429" spans="2:39" x14ac:dyDescent="0.45">
      <c r="B429" s="98"/>
      <c r="C429" s="98"/>
      <c r="D429" s="98"/>
      <c r="E429" s="98"/>
      <c r="F429" s="98"/>
      <c r="G429" s="98"/>
      <c r="H429" s="98"/>
      <c r="I429" s="98"/>
      <c r="J429" s="98"/>
      <c r="K429" s="98"/>
      <c r="L429" s="98"/>
      <c r="M429" s="96"/>
      <c r="N429" s="103"/>
      <c r="O429" s="97"/>
      <c r="P429" s="98"/>
      <c r="Q429" s="126" t="str">
        <f t="shared" si="14"/>
        <v/>
      </c>
      <c r="R429" s="108"/>
      <c r="S429" s="98"/>
      <c r="T429" s="105"/>
      <c r="U429" s="103"/>
      <c r="V429" s="171" t="str" cm="1">
        <f t="array" aca="1" ref="V429" ca="1">IF(B429="","",IF(OR(AK429="Joined",AK429="Rejected",AK429="Offer Drop",AK429="Backed out"),"",_xlfn.LET(_xlpm.dates,CHOOSE({1,2,3,4,5,6},X429,Z429,AB429,AD429,AF429,AH429),_xlpm.pastDates,IF(_xlpm.dates&lt;=TODAY(),_xlpm.dates,0),_xlpm.maxPast,MAX(_xlpm.pastDates),IF(_xlpm.maxPast&gt;0,TODAY()-_xlpm.maxPast,IF(T429="","",TODAY()-T429)))))</f>
        <v/>
      </c>
      <c r="W429" s="95"/>
      <c r="X429" s="129"/>
      <c r="Y429" s="100"/>
      <c r="Z429" s="99"/>
      <c r="AA429" s="100"/>
      <c r="AB429" s="99"/>
      <c r="AC429" s="100"/>
      <c r="AD429" s="105"/>
      <c r="AE429" s="94"/>
      <c r="AF429" s="105"/>
      <c r="AG429" s="94"/>
      <c r="AH429" s="132"/>
      <c r="AI429" s="97"/>
      <c r="AJ429" s="96"/>
      <c r="AK429" s="192" t="str">
        <f t="shared" si="15"/>
        <v/>
      </c>
      <c r="AL429" s="169" t="str">
        <f>IFERROR(IF(S429="","",IF(VLOOKUP(S429,'Requisitions'!$B:$N,13,FALSE)="","",HYPERLINK(VLOOKUP(S429,'Requisitions'!$B:$N,13,FALSE),"Feedback Sheet"))),"")</f>
        <v/>
      </c>
      <c r="AM429" s="96"/>
    </row>
    <row r="430" spans="2:39" x14ac:dyDescent="0.45">
      <c r="B430" s="98"/>
      <c r="C430" s="98"/>
      <c r="D430" s="98"/>
      <c r="E430" s="98"/>
      <c r="F430" s="98"/>
      <c r="G430" s="98"/>
      <c r="H430" s="98"/>
      <c r="I430" s="98"/>
      <c r="J430" s="98"/>
      <c r="K430" s="98"/>
      <c r="L430" s="98"/>
      <c r="M430" s="96"/>
      <c r="N430" s="103"/>
      <c r="O430" s="97"/>
      <c r="P430" s="98"/>
      <c r="Q430" s="126" t="str">
        <f t="shared" si="14"/>
        <v/>
      </c>
      <c r="R430" s="108"/>
      <c r="S430" s="98"/>
      <c r="T430" s="105"/>
      <c r="U430" s="103"/>
      <c r="V430" s="171" t="str" cm="1">
        <f t="array" aca="1" ref="V430" ca="1">IF(B430="","",IF(OR(AK430="Joined",AK430="Rejected",AK430="Offer Drop",AK430="Backed out"),"",_xlfn.LET(_xlpm.dates,CHOOSE({1,2,3,4,5,6},X430,Z430,AB430,AD430,AF430,AH430),_xlpm.pastDates,IF(_xlpm.dates&lt;=TODAY(),_xlpm.dates,0),_xlpm.maxPast,MAX(_xlpm.pastDates),IF(_xlpm.maxPast&gt;0,TODAY()-_xlpm.maxPast,IF(T430="","",TODAY()-T430)))))</f>
        <v/>
      </c>
      <c r="W430" s="95"/>
      <c r="X430" s="129"/>
      <c r="Y430" s="100"/>
      <c r="Z430" s="99"/>
      <c r="AA430" s="100"/>
      <c r="AB430" s="99"/>
      <c r="AC430" s="100"/>
      <c r="AD430" s="105"/>
      <c r="AE430" s="94"/>
      <c r="AF430" s="105"/>
      <c r="AG430" s="94"/>
      <c r="AH430" s="132"/>
      <c r="AI430" s="97"/>
      <c r="AJ430" s="96"/>
      <c r="AK430" s="192" t="str">
        <f t="shared" si="15"/>
        <v/>
      </c>
      <c r="AL430" s="169" t="str">
        <f>IFERROR(IF(S430="","",IF(VLOOKUP(S430,'Requisitions'!$B:$N,13,FALSE)="","",HYPERLINK(VLOOKUP(S430,'Requisitions'!$B:$N,13,FALSE),"Feedback Sheet"))),"")</f>
        <v/>
      </c>
      <c r="AM430" s="96"/>
    </row>
    <row r="431" spans="2:39" x14ac:dyDescent="0.45">
      <c r="B431" s="98"/>
      <c r="C431" s="98"/>
      <c r="D431" s="98"/>
      <c r="E431" s="98"/>
      <c r="F431" s="98"/>
      <c r="G431" s="98"/>
      <c r="H431" s="98"/>
      <c r="I431" s="98"/>
      <c r="J431" s="98"/>
      <c r="K431" s="98"/>
      <c r="L431" s="98"/>
      <c r="M431" s="96"/>
      <c r="N431" s="103"/>
      <c r="O431" s="97"/>
      <c r="P431" s="98"/>
      <c r="Q431" s="126" t="str">
        <f t="shared" si="14"/>
        <v/>
      </c>
      <c r="R431" s="108"/>
      <c r="S431" s="98"/>
      <c r="T431" s="105"/>
      <c r="U431" s="103"/>
      <c r="V431" s="171" t="str" cm="1">
        <f t="array" aca="1" ref="V431" ca="1">IF(B431="","",IF(OR(AK431="Joined",AK431="Rejected",AK431="Offer Drop",AK431="Backed out"),"",_xlfn.LET(_xlpm.dates,CHOOSE({1,2,3,4,5,6},X431,Z431,AB431,AD431,AF431,AH431),_xlpm.pastDates,IF(_xlpm.dates&lt;=TODAY(),_xlpm.dates,0),_xlpm.maxPast,MAX(_xlpm.pastDates),IF(_xlpm.maxPast&gt;0,TODAY()-_xlpm.maxPast,IF(T431="","",TODAY()-T431)))))</f>
        <v/>
      </c>
      <c r="W431" s="95"/>
      <c r="X431" s="129"/>
      <c r="Y431" s="100"/>
      <c r="Z431" s="99"/>
      <c r="AA431" s="100"/>
      <c r="AB431" s="99"/>
      <c r="AC431" s="100"/>
      <c r="AD431" s="105"/>
      <c r="AE431" s="94"/>
      <c r="AF431" s="105"/>
      <c r="AG431" s="94"/>
      <c r="AH431" s="132"/>
      <c r="AI431" s="97"/>
      <c r="AJ431" s="96"/>
      <c r="AK431" s="192" t="str">
        <f t="shared" si="15"/>
        <v/>
      </c>
      <c r="AL431" s="169" t="str">
        <f>IFERROR(IF(S431="","",IF(VLOOKUP(S431,'Requisitions'!$B:$N,13,FALSE)="","",HYPERLINK(VLOOKUP(S431,'Requisitions'!$B:$N,13,FALSE),"Feedback Sheet"))),"")</f>
        <v/>
      </c>
      <c r="AM431" s="96"/>
    </row>
    <row r="432" spans="2:39" x14ac:dyDescent="0.45">
      <c r="B432" s="98"/>
      <c r="C432" s="98"/>
      <c r="D432" s="98"/>
      <c r="E432" s="98"/>
      <c r="F432" s="98"/>
      <c r="G432" s="98"/>
      <c r="H432" s="98"/>
      <c r="I432" s="98"/>
      <c r="J432" s="98"/>
      <c r="K432" s="98"/>
      <c r="L432" s="98"/>
      <c r="M432" s="96"/>
      <c r="N432" s="103"/>
      <c r="O432" s="97"/>
      <c r="P432" s="98"/>
      <c r="Q432" s="126" t="str">
        <f t="shared" si="14"/>
        <v/>
      </c>
      <c r="R432" s="108"/>
      <c r="S432" s="98"/>
      <c r="T432" s="105"/>
      <c r="U432" s="103"/>
      <c r="V432" s="171" t="str" cm="1">
        <f t="array" aca="1" ref="V432" ca="1">IF(B432="","",IF(OR(AK432="Joined",AK432="Rejected",AK432="Offer Drop",AK432="Backed out"),"",_xlfn.LET(_xlpm.dates,CHOOSE({1,2,3,4,5,6},X432,Z432,AB432,AD432,AF432,AH432),_xlpm.pastDates,IF(_xlpm.dates&lt;=TODAY(),_xlpm.dates,0),_xlpm.maxPast,MAX(_xlpm.pastDates),IF(_xlpm.maxPast&gt;0,TODAY()-_xlpm.maxPast,IF(T432="","",TODAY()-T432)))))</f>
        <v/>
      </c>
      <c r="W432" s="95"/>
      <c r="X432" s="129"/>
      <c r="Y432" s="100"/>
      <c r="Z432" s="99"/>
      <c r="AA432" s="100"/>
      <c r="AB432" s="99"/>
      <c r="AC432" s="100"/>
      <c r="AD432" s="105"/>
      <c r="AE432" s="94"/>
      <c r="AF432" s="105"/>
      <c r="AG432" s="94"/>
      <c r="AH432" s="132"/>
      <c r="AI432" s="97"/>
      <c r="AJ432" s="96"/>
      <c r="AK432" s="192" t="str">
        <f t="shared" si="15"/>
        <v/>
      </c>
      <c r="AL432" s="169" t="str">
        <f>IFERROR(IF(S432="","",IF(VLOOKUP(S432,'Requisitions'!$B:$N,13,FALSE)="","",HYPERLINK(VLOOKUP(S432,'Requisitions'!$B:$N,13,FALSE),"Feedback Sheet"))),"")</f>
        <v/>
      </c>
      <c r="AM432" s="96"/>
    </row>
    <row r="433" spans="2:39" x14ac:dyDescent="0.45">
      <c r="B433" s="98"/>
      <c r="C433" s="98"/>
      <c r="D433" s="98"/>
      <c r="E433" s="98"/>
      <c r="F433" s="98"/>
      <c r="G433" s="98"/>
      <c r="H433" s="98"/>
      <c r="I433" s="98"/>
      <c r="J433" s="98"/>
      <c r="K433" s="98"/>
      <c r="L433" s="98"/>
      <c r="M433" s="96"/>
      <c r="N433" s="103"/>
      <c r="O433" s="97"/>
      <c r="P433" s="98"/>
      <c r="Q433" s="126" t="str">
        <f t="shared" si="14"/>
        <v/>
      </c>
      <c r="R433" s="108"/>
      <c r="S433" s="98"/>
      <c r="T433" s="105"/>
      <c r="U433" s="103"/>
      <c r="V433" s="171" t="str" cm="1">
        <f t="array" aca="1" ref="V433" ca="1">IF(B433="","",IF(OR(AK433="Joined",AK433="Rejected",AK433="Offer Drop",AK433="Backed out"),"",_xlfn.LET(_xlpm.dates,CHOOSE({1,2,3,4,5,6},X433,Z433,AB433,AD433,AF433,AH433),_xlpm.pastDates,IF(_xlpm.dates&lt;=TODAY(),_xlpm.dates,0),_xlpm.maxPast,MAX(_xlpm.pastDates),IF(_xlpm.maxPast&gt;0,TODAY()-_xlpm.maxPast,IF(T433="","",TODAY()-T433)))))</f>
        <v/>
      </c>
      <c r="W433" s="95"/>
      <c r="X433" s="129"/>
      <c r="Y433" s="100"/>
      <c r="Z433" s="99"/>
      <c r="AA433" s="100"/>
      <c r="AB433" s="99"/>
      <c r="AC433" s="100"/>
      <c r="AD433" s="105"/>
      <c r="AE433" s="94"/>
      <c r="AF433" s="105"/>
      <c r="AG433" s="94"/>
      <c r="AH433" s="132"/>
      <c r="AI433" s="97"/>
      <c r="AJ433" s="96"/>
      <c r="AK433" s="192" t="str">
        <f t="shared" si="15"/>
        <v/>
      </c>
      <c r="AL433" s="169" t="str">
        <f>IFERROR(IF(S433="","",IF(VLOOKUP(S433,'Requisitions'!$B:$N,13,FALSE)="","",HYPERLINK(VLOOKUP(S433,'Requisitions'!$B:$N,13,FALSE),"Feedback Sheet"))),"")</f>
        <v/>
      </c>
      <c r="AM433" s="96"/>
    </row>
    <row r="434" spans="2:39" x14ac:dyDescent="0.45">
      <c r="B434" s="98"/>
      <c r="C434" s="98"/>
      <c r="D434" s="98"/>
      <c r="E434" s="98"/>
      <c r="F434" s="98"/>
      <c r="G434" s="98"/>
      <c r="H434" s="98"/>
      <c r="I434" s="98"/>
      <c r="J434" s="98"/>
      <c r="K434" s="98"/>
      <c r="L434" s="98"/>
      <c r="M434" s="96"/>
      <c r="N434" s="103"/>
      <c r="O434" s="97"/>
      <c r="P434" s="98"/>
      <c r="Q434" s="126" t="str">
        <f t="shared" si="14"/>
        <v/>
      </c>
      <c r="R434" s="108"/>
      <c r="S434" s="98"/>
      <c r="T434" s="105"/>
      <c r="U434" s="103"/>
      <c r="V434" s="171" t="str" cm="1">
        <f t="array" aca="1" ref="V434" ca="1">IF(B434="","",IF(OR(AK434="Joined",AK434="Rejected",AK434="Offer Drop",AK434="Backed out"),"",_xlfn.LET(_xlpm.dates,CHOOSE({1,2,3,4,5,6},X434,Z434,AB434,AD434,AF434,AH434),_xlpm.pastDates,IF(_xlpm.dates&lt;=TODAY(),_xlpm.dates,0),_xlpm.maxPast,MAX(_xlpm.pastDates),IF(_xlpm.maxPast&gt;0,TODAY()-_xlpm.maxPast,IF(T434="","",TODAY()-T434)))))</f>
        <v/>
      </c>
      <c r="W434" s="95"/>
      <c r="X434" s="129"/>
      <c r="Y434" s="100"/>
      <c r="Z434" s="99"/>
      <c r="AA434" s="100"/>
      <c r="AB434" s="99"/>
      <c r="AC434" s="100"/>
      <c r="AD434" s="105"/>
      <c r="AE434" s="94"/>
      <c r="AF434" s="105"/>
      <c r="AG434" s="94"/>
      <c r="AH434" s="132"/>
      <c r="AI434" s="97"/>
      <c r="AJ434" s="96"/>
      <c r="AK434" s="192" t="str">
        <f t="shared" si="15"/>
        <v/>
      </c>
      <c r="AL434" s="169" t="str">
        <f>IFERROR(IF(S434="","",IF(VLOOKUP(S434,'Requisitions'!$B:$N,13,FALSE)="","",HYPERLINK(VLOOKUP(S434,'Requisitions'!$B:$N,13,FALSE),"Feedback Sheet"))),"")</f>
        <v/>
      </c>
      <c r="AM434" s="96"/>
    </row>
    <row r="435" spans="2:39" x14ac:dyDescent="0.45">
      <c r="B435" s="98"/>
      <c r="C435" s="98"/>
      <c r="D435" s="98"/>
      <c r="E435" s="98"/>
      <c r="F435" s="98"/>
      <c r="G435" s="98"/>
      <c r="H435" s="98"/>
      <c r="I435" s="98"/>
      <c r="J435" s="98"/>
      <c r="K435" s="98"/>
      <c r="L435" s="98"/>
      <c r="M435" s="96"/>
      <c r="N435" s="103"/>
      <c r="O435" s="97"/>
      <c r="P435" s="98"/>
      <c r="Q435" s="126" t="str">
        <f t="shared" si="14"/>
        <v/>
      </c>
      <c r="R435" s="108"/>
      <c r="S435" s="98"/>
      <c r="T435" s="105"/>
      <c r="U435" s="103"/>
      <c r="V435" s="171" t="str" cm="1">
        <f t="array" aca="1" ref="V435" ca="1">IF(B435="","",IF(OR(AK435="Joined",AK435="Rejected",AK435="Offer Drop",AK435="Backed out"),"",_xlfn.LET(_xlpm.dates,CHOOSE({1,2,3,4,5,6},X435,Z435,AB435,AD435,AF435,AH435),_xlpm.pastDates,IF(_xlpm.dates&lt;=TODAY(),_xlpm.dates,0),_xlpm.maxPast,MAX(_xlpm.pastDates),IF(_xlpm.maxPast&gt;0,TODAY()-_xlpm.maxPast,IF(T435="","",TODAY()-T435)))))</f>
        <v/>
      </c>
      <c r="W435" s="95"/>
      <c r="X435" s="129"/>
      <c r="Y435" s="100"/>
      <c r="Z435" s="99"/>
      <c r="AA435" s="100"/>
      <c r="AB435" s="99"/>
      <c r="AC435" s="100"/>
      <c r="AD435" s="105"/>
      <c r="AE435" s="94"/>
      <c r="AF435" s="105"/>
      <c r="AG435" s="94"/>
      <c r="AH435" s="132"/>
      <c r="AI435" s="97"/>
      <c r="AJ435" s="96"/>
      <c r="AK435" s="192" t="str">
        <f t="shared" si="15"/>
        <v/>
      </c>
      <c r="AL435" s="169" t="str">
        <f>IFERROR(IF(S435="","",IF(VLOOKUP(S435,'Requisitions'!$B:$N,13,FALSE)="","",HYPERLINK(VLOOKUP(S435,'Requisitions'!$B:$N,13,FALSE),"Feedback Sheet"))),"")</f>
        <v/>
      </c>
      <c r="AM435" s="96"/>
    </row>
    <row r="436" spans="2:39" x14ac:dyDescent="0.45">
      <c r="B436" s="98"/>
      <c r="C436" s="98"/>
      <c r="D436" s="98"/>
      <c r="E436" s="98"/>
      <c r="F436" s="98"/>
      <c r="G436" s="98"/>
      <c r="H436" s="98"/>
      <c r="I436" s="98"/>
      <c r="J436" s="98"/>
      <c r="K436" s="98"/>
      <c r="L436" s="98"/>
      <c r="M436" s="96"/>
      <c r="N436" s="103"/>
      <c r="O436" s="97"/>
      <c r="P436" s="98"/>
      <c r="Q436" s="126" t="str">
        <f t="shared" si="14"/>
        <v/>
      </c>
      <c r="R436" s="108"/>
      <c r="S436" s="98"/>
      <c r="T436" s="105"/>
      <c r="U436" s="103"/>
      <c r="V436" s="171" t="str" cm="1">
        <f t="array" aca="1" ref="V436" ca="1">IF(B436="","",IF(OR(AK436="Joined",AK436="Rejected",AK436="Offer Drop",AK436="Backed out"),"",_xlfn.LET(_xlpm.dates,CHOOSE({1,2,3,4,5,6},X436,Z436,AB436,AD436,AF436,AH436),_xlpm.pastDates,IF(_xlpm.dates&lt;=TODAY(),_xlpm.dates,0),_xlpm.maxPast,MAX(_xlpm.pastDates),IF(_xlpm.maxPast&gt;0,TODAY()-_xlpm.maxPast,IF(T436="","",TODAY()-T436)))))</f>
        <v/>
      </c>
      <c r="W436" s="95"/>
      <c r="X436" s="129"/>
      <c r="Y436" s="100"/>
      <c r="Z436" s="99"/>
      <c r="AA436" s="100"/>
      <c r="AB436" s="99"/>
      <c r="AC436" s="100"/>
      <c r="AD436" s="105"/>
      <c r="AE436" s="94"/>
      <c r="AF436" s="105"/>
      <c r="AG436" s="94"/>
      <c r="AH436" s="132"/>
      <c r="AI436" s="97"/>
      <c r="AJ436" s="96"/>
      <c r="AK436" s="192" t="str">
        <f t="shared" si="15"/>
        <v/>
      </c>
      <c r="AL436" s="169" t="str">
        <f>IFERROR(IF(S436="","",IF(VLOOKUP(S436,'Requisitions'!$B:$N,13,FALSE)="","",HYPERLINK(VLOOKUP(S436,'Requisitions'!$B:$N,13,FALSE),"Feedback Sheet"))),"")</f>
        <v/>
      </c>
      <c r="AM436" s="96"/>
    </row>
    <row r="437" spans="2:39" x14ac:dyDescent="0.45">
      <c r="B437" s="98"/>
      <c r="C437" s="98"/>
      <c r="D437" s="98"/>
      <c r="E437" s="98"/>
      <c r="F437" s="98"/>
      <c r="G437" s="98"/>
      <c r="H437" s="98"/>
      <c r="I437" s="98"/>
      <c r="J437" s="98"/>
      <c r="K437" s="98"/>
      <c r="L437" s="98"/>
      <c r="M437" s="96"/>
      <c r="N437" s="103"/>
      <c r="O437" s="97"/>
      <c r="P437" s="98"/>
      <c r="Q437" s="126" t="str">
        <f t="shared" si="14"/>
        <v/>
      </c>
      <c r="R437" s="108"/>
      <c r="S437" s="98"/>
      <c r="T437" s="105"/>
      <c r="U437" s="103"/>
      <c r="V437" s="171" t="str" cm="1">
        <f t="array" aca="1" ref="V437" ca="1">IF(B437="","",IF(OR(AK437="Joined",AK437="Rejected",AK437="Offer Drop",AK437="Backed out"),"",_xlfn.LET(_xlpm.dates,CHOOSE({1,2,3,4,5,6},X437,Z437,AB437,AD437,AF437,AH437),_xlpm.pastDates,IF(_xlpm.dates&lt;=TODAY(),_xlpm.dates,0),_xlpm.maxPast,MAX(_xlpm.pastDates),IF(_xlpm.maxPast&gt;0,TODAY()-_xlpm.maxPast,IF(T437="","",TODAY()-T437)))))</f>
        <v/>
      </c>
      <c r="W437" s="95"/>
      <c r="X437" s="129"/>
      <c r="Y437" s="100"/>
      <c r="Z437" s="99"/>
      <c r="AA437" s="100"/>
      <c r="AB437" s="99"/>
      <c r="AC437" s="100"/>
      <c r="AD437" s="105"/>
      <c r="AE437" s="94"/>
      <c r="AF437" s="105"/>
      <c r="AG437" s="94"/>
      <c r="AH437" s="132"/>
      <c r="AI437" s="97"/>
      <c r="AJ437" s="96"/>
      <c r="AK437" s="192" t="str">
        <f t="shared" si="15"/>
        <v/>
      </c>
      <c r="AL437" s="169" t="str">
        <f>IFERROR(IF(S437="","",IF(VLOOKUP(S437,'Requisitions'!$B:$N,13,FALSE)="","",HYPERLINK(VLOOKUP(S437,'Requisitions'!$B:$N,13,FALSE),"Feedback Sheet"))),"")</f>
        <v/>
      </c>
      <c r="AM437" s="96"/>
    </row>
    <row r="438" spans="2:39" x14ac:dyDescent="0.45">
      <c r="B438" s="98"/>
      <c r="C438" s="98"/>
      <c r="D438" s="98"/>
      <c r="E438" s="98"/>
      <c r="F438" s="98"/>
      <c r="G438" s="98"/>
      <c r="H438" s="98"/>
      <c r="I438" s="98"/>
      <c r="J438" s="98"/>
      <c r="K438" s="98"/>
      <c r="L438" s="98"/>
      <c r="M438" s="96"/>
      <c r="N438" s="103"/>
      <c r="O438" s="97"/>
      <c r="P438" s="98"/>
      <c r="Q438" s="126" t="str">
        <f t="shared" si="14"/>
        <v/>
      </c>
      <c r="R438" s="108"/>
      <c r="S438" s="98"/>
      <c r="T438" s="105"/>
      <c r="U438" s="103"/>
      <c r="V438" s="171" t="str" cm="1">
        <f t="array" aca="1" ref="V438" ca="1">IF(B438="","",IF(OR(AK438="Joined",AK438="Rejected",AK438="Offer Drop",AK438="Backed out"),"",_xlfn.LET(_xlpm.dates,CHOOSE({1,2,3,4,5,6},X438,Z438,AB438,AD438,AF438,AH438),_xlpm.pastDates,IF(_xlpm.dates&lt;=TODAY(),_xlpm.dates,0),_xlpm.maxPast,MAX(_xlpm.pastDates),IF(_xlpm.maxPast&gt;0,TODAY()-_xlpm.maxPast,IF(T438="","",TODAY()-T438)))))</f>
        <v/>
      </c>
      <c r="W438" s="95"/>
      <c r="X438" s="129"/>
      <c r="Y438" s="100"/>
      <c r="Z438" s="99"/>
      <c r="AA438" s="100"/>
      <c r="AB438" s="99"/>
      <c r="AC438" s="100"/>
      <c r="AD438" s="105"/>
      <c r="AE438" s="94"/>
      <c r="AF438" s="105"/>
      <c r="AG438" s="94"/>
      <c r="AH438" s="132"/>
      <c r="AI438" s="97"/>
      <c r="AJ438" s="96"/>
      <c r="AK438" s="192" t="str">
        <f t="shared" si="15"/>
        <v/>
      </c>
      <c r="AL438" s="169" t="str">
        <f>IFERROR(IF(S438="","",IF(VLOOKUP(S438,'Requisitions'!$B:$N,13,FALSE)="","",HYPERLINK(VLOOKUP(S438,'Requisitions'!$B:$N,13,FALSE),"Feedback Sheet"))),"")</f>
        <v/>
      </c>
      <c r="AM438" s="96"/>
    </row>
    <row r="439" spans="2:39" x14ac:dyDescent="0.45">
      <c r="B439" s="98"/>
      <c r="C439" s="98"/>
      <c r="D439" s="98"/>
      <c r="E439" s="98"/>
      <c r="F439" s="98"/>
      <c r="G439" s="98"/>
      <c r="H439" s="98"/>
      <c r="I439" s="98"/>
      <c r="J439" s="98"/>
      <c r="K439" s="98"/>
      <c r="L439" s="98"/>
      <c r="M439" s="96"/>
      <c r="N439" s="103"/>
      <c r="O439" s="97"/>
      <c r="P439" s="98"/>
      <c r="Q439" s="126" t="str">
        <f t="shared" si="14"/>
        <v/>
      </c>
      <c r="R439" s="108"/>
      <c r="S439" s="98"/>
      <c r="T439" s="105"/>
      <c r="U439" s="103"/>
      <c r="V439" s="171" t="str" cm="1">
        <f t="array" aca="1" ref="V439" ca="1">IF(B439="","",IF(OR(AK439="Joined",AK439="Rejected",AK439="Offer Drop",AK439="Backed out"),"",_xlfn.LET(_xlpm.dates,CHOOSE({1,2,3,4,5,6},X439,Z439,AB439,AD439,AF439,AH439),_xlpm.pastDates,IF(_xlpm.dates&lt;=TODAY(),_xlpm.dates,0),_xlpm.maxPast,MAX(_xlpm.pastDates),IF(_xlpm.maxPast&gt;0,TODAY()-_xlpm.maxPast,IF(T439="","",TODAY()-T439)))))</f>
        <v/>
      </c>
      <c r="W439" s="95"/>
      <c r="X439" s="129"/>
      <c r="Y439" s="100"/>
      <c r="Z439" s="99"/>
      <c r="AA439" s="100"/>
      <c r="AB439" s="99"/>
      <c r="AC439" s="100"/>
      <c r="AD439" s="105"/>
      <c r="AE439" s="94"/>
      <c r="AF439" s="105"/>
      <c r="AG439" s="94"/>
      <c r="AH439" s="132"/>
      <c r="AI439" s="97"/>
      <c r="AJ439" s="96"/>
      <c r="AK439" s="192" t="str">
        <f t="shared" si="15"/>
        <v/>
      </c>
      <c r="AL439" s="169" t="str">
        <f>IFERROR(IF(S439="","",IF(VLOOKUP(S439,'Requisitions'!$B:$N,13,FALSE)="","",HYPERLINK(VLOOKUP(S439,'Requisitions'!$B:$N,13,FALSE),"Feedback Sheet"))),"")</f>
        <v/>
      </c>
      <c r="AM439" s="96"/>
    </row>
    <row r="440" spans="2:39" x14ac:dyDescent="0.45">
      <c r="B440" s="98"/>
      <c r="C440" s="98"/>
      <c r="D440" s="98"/>
      <c r="E440" s="98"/>
      <c r="F440" s="98"/>
      <c r="G440" s="98"/>
      <c r="H440" s="98"/>
      <c r="I440" s="98"/>
      <c r="J440" s="98"/>
      <c r="K440" s="98"/>
      <c r="L440" s="98"/>
      <c r="M440" s="96"/>
      <c r="N440" s="103"/>
      <c r="O440" s="97"/>
      <c r="P440" s="98"/>
      <c r="Q440" s="126" t="str">
        <f t="shared" si="14"/>
        <v/>
      </c>
      <c r="R440" s="108"/>
      <c r="S440" s="98"/>
      <c r="T440" s="105"/>
      <c r="U440" s="103"/>
      <c r="V440" s="171" t="str" cm="1">
        <f t="array" aca="1" ref="V440" ca="1">IF(B440="","",IF(OR(AK440="Joined",AK440="Rejected",AK440="Offer Drop",AK440="Backed out"),"",_xlfn.LET(_xlpm.dates,CHOOSE({1,2,3,4,5,6},X440,Z440,AB440,AD440,AF440,AH440),_xlpm.pastDates,IF(_xlpm.dates&lt;=TODAY(),_xlpm.dates,0),_xlpm.maxPast,MAX(_xlpm.pastDates),IF(_xlpm.maxPast&gt;0,TODAY()-_xlpm.maxPast,IF(T440="","",TODAY()-T440)))))</f>
        <v/>
      </c>
      <c r="W440" s="95"/>
      <c r="X440" s="129"/>
      <c r="Y440" s="100"/>
      <c r="Z440" s="99"/>
      <c r="AA440" s="100"/>
      <c r="AB440" s="99"/>
      <c r="AC440" s="100"/>
      <c r="AD440" s="105"/>
      <c r="AE440" s="94"/>
      <c r="AF440" s="105"/>
      <c r="AG440" s="94"/>
      <c r="AH440" s="132"/>
      <c r="AI440" s="97"/>
      <c r="AJ440" s="96"/>
      <c r="AK440" s="192" t="str">
        <f t="shared" si="15"/>
        <v/>
      </c>
      <c r="AL440" s="169" t="str">
        <f>IFERROR(IF(S440="","",IF(VLOOKUP(S440,'Requisitions'!$B:$N,13,FALSE)="","",HYPERLINK(VLOOKUP(S440,'Requisitions'!$B:$N,13,FALSE),"Feedback Sheet"))),"")</f>
        <v/>
      </c>
      <c r="AM440" s="96"/>
    </row>
    <row r="441" spans="2:39" x14ac:dyDescent="0.45">
      <c r="B441" s="98"/>
      <c r="C441" s="98"/>
      <c r="D441" s="98"/>
      <c r="E441" s="98"/>
      <c r="F441" s="98"/>
      <c r="G441" s="98"/>
      <c r="H441" s="98"/>
      <c r="I441" s="98"/>
      <c r="J441" s="98"/>
      <c r="K441" s="98"/>
      <c r="L441" s="98"/>
      <c r="M441" s="96"/>
      <c r="N441" s="103"/>
      <c r="O441" s="97"/>
      <c r="P441" s="98"/>
      <c r="Q441" s="126" t="str">
        <f t="shared" si="14"/>
        <v/>
      </c>
      <c r="R441" s="108"/>
      <c r="S441" s="98"/>
      <c r="T441" s="105"/>
      <c r="U441" s="103"/>
      <c r="V441" s="171" t="str" cm="1">
        <f t="array" aca="1" ref="V441" ca="1">IF(B441="","",IF(OR(AK441="Joined",AK441="Rejected",AK441="Offer Drop",AK441="Backed out"),"",_xlfn.LET(_xlpm.dates,CHOOSE({1,2,3,4,5,6},X441,Z441,AB441,AD441,AF441,AH441),_xlpm.pastDates,IF(_xlpm.dates&lt;=TODAY(),_xlpm.dates,0),_xlpm.maxPast,MAX(_xlpm.pastDates),IF(_xlpm.maxPast&gt;0,TODAY()-_xlpm.maxPast,IF(T441="","",TODAY()-T441)))))</f>
        <v/>
      </c>
      <c r="W441" s="95"/>
      <c r="X441" s="129"/>
      <c r="Y441" s="100"/>
      <c r="Z441" s="99"/>
      <c r="AA441" s="100"/>
      <c r="AB441" s="99"/>
      <c r="AC441" s="100"/>
      <c r="AD441" s="105"/>
      <c r="AE441" s="94"/>
      <c r="AF441" s="105"/>
      <c r="AG441" s="94"/>
      <c r="AH441" s="132"/>
      <c r="AI441" s="97"/>
      <c r="AJ441" s="96"/>
      <c r="AK441" s="192" t="str">
        <f t="shared" si="15"/>
        <v/>
      </c>
      <c r="AL441" s="169" t="str">
        <f>IFERROR(IF(S441="","",IF(VLOOKUP(S441,'Requisitions'!$B:$N,13,FALSE)="","",HYPERLINK(VLOOKUP(S441,'Requisitions'!$B:$N,13,FALSE),"Feedback Sheet"))),"")</f>
        <v/>
      </c>
      <c r="AM441" s="96"/>
    </row>
    <row r="442" spans="2:39" x14ac:dyDescent="0.45">
      <c r="B442" s="98"/>
      <c r="C442" s="98"/>
      <c r="D442" s="98"/>
      <c r="E442" s="98"/>
      <c r="F442" s="98"/>
      <c r="G442" s="98"/>
      <c r="H442" s="98"/>
      <c r="I442" s="98"/>
      <c r="J442" s="98"/>
      <c r="K442" s="98"/>
      <c r="L442" s="98"/>
      <c r="M442" s="96"/>
      <c r="N442" s="103"/>
      <c r="O442" s="97"/>
      <c r="P442" s="98"/>
      <c r="Q442" s="126" t="str">
        <f t="shared" si="14"/>
        <v/>
      </c>
      <c r="R442" s="108"/>
      <c r="S442" s="98"/>
      <c r="T442" s="105"/>
      <c r="U442" s="103"/>
      <c r="V442" s="171" t="str" cm="1">
        <f t="array" aca="1" ref="V442" ca="1">IF(B442="","",IF(OR(AK442="Joined",AK442="Rejected",AK442="Offer Drop",AK442="Backed out"),"",_xlfn.LET(_xlpm.dates,CHOOSE({1,2,3,4,5,6},X442,Z442,AB442,AD442,AF442,AH442),_xlpm.pastDates,IF(_xlpm.dates&lt;=TODAY(),_xlpm.dates,0),_xlpm.maxPast,MAX(_xlpm.pastDates),IF(_xlpm.maxPast&gt;0,TODAY()-_xlpm.maxPast,IF(T442="","",TODAY()-T442)))))</f>
        <v/>
      </c>
      <c r="W442" s="95"/>
      <c r="X442" s="129"/>
      <c r="Y442" s="100"/>
      <c r="Z442" s="99"/>
      <c r="AA442" s="100"/>
      <c r="AB442" s="99"/>
      <c r="AC442" s="100"/>
      <c r="AD442" s="105"/>
      <c r="AE442" s="94"/>
      <c r="AF442" s="105"/>
      <c r="AG442" s="94"/>
      <c r="AH442" s="132"/>
      <c r="AI442" s="97"/>
      <c r="AJ442" s="96"/>
      <c r="AK442" s="192" t="str">
        <f t="shared" si="15"/>
        <v/>
      </c>
      <c r="AL442" s="169" t="str">
        <f>IFERROR(IF(S442="","",IF(VLOOKUP(S442,'Requisitions'!$B:$N,13,FALSE)="","",HYPERLINK(VLOOKUP(S442,'Requisitions'!$B:$N,13,FALSE),"Feedback Sheet"))),"")</f>
        <v/>
      </c>
      <c r="AM442" s="96"/>
    </row>
    <row r="443" spans="2:39" x14ac:dyDescent="0.45">
      <c r="B443" s="98"/>
      <c r="C443" s="98"/>
      <c r="D443" s="98"/>
      <c r="E443" s="98"/>
      <c r="F443" s="98"/>
      <c r="G443" s="98"/>
      <c r="H443" s="98"/>
      <c r="I443" s="98"/>
      <c r="J443" s="98"/>
      <c r="K443" s="98"/>
      <c r="L443" s="98"/>
      <c r="M443" s="96"/>
      <c r="N443" s="103"/>
      <c r="O443" s="97"/>
      <c r="P443" s="98"/>
      <c r="Q443" s="126" t="str">
        <f t="shared" si="14"/>
        <v/>
      </c>
      <c r="R443" s="108"/>
      <c r="S443" s="98"/>
      <c r="T443" s="105"/>
      <c r="U443" s="103"/>
      <c r="V443" s="171" t="str" cm="1">
        <f t="array" aca="1" ref="V443" ca="1">IF(B443="","",IF(OR(AK443="Joined",AK443="Rejected",AK443="Offer Drop",AK443="Backed out"),"",_xlfn.LET(_xlpm.dates,CHOOSE({1,2,3,4,5,6},X443,Z443,AB443,AD443,AF443,AH443),_xlpm.pastDates,IF(_xlpm.dates&lt;=TODAY(),_xlpm.dates,0),_xlpm.maxPast,MAX(_xlpm.pastDates),IF(_xlpm.maxPast&gt;0,TODAY()-_xlpm.maxPast,IF(T443="","",TODAY()-T443)))))</f>
        <v/>
      </c>
      <c r="W443" s="95"/>
      <c r="X443" s="129"/>
      <c r="Y443" s="100"/>
      <c r="Z443" s="99"/>
      <c r="AA443" s="100"/>
      <c r="AB443" s="99"/>
      <c r="AC443" s="100"/>
      <c r="AD443" s="105"/>
      <c r="AE443" s="94"/>
      <c r="AF443" s="105"/>
      <c r="AG443" s="94"/>
      <c r="AH443" s="132"/>
      <c r="AI443" s="97"/>
      <c r="AJ443" s="96"/>
      <c r="AK443" s="192" t="str">
        <f t="shared" si="15"/>
        <v/>
      </c>
      <c r="AL443" s="169" t="str">
        <f>IFERROR(IF(S443="","",IF(VLOOKUP(S443,'Requisitions'!$B:$N,13,FALSE)="","",HYPERLINK(VLOOKUP(S443,'Requisitions'!$B:$N,13,FALSE),"Feedback Sheet"))),"")</f>
        <v/>
      </c>
      <c r="AM443" s="96"/>
    </row>
    <row r="444" spans="2:39" x14ac:dyDescent="0.45">
      <c r="B444" s="98"/>
      <c r="C444" s="98"/>
      <c r="D444" s="98"/>
      <c r="E444" s="98"/>
      <c r="F444" s="98"/>
      <c r="G444" s="98"/>
      <c r="H444" s="98"/>
      <c r="I444" s="98"/>
      <c r="J444" s="98"/>
      <c r="K444" s="98"/>
      <c r="L444" s="98"/>
      <c r="M444" s="96"/>
      <c r="N444" s="103"/>
      <c r="O444" s="97"/>
      <c r="P444" s="98"/>
      <c r="Q444" s="126" t="str">
        <f t="shared" si="14"/>
        <v/>
      </c>
      <c r="R444" s="108"/>
      <c r="S444" s="98"/>
      <c r="T444" s="105"/>
      <c r="U444" s="103"/>
      <c r="V444" s="171" t="str" cm="1">
        <f t="array" aca="1" ref="V444" ca="1">IF(B444="","",IF(OR(AK444="Joined",AK444="Rejected",AK444="Offer Drop",AK444="Backed out"),"",_xlfn.LET(_xlpm.dates,CHOOSE({1,2,3,4,5,6},X444,Z444,AB444,AD444,AF444,AH444),_xlpm.pastDates,IF(_xlpm.dates&lt;=TODAY(),_xlpm.dates,0),_xlpm.maxPast,MAX(_xlpm.pastDates),IF(_xlpm.maxPast&gt;0,TODAY()-_xlpm.maxPast,IF(T444="","",TODAY()-T444)))))</f>
        <v/>
      </c>
      <c r="W444" s="95"/>
      <c r="X444" s="129"/>
      <c r="Y444" s="100"/>
      <c r="Z444" s="99"/>
      <c r="AA444" s="100"/>
      <c r="AB444" s="99"/>
      <c r="AC444" s="100"/>
      <c r="AD444" s="105"/>
      <c r="AE444" s="94"/>
      <c r="AF444" s="105"/>
      <c r="AG444" s="94"/>
      <c r="AH444" s="132"/>
      <c r="AI444" s="97"/>
      <c r="AJ444" s="96"/>
      <c r="AK444" s="192" t="str">
        <f t="shared" si="15"/>
        <v/>
      </c>
      <c r="AL444" s="169" t="str">
        <f>IFERROR(IF(S444="","",IF(VLOOKUP(S444,'Requisitions'!$B:$N,13,FALSE)="","",HYPERLINK(VLOOKUP(S444,'Requisitions'!$B:$N,13,FALSE),"Feedback Sheet"))),"")</f>
        <v/>
      </c>
      <c r="AM444" s="96"/>
    </row>
    <row r="445" spans="2:39" x14ac:dyDescent="0.45">
      <c r="B445" s="98"/>
      <c r="C445" s="98"/>
      <c r="D445" s="98"/>
      <c r="E445" s="98"/>
      <c r="F445" s="98"/>
      <c r="G445" s="98"/>
      <c r="H445" s="98"/>
      <c r="I445" s="98"/>
      <c r="J445" s="98"/>
      <c r="K445" s="98"/>
      <c r="L445" s="98"/>
      <c r="M445" s="96"/>
      <c r="N445" s="103"/>
      <c r="O445" s="97"/>
      <c r="P445" s="98"/>
      <c r="Q445" s="126" t="str">
        <f t="shared" si="14"/>
        <v/>
      </c>
      <c r="R445" s="108"/>
      <c r="S445" s="98"/>
      <c r="T445" s="105"/>
      <c r="U445" s="103"/>
      <c r="V445" s="171" t="str" cm="1">
        <f t="array" aca="1" ref="V445" ca="1">IF(B445="","",IF(OR(AK445="Joined",AK445="Rejected",AK445="Offer Drop",AK445="Backed out"),"",_xlfn.LET(_xlpm.dates,CHOOSE({1,2,3,4,5,6},X445,Z445,AB445,AD445,AF445,AH445),_xlpm.pastDates,IF(_xlpm.dates&lt;=TODAY(),_xlpm.dates,0),_xlpm.maxPast,MAX(_xlpm.pastDates),IF(_xlpm.maxPast&gt;0,TODAY()-_xlpm.maxPast,IF(T445="","",TODAY()-T445)))))</f>
        <v/>
      </c>
      <c r="W445" s="95"/>
      <c r="X445" s="129"/>
      <c r="Y445" s="100"/>
      <c r="Z445" s="99"/>
      <c r="AA445" s="100"/>
      <c r="AB445" s="99"/>
      <c r="AC445" s="100"/>
      <c r="AD445" s="105"/>
      <c r="AE445" s="94"/>
      <c r="AF445" s="105"/>
      <c r="AG445" s="94"/>
      <c r="AH445" s="132"/>
      <c r="AI445" s="97"/>
      <c r="AJ445" s="96"/>
      <c r="AK445" s="192" t="str">
        <f t="shared" si="15"/>
        <v/>
      </c>
      <c r="AL445" s="169" t="str">
        <f>IFERROR(IF(S445="","",IF(VLOOKUP(S445,'Requisitions'!$B:$N,13,FALSE)="","",HYPERLINK(VLOOKUP(S445,'Requisitions'!$B:$N,13,FALSE),"Feedback Sheet"))),"")</f>
        <v/>
      </c>
      <c r="AM445" s="96"/>
    </row>
    <row r="446" spans="2:39" x14ac:dyDescent="0.45">
      <c r="B446" s="98"/>
      <c r="C446" s="98"/>
      <c r="D446" s="98"/>
      <c r="E446" s="98"/>
      <c r="F446" s="98"/>
      <c r="G446" s="98"/>
      <c r="H446" s="98"/>
      <c r="I446" s="98"/>
      <c r="J446" s="98"/>
      <c r="K446" s="98"/>
      <c r="L446" s="98"/>
      <c r="M446" s="96"/>
      <c r="N446" s="103"/>
      <c r="O446" s="97"/>
      <c r="P446" s="98"/>
      <c r="Q446" s="126" t="str">
        <f t="shared" si="14"/>
        <v/>
      </c>
      <c r="R446" s="108"/>
      <c r="S446" s="98"/>
      <c r="T446" s="105"/>
      <c r="U446" s="103"/>
      <c r="V446" s="171" t="str" cm="1">
        <f t="array" aca="1" ref="V446" ca="1">IF(B446="","",IF(OR(AK446="Joined",AK446="Rejected",AK446="Offer Drop",AK446="Backed out"),"",_xlfn.LET(_xlpm.dates,CHOOSE({1,2,3,4,5,6},X446,Z446,AB446,AD446,AF446,AH446),_xlpm.pastDates,IF(_xlpm.dates&lt;=TODAY(),_xlpm.dates,0),_xlpm.maxPast,MAX(_xlpm.pastDates),IF(_xlpm.maxPast&gt;0,TODAY()-_xlpm.maxPast,IF(T446="","",TODAY()-T446)))))</f>
        <v/>
      </c>
      <c r="W446" s="95"/>
      <c r="X446" s="129"/>
      <c r="Y446" s="100"/>
      <c r="Z446" s="99"/>
      <c r="AA446" s="100"/>
      <c r="AB446" s="99"/>
      <c r="AC446" s="100"/>
      <c r="AD446" s="105"/>
      <c r="AE446" s="94"/>
      <c r="AF446" s="105"/>
      <c r="AG446" s="94"/>
      <c r="AH446" s="132"/>
      <c r="AI446" s="97"/>
      <c r="AJ446" s="96"/>
      <c r="AK446" s="192" t="str">
        <f t="shared" si="15"/>
        <v/>
      </c>
      <c r="AL446" s="169" t="str">
        <f>IFERROR(IF(S446="","",IF(VLOOKUP(S446,'Requisitions'!$B:$N,13,FALSE)="","",HYPERLINK(VLOOKUP(S446,'Requisitions'!$B:$N,13,FALSE),"Feedback Sheet"))),"")</f>
        <v/>
      </c>
      <c r="AM446" s="96"/>
    </row>
    <row r="447" spans="2:39" x14ac:dyDescent="0.45">
      <c r="B447" s="98"/>
      <c r="C447" s="98"/>
      <c r="D447" s="98"/>
      <c r="E447" s="98"/>
      <c r="F447" s="98"/>
      <c r="G447" s="98"/>
      <c r="H447" s="98"/>
      <c r="I447" s="98"/>
      <c r="J447" s="98"/>
      <c r="K447" s="98"/>
      <c r="L447" s="98"/>
      <c r="M447" s="96"/>
      <c r="N447" s="103"/>
      <c r="O447" s="97"/>
      <c r="P447" s="98"/>
      <c r="Q447" s="126" t="str">
        <f t="shared" si="14"/>
        <v/>
      </c>
      <c r="R447" s="108"/>
      <c r="S447" s="98"/>
      <c r="T447" s="105"/>
      <c r="U447" s="103"/>
      <c r="V447" s="171" t="str" cm="1">
        <f t="array" aca="1" ref="V447" ca="1">IF(B447="","",IF(OR(AK447="Joined",AK447="Rejected",AK447="Offer Drop",AK447="Backed out"),"",_xlfn.LET(_xlpm.dates,CHOOSE({1,2,3,4,5,6},X447,Z447,AB447,AD447,AF447,AH447),_xlpm.pastDates,IF(_xlpm.dates&lt;=TODAY(),_xlpm.dates,0),_xlpm.maxPast,MAX(_xlpm.pastDates),IF(_xlpm.maxPast&gt;0,TODAY()-_xlpm.maxPast,IF(T447="","",TODAY()-T447)))))</f>
        <v/>
      </c>
      <c r="W447" s="95"/>
      <c r="X447" s="129"/>
      <c r="Y447" s="100"/>
      <c r="Z447" s="99"/>
      <c r="AA447" s="100"/>
      <c r="AB447" s="99"/>
      <c r="AC447" s="100"/>
      <c r="AD447" s="105"/>
      <c r="AE447" s="94"/>
      <c r="AF447" s="105"/>
      <c r="AG447" s="94"/>
      <c r="AH447" s="132"/>
      <c r="AI447" s="97"/>
      <c r="AJ447" s="96"/>
      <c r="AK447" s="192" t="str">
        <f t="shared" si="15"/>
        <v/>
      </c>
      <c r="AL447" s="169" t="str">
        <f>IFERROR(IF(S447="","",IF(VLOOKUP(S447,'Requisitions'!$B:$N,13,FALSE)="","",HYPERLINK(VLOOKUP(S447,'Requisitions'!$B:$N,13,FALSE),"Feedback Sheet"))),"")</f>
        <v/>
      </c>
      <c r="AM447" s="96"/>
    </row>
    <row r="448" spans="2:39" x14ac:dyDescent="0.45">
      <c r="B448" s="98"/>
      <c r="C448" s="98"/>
      <c r="D448" s="98"/>
      <c r="E448" s="98"/>
      <c r="F448" s="98"/>
      <c r="G448" s="98"/>
      <c r="H448" s="98"/>
      <c r="I448" s="98"/>
      <c r="J448" s="98"/>
      <c r="K448" s="98"/>
      <c r="L448" s="98"/>
      <c r="M448" s="96"/>
      <c r="N448" s="103"/>
      <c r="O448" s="97"/>
      <c r="P448" s="98"/>
      <c r="Q448" s="126" t="str">
        <f t="shared" si="14"/>
        <v/>
      </c>
      <c r="R448" s="108"/>
      <c r="S448" s="98"/>
      <c r="T448" s="105"/>
      <c r="U448" s="103"/>
      <c r="V448" s="171" t="str" cm="1">
        <f t="array" aca="1" ref="V448" ca="1">IF(B448="","",IF(OR(AK448="Joined",AK448="Rejected",AK448="Offer Drop",AK448="Backed out"),"",_xlfn.LET(_xlpm.dates,CHOOSE({1,2,3,4,5,6},X448,Z448,AB448,AD448,AF448,AH448),_xlpm.pastDates,IF(_xlpm.dates&lt;=TODAY(),_xlpm.dates,0),_xlpm.maxPast,MAX(_xlpm.pastDates),IF(_xlpm.maxPast&gt;0,TODAY()-_xlpm.maxPast,IF(T448="","",TODAY()-T448)))))</f>
        <v/>
      </c>
      <c r="W448" s="95"/>
      <c r="X448" s="129"/>
      <c r="Y448" s="100"/>
      <c r="Z448" s="99"/>
      <c r="AA448" s="100"/>
      <c r="AB448" s="99"/>
      <c r="AC448" s="100"/>
      <c r="AD448" s="105"/>
      <c r="AE448" s="94"/>
      <c r="AF448" s="105"/>
      <c r="AG448" s="94"/>
      <c r="AH448" s="132"/>
      <c r="AI448" s="97"/>
      <c r="AJ448" s="96"/>
      <c r="AK448" s="192" t="str">
        <f t="shared" si="15"/>
        <v/>
      </c>
      <c r="AL448" s="169" t="str">
        <f>IFERROR(IF(S448="","",IF(VLOOKUP(S448,'Requisitions'!$B:$N,13,FALSE)="","",HYPERLINK(VLOOKUP(S448,'Requisitions'!$B:$N,13,FALSE),"Feedback Sheet"))),"")</f>
        <v/>
      </c>
      <c r="AM448" s="96"/>
    </row>
    <row r="449" spans="2:39" x14ac:dyDescent="0.45">
      <c r="B449" s="98"/>
      <c r="C449" s="98"/>
      <c r="D449" s="98"/>
      <c r="E449" s="98"/>
      <c r="F449" s="98"/>
      <c r="G449" s="98"/>
      <c r="H449" s="98"/>
      <c r="I449" s="98"/>
      <c r="J449" s="98"/>
      <c r="K449" s="98"/>
      <c r="L449" s="98"/>
      <c r="M449" s="96"/>
      <c r="N449" s="103"/>
      <c r="O449" s="97"/>
      <c r="P449" s="98"/>
      <c r="Q449" s="126" t="str">
        <f t="shared" si="14"/>
        <v/>
      </c>
      <c r="R449" s="108"/>
      <c r="S449" s="98"/>
      <c r="T449" s="105"/>
      <c r="U449" s="103"/>
      <c r="V449" s="171" t="str" cm="1">
        <f t="array" aca="1" ref="V449" ca="1">IF(B449="","",IF(OR(AK449="Joined",AK449="Rejected",AK449="Offer Drop",AK449="Backed out"),"",_xlfn.LET(_xlpm.dates,CHOOSE({1,2,3,4,5,6},X449,Z449,AB449,AD449,AF449,AH449),_xlpm.pastDates,IF(_xlpm.dates&lt;=TODAY(),_xlpm.dates,0),_xlpm.maxPast,MAX(_xlpm.pastDates),IF(_xlpm.maxPast&gt;0,TODAY()-_xlpm.maxPast,IF(T449="","",TODAY()-T449)))))</f>
        <v/>
      </c>
      <c r="W449" s="95"/>
      <c r="X449" s="129"/>
      <c r="Y449" s="100"/>
      <c r="Z449" s="99"/>
      <c r="AA449" s="100"/>
      <c r="AB449" s="99"/>
      <c r="AC449" s="100"/>
      <c r="AD449" s="105"/>
      <c r="AE449" s="94"/>
      <c r="AF449" s="105"/>
      <c r="AG449" s="94"/>
      <c r="AH449" s="132"/>
      <c r="AI449" s="97"/>
      <c r="AJ449" s="96"/>
      <c r="AK449" s="192" t="str">
        <f t="shared" si="15"/>
        <v/>
      </c>
      <c r="AL449" s="169" t="str">
        <f>IFERROR(IF(S449="","",IF(VLOOKUP(S449,'Requisitions'!$B:$N,13,FALSE)="","",HYPERLINK(VLOOKUP(S449,'Requisitions'!$B:$N,13,FALSE),"Feedback Sheet"))),"")</f>
        <v/>
      </c>
      <c r="AM449" s="96"/>
    </row>
    <row r="450" spans="2:39" x14ac:dyDescent="0.45">
      <c r="B450" s="98"/>
      <c r="C450" s="98"/>
      <c r="D450" s="98"/>
      <c r="E450" s="98"/>
      <c r="F450" s="98"/>
      <c r="G450" s="98"/>
      <c r="H450" s="98"/>
      <c r="I450" s="98"/>
      <c r="J450" s="98"/>
      <c r="K450" s="98"/>
      <c r="L450" s="98"/>
      <c r="M450" s="96"/>
      <c r="N450" s="103"/>
      <c r="O450" s="97"/>
      <c r="P450" s="98"/>
      <c r="Q450" s="126" t="str">
        <f t="shared" si="14"/>
        <v/>
      </c>
      <c r="R450" s="108"/>
      <c r="S450" s="98"/>
      <c r="T450" s="105"/>
      <c r="U450" s="103"/>
      <c r="V450" s="171" t="str" cm="1">
        <f t="array" aca="1" ref="V450" ca="1">IF(B450="","",IF(OR(AK450="Joined",AK450="Rejected",AK450="Offer Drop",AK450="Backed out"),"",_xlfn.LET(_xlpm.dates,CHOOSE({1,2,3,4,5,6},X450,Z450,AB450,AD450,AF450,AH450),_xlpm.pastDates,IF(_xlpm.dates&lt;=TODAY(),_xlpm.dates,0),_xlpm.maxPast,MAX(_xlpm.pastDates),IF(_xlpm.maxPast&gt;0,TODAY()-_xlpm.maxPast,IF(T450="","",TODAY()-T450)))))</f>
        <v/>
      </c>
      <c r="W450" s="95"/>
      <c r="X450" s="129"/>
      <c r="Y450" s="100"/>
      <c r="Z450" s="99"/>
      <c r="AA450" s="100"/>
      <c r="AB450" s="99"/>
      <c r="AC450" s="100"/>
      <c r="AD450" s="105"/>
      <c r="AE450" s="94"/>
      <c r="AF450" s="105"/>
      <c r="AG450" s="94"/>
      <c r="AH450" s="132"/>
      <c r="AI450" s="97"/>
      <c r="AJ450" s="96"/>
      <c r="AK450" s="192" t="str">
        <f t="shared" si="15"/>
        <v/>
      </c>
      <c r="AL450" s="169" t="str">
        <f>IFERROR(IF(S450="","",IF(VLOOKUP(S450,'Requisitions'!$B:$N,13,FALSE)="","",HYPERLINK(VLOOKUP(S450,'Requisitions'!$B:$N,13,FALSE),"Feedback Sheet"))),"")</f>
        <v/>
      </c>
      <c r="AM450" s="96"/>
    </row>
    <row r="451" spans="2:39" x14ac:dyDescent="0.45">
      <c r="B451" s="98"/>
      <c r="C451" s="98"/>
      <c r="D451" s="98"/>
      <c r="E451" s="98"/>
      <c r="F451" s="98"/>
      <c r="G451" s="98"/>
      <c r="H451" s="98"/>
      <c r="I451" s="98"/>
      <c r="J451" s="98"/>
      <c r="K451" s="98"/>
      <c r="L451" s="98"/>
      <c r="M451" s="96"/>
      <c r="N451" s="103"/>
      <c r="O451" s="97"/>
      <c r="P451" s="98"/>
      <c r="Q451" s="126" t="str">
        <f t="shared" si="14"/>
        <v/>
      </c>
      <c r="R451" s="108"/>
      <c r="S451" s="98"/>
      <c r="T451" s="105"/>
      <c r="U451" s="103"/>
      <c r="V451" s="171" t="str" cm="1">
        <f t="array" aca="1" ref="V451" ca="1">IF(B451="","",IF(OR(AK451="Joined",AK451="Rejected",AK451="Offer Drop",AK451="Backed out"),"",_xlfn.LET(_xlpm.dates,CHOOSE({1,2,3,4,5,6},X451,Z451,AB451,AD451,AF451,AH451),_xlpm.pastDates,IF(_xlpm.dates&lt;=TODAY(),_xlpm.dates,0),_xlpm.maxPast,MAX(_xlpm.pastDates),IF(_xlpm.maxPast&gt;0,TODAY()-_xlpm.maxPast,IF(T451="","",TODAY()-T451)))))</f>
        <v/>
      </c>
      <c r="W451" s="95"/>
      <c r="X451" s="129"/>
      <c r="Y451" s="100"/>
      <c r="Z451" s="99"/>
      <c r="AA451" s="100"/>
      <c r="AB451" s="99"/>
      <c r="AC451" s="100"/>
      <c r="AD451" s="105"/>
      <c r="AE451" s="94"/>
      <c r="AF451" s="105"/>
      <c r="AG451" s="94"/>
      <c r="AH451" s="132"/>
      <c r="AI451" s="97"/>
      <c r="AJ451" s="96"/>
      <c r="AK451" s="192" t="str">
        <f t="shared" si="15"/>
        <v/>
      </c>
      <c r="AL451" s="169" t="str">
        <f>IFERROR(IF(S451="","",IF(VLOOKUP(S451,'Requisitions'!$B:$N,13,FALSE)="","",HYPERLINK(VLOOKUP(S451,'Requisitions'!$B:$N,13,FALSE),"Feedback Sheet"))),"")</f>
        <v/>
      </c>
      <c r="AM451" s="96"/>
    </row>
    <row r="452" spans="2:39" x14ac:dyDescent="0.45">
      <c r="B452" s="98"/>
      <c r="C452" s="98"/>
      <c r="D452" s="98"/>
      <c r="E452" s="98"/>
      <c r="F452" s="98"/>
      <c r="G452" s="98"/>
      <c r="H452" s="98"/>
      <c r="I452" s="98"/>
      <c r="J452" s="98"/>
      <c r="K452" s="98"/>
      <c r="L452" s="98"/>
      <c r="M452" s="96"/>
      <c r="N452" s="103"/>
      <c r="O452" s="97"/>
      <c r="P452" s="98"/>
      <c r="Q452" s="126" t="str">
        <f t="shared" si="14"/>
        <v/>
      </c>
      <c r="R452" s="108"/>
      <c r="S452" s="98"/>
      <c r="T452" s="105"/>
      <c r="U452" s="103"/>
      <c r="V452" s="171" t="str" cm="1">
        <f t="array" aca="1" ref="V452" ca="1">IF(B452="","",IF(OR(AK452="Joined",AK452="Rejected",AK452="Offer Drop",AK452="Backed out"),"",_xlfn.LET(_xlpm.dates,CHOOSE({1,2,3,4,5,6},X452,Z452,AB452,AD452,AF452,AH452),_xlpm.pastDates,IF(_xlpm.dates&lt;=TODAY(),_xlpm.dates,0),_xlpm.maxPast,MAX(_xlpm.pastDates),IF(_xlpm.maxPast&gt;0,TODAY()-_xlpm.maxPast,IF(T452="","",TODAY()-T452)))))</f>
        <v/>
      </c>
      <c r="W452" s="95"/>
      <c r="X452" s="129"/>
      <c r="Y452" s="100"/>
      <c r="Z452" s="99"/>
      <c r="AA452" s="100"/>
      <c r="AB452" s="99"/>
      <c r="AC452" s="100"/>
      <c r="AD452" s="105"/>
      <c r="AE452" s="94"/>
      <c r="AF452" s="105"/>
      <c r="AG452" s="94"/>
      <c r="AH452" s="132"/>
      <c r="AI452" s="97"/>
      <c r="AJ452" s="96"/>
      <c r="AK452" s="192" t="str">
        <f t="shared" si="15"/>
        <v/>
      </c>
      <c r="AL452" s="169" t="str">
        <f>IFERROR(IF(S452="","",IF(VLOOKUP(S452,'Requisitions'!$B:$N,13,FALSE)="","",HYPERLINK(VLOOKUP(S452,'Requisitions'!$B:$N,13,FALSE),"Feedback Sheet"))),"")</f>
        <v/>
      </c>
      <c r="AM452" s="96"/>
    </row>
    <row r="453" spans="2:39" x14ac:dyDescent="0.45">
      <c r="B453" s="98"/>
      <c r="C453" s="98"/>
      <c r="D453" s="98"/>
      <c r="E453" s="98"/>
      <c r="F453" s="98"/>
      <c r="G453" s="98"/>
      <c r="H453" s="98"/>
      <c r="I453" s="98"/>
      <c r="J453" s="98"/>
      <c r="K453" s="98"/>
      <c r="L453" s="98"/>
      <c r="M453" s="96"/>
      <c r="N453" s="103"/>
      <c r="O453" s="97"/>
      <c r="P453" s="98"/>
      <c r="Q453" s="126" t="str">
        <f t="shared" si="14"/>
        <v/>
      </c>
      <c r="R453" s="108"/>
      <c r="S453" s="98"/>
      <c r="T453" s="105"/>
      <c r="U453" s="103"/>
      <c r="V453" s="171" t="str" cm="1">
        <f t="array" aca="1" ref="V453" ca="1">IF(B453="","",IF(OR(AK453="Joined",AK453="Rejected",AK453="Offer Drop",AK453="Backed out"),"",_xlfn.LET(_xlpm.dates,CHOOSE({1,2,3,4,5,6},X453,Z453,AB453,AD453,AF453,AH453),_xlpm.pastDates,IF(_xlpm.dates&lt;=TODAY(),_xlpm.dates,0),_xlpm.maxPast,MAX(_xlpm.pastDates),IF(_xlpm.maxPast&gt;0,TODAY()-_xlpm.maxPast,IF(T453="","",TODAY()-T453)))))</f>
        <v/>
      </c>
      <c r="W453" s="95"/>
      <c r="X453" s="129"/>
      <c r="Y453" s="100"/>
      <c r="Z453" s="99"/>
      <c r="AA453" s="100"/>
      <c r="AB453" s="99"/>
      <c r="AC453" s="100"/>
      <c r="AD453" s="105"/>
      <c r="AE453" s="94"/>
      <c r="AF453" s="105"/>
      <c r="AG453" s="94"/>
      <c r="AH453" s="132"/>
      <c r="AI453" s="97"/>
      <c r="AJ453" s="96"/>
      <c r="AK453" s="192" t="str">
        <f t="shared" si="15"/>
        <v/>
      </c>
      <c r="AL453" s="169" t="str">
        <f>IFERROR(IF(S453="","",IF(VLOOKUP(S453,'Requisitions'!$B:$N,13,FALSE)="","",HYPERLINK(VLOOKUP(S453,'Requisitions'!$B:$N,13,FALSE),"Feedback Sheet"))),"")</f>
        <v/>
      </c>
      <c r="AM453" s="96"/>
    </row>
    <row r="454" spans="2:39" x14ac:dyDescent="0.45">
      <c r="B454" s="98"/>
      <c r="C454" s="98"/>
      <c r="D454" s="98"/>
      <c r="E454" s="98"/>
      <c r="F454" s="98"/>
      <c r="G454" s="98"/>
      <c r="H454" s="98"/>
      <c r="I454" s="98"/>
      <c r="J454" s="98"/>
      <c r="K454" s="98"/>
      <c r="L454" s="98"/>
      <c r="M454" s="96"/>
      <c r="N454" s="103"/>
      <c r="O454" s="97"/>
      <c r="P454" s="98"/>
      <c r="Q454" s="126" t="str">
        <f t="shared" ref="Q454:Q517" si="16">IF(B454="","","C-"&amp;TEXT(ROW()-4,"000"))</f>
        <v/>
      </c>
      <c r="R454" s="108"/>
      <c r="S454" s="98"/>
      <c r="T454" s="105"/>
      <c r="U454" s="103"/>
      <c r="V454" s="171" t="str" cm="1">
        <f t="array" aca="1" ref="V454" ca="1">IF(B454="","",IF(OR(AK454="Joined",AK454="Rejected",AK454="Offer Drop",AK454="Backed out"),"",_xlfn.LET(_xlpm.dates,CHOOSE({1,2,3,4,5,6},X454,Z454,AB454,AD454,AF454,AH454),_xlpm.pastDates,IF(_xlpm.dates&lt;=TODAY(),_xlpm.dates,0),_xlpm.maxPast,MAX(_xlpm.pastDates),IF(_xlpm.maxPast&gt;0,TODAY()-_xlpm.maxPast,IF(T454="","",TODAY()-T454)))))</f>
        <v/>
      </c>
      <c r="W454" s="95"/>
      <c r="X454" s="129"/>
      <c r="Y454" s="100"/>
      <c r="Z454" s="99"/>
      <c r="AA454" s="100"/>
      <c r="AB454" s="99"/>
      <c r="AC454" s="100"/>
      <c r="AD454" s="105"/>
      <c r="AE454" s="94"/>
      <c r="AF454" s="105"/>
      <c r="AG454" s="94"/>
      <c r="AH454" s="132"/>
      <c r="AI454" s="97"/>
      <c r="AJ454" s="96"/>
      <c r="AK454" s="192" t="str">
        <f t="shared" ref="AK454:AK517" si="17">IF(B454="","",IF(AJ454="Joined","Joined",IF(AJ454="Backed out","Backed out",IF(AI454="Offer Drop","Offer Drop",IF((COUNTIF(W454,"Reject")+COUNTIF(Y454,"Reject")+COUNTIF(AA454,"Reject")+COUNTIF(AC454,"Reject")+COUNTIF(AE454,"Reject")+COUNTIF(AG454,"Reject"))&gt;0,"Rejected",IF((COUNTIF(W454,"Hold")+COUNTIF(Y454,"Hold")+COUNTIF(AA454,"Hold")+COUNTIF(AC454,"Hold")+COUNTIF(AE454,"Hold")+COUNTIF(AG454,"Hold")+COUNTIF(AI454,"Hold"))&gt;0,"On Hold",IF(AI454="Offered","Offer Extended",IF(AG454="Select","Offer Pending",IF(OR(W454="",W454="Yet to begin"),"Not Started","Active")))))))))</f>
        <v/>
      </c>
      <c r="AL454" s="169" t="str">
        <f>IFERROR(IF(S454="","",IF(VLOOKUP(S454,'Requisitions'!$B:$N,13,FALSE)="","",HYPERLINK(VLOOKUP(S454,'Requisitions'!$B:$N,13,FALSE),"Feedback Sheet"))),"")</f>
        <v/>
      </c>
      <c r="AM454" s="96"/>
    </row>
    <row r="455" spans="2:39" x14ac:dyDescent="0.45">
      <c r="B455" s="98"/>
      <c r="C455" s="98"/>
      <c r="D455" s="98"/>
      <c r="E455" s="98"/>
      <c r="F455" s="98"/>
      <c r="G455" s="98"/>
      <c r="H455" s="98"/>
      <c r="I455" s="98"/>
      <c r="J455" s="98"/>
      <c r="K455" s="98"/>
      <c r="L455" s="98"/>
      <c r="M455" s="96"/>
      <c r="N455" s="103"/>
      <c r="O455" s="97"/>
      <c r="P455" s="98"/>
      <c r="Q455" s="126" t="str">
        <f t="shared" si="16"/>
        <v/>
      </c>
      <c r="R455" s="108"/>
      <c r="S455" s="98"/>
      <c r="T455" s="105"/>
      <c r="U455" s="103"/>
      <c r="V455" s="171" t="str" cm="1">
        <f t="array" aca="1" ref="V455" ca="1">IF(B455="","",IF(OR(AK455="Joined",AK455="Rejected",AK455="Offer Drop",AK455="Backed out"),"",_xlfn.LET(_xlpm.dates,CHOOSE({1,2,3,4,5,6},X455,Z455,AB455,AD455,AF455,AH455),_xlpm.pastDates,IF(_xlpm.dates&lt;=TODAY(),_xlpm.dates,0),_xlpm.maxPast,MAX(_xlpm.pastDates),IF(_xlpm.maxPast&gt;0,TODAY()-_xlpm.maxPast,IF(T455="","",TODAY()-T455)))))</f>
        <v/>
      </c>
      <c r="W455" s="95"/>
      <c r="X455" s="129"/>
      <c r="Y455" s="100"/>
      <c r="Z455" s="99"/>
      <c r="AA455" s="100"/>
      <c r="AB455" s="99"/>
      <c r="AC455" s="100"/>
      <c r="AD455" s="105"/>
      <c r="AE455" s="94"/>
      <c r="AF455" s="105"/>
      <c r="AG455" s="94"/>
      <c r="AH455" s="132"/>
      <c r="AI455" s="97"/>
      <c r="AJ455" s="96"/>
      <c r="AK455" s="192" t="str">
        <f t="shared" si="17"/>
        <v/>
      </c>
      <c r="AL455" s="169" t="str">
        <f>IFERROR(IF(S455="","",IF(VLOOKUP(S455,'Requisitions'!$B:$N,13,FALSE)="","",HYPERLINK(VLOOKUP(S455,'Requisitions'!$B:$N,13,FALSE),"Feedback Sheet"))),"")</f>
        <v/>
      </c>
      <c r="AM455" s="96"/>
    </row>
    <row r="456" spans="2:39" x14ac:dyDescent="0.45">
      <c r="B456" s="98"/>
      <c r="C456" s="98"/>
      <c r="D456" s="98"/>
      <c r="E456" s="98"/>
      <c r="F456" s="98"/>
      <c r="G456" s="98"/>
      <c r="H456" s="98"/>
      <c r="I456" s="98"/>
      <c r="J456" s="98"/>
      <c r="K456" s="98"/>
      <c r="L456" s="98"/>
      <c r="M456" s="96"/>
      <c r="N456" s="103"/>
      <c r="O456" s="97"/>
      <c r="P456" s="98"/>
      <c r="Q456" s="126" t="str">
        <f t="shared" si="16"/>
        <v/>
      </c>
      <c r="R456" s="108"/>
      <c r="S456" s="98"/>
      <c r="T456" s="105"/>
      <c r="U456" s="103"/>
      <c r="V456" s="171" t="str" cm="1">
        <f t="array" aca="1" ref="V456" ca="1">IF(B456="","",IF(OR(AK456="Joined",AK456="Rejected",AK456="Offer Drop",AK456="Backed out"),"",_xlfn.LET(_xlpm.dates,CHOOSE({1,2,3,4,5,6},X456,Z456,AB456,AD456,AF456,AH456),_xlpm.pastDates,IF(_xlpm.dates&lt;=TODAY(),_xlpm.dates,0),_xlpm.maxPast,MAX(_xlpm.pastDates),IF(_xlpm.maxPast&gt;0,TODAY()-_xlpm.maxPast,IF(T456="","",TODAY()-T456)))))</f>
        <v/>
      </c>
      <c r="W456" s="95"/>
      <c r="X456" s="129"/>
      <c r="Y456" s="100"/>
      <c r="Z456" s="99"/>
      <c r="AA456" s="100"/>
      <c r="AB456" s="99"/>
      <c r="AC456" s="100"/>
      <c r="AD456" s="105"/>
      <c r="AE456" s="94"/>
      <c r="AF456" s="105"/>
      <c r="AG456" s="94"/>
      <c r="AH456" s="132"/>
      <c r="AI456" s="97"/>
      <c r="AJ456" s="96"/>
      <c r="AK456" s="192" t="str">
        <f t="shared" si="17"/>
        <v/>
      </c>
      <c r="AL456" s="169" t="str">
        <f>IFERROR(IF(S456="","",IF(VLOOKUP(S456,'Requisitions'!$B:$N,13,FALSE)="","",HYPERLINK(VLOOKUP(S456,'Requisitions'!$B:$N,13,FALSE),"Feedback Sheet"))),"")</f>
        <v/>
      </c>
      <c r="AM456" s="96"/>
    </row>
    <row r="457" spans="2:39" x14ac:dyDescent="0.45">
      <c r="B457" s="98"/>
      <c r="C457" s="98"/>
      <c r="D457" s="98"/>
      <c r="E457" s="98"/>
      <c r="F457" s="98"/>
      <c r="G457" s="98"/>
      <c r="H457" s="98"/>
      <c r="I457" s="98"/>
      <c r="J457" s="98"/>
      <c r="K457" s="98"/>
      <c r="L457" s="98"/>
      <c r="M457" s="96"/>
      <c r="N457" s="103"/>
      <c r="O457" s="97"/>
      <c r="P457" s="98"/>
      <c r="Q457" s="126" t="str">
        <f t="shared" si="16"/>
        <v/>
      </c>
      <c r="R457" s="108"/>
      <c r="S457" s="98"/>
      <c r="T457" s="105"/>
      <c r="U457" s="103"/>
      <c r="V457" s="171" t="str" cm="1">
        <f t="array" aca="1" ref="V457" ca="1">IF(B457="","",IF(OR(AK457="Joined",AK457="Rejected",AK457="Offer Drop",AK457="Backed out"),"",_xlfn.LET(_xlpm.dates,CHOOSE({1,2,3,4,5,6},X457,Z457,AB457,AD457,AF457,AH457),_xlpm.pastDates,IF(_xlpm.dates&lt;=TODAY(),_xlpm.dates,0),_xlpm.maxPast,MAX(_xlpm.pastDates),IF(_xlpm.maxPast&gt;0,TODAY()-_xlpm.maxPast,IF(T457="","",TODAY()-T457)))))</f>
        <v/>
      </c>
      <c r="W457" s="95"/>
      <c r="X457" s="129"/>
      <c r="Y457" s="100"/>
      <c r="Z457" s="99"/>
      <c r="AA457" s="100"/>
      <c r="AB457" s="99"/>
      <c r="AC457" s="100"/>
      <c r="AD457" s="105"/>
      <c r="AE457" s="94"/>
      <c r="AF457" s="105"/>
      <c r="AG457" s="94"/>
      <c r="AH457" s="132"/>
      <c r="AI457" s="97"/>
      <c r="AJ457" s="96"/>
      <c r="AK457" s="192" t="str">
        <f t="shared" si="17"/>
        <v/>
      </c>
      <c r="AL457" s="169" t="str">
        <f>IFERROR(IF(S457="","",IF(VLOOKUP(S457,'Requisitions'!$B:$N,13,FALSE)="","",HYPERLINK(VLOOKUP(S457,'Requisitions'!$B:$N,13,FALSE),"Feedback Sheet"))),"")</f>
        <v/>
      </c>
      <c r="AM457" s="96"/>
    </row>
    <row r="458" spans="2:39" x14ac:dyDescent="0.45">
      <c r="B458" s="98"/>
      <c r="C458" s="98"/>
      <c r="D458" s="98"/>
      <c r="E458" s="98"/>
      <c r="F458" s="98"/>
      <c r="G458" s="98"/>
      <c r="H458" s="98"/>
      <c r="I458" s="98"/>
      <c r="J458" s="98"/>
      <c r="K458" s="98"/>
      <c r="L458" s="98"/>
      <c r="M458" s="96"/>
      <c r="N458" s="103"/>
      <c r="O458" s="97"/>
      <c r="P458" s="98"/>
      <c r="Q458" s="126" t="str">
        <f t="shared" si="16"/>
        <v/>
      </c>
      <c r="R458" s="108"/>
      <c r="S458" s="98"/>
      <c r="T458" s="105"/>
      <c r="U458" s="103"/>
      <c r="V458" s="171" t="str" cm="1">
        <f t="array" aca="1" ref="V458" ca="1">IF(B458="","",IF(OR(AK458="Joined",AK458="Rejected",AK458="Offer Drop",AK458="Backed out"),"",_xlfn.LET(_xlpm.dates,CHOOSE({1,2,3,4,5,6},X458,Z458,AB458,AD458,AF458,AH458),_xlpm.pastDates,IF(_xlpm.dates&lt;=TODAY(),_xlpm.dates,0),_xlpm.maxPast,MAX(_xlpm.pastDates),IF(_xlpm.maxPast&gt;0,TODAY()-_xlpm.maxPast,IF(T458="","",TODAY()-T458)))))</f>
        <v/>
      </c>
      <c r="W458" s="95"/>
      <c r="X458" s="129"/>
      <c r="Y458" s="100"/>
      <c r="Z458" s="99"/>
      <c r="AA458" s="100"/>
      <c r="AB458" s="99"/>
      <c r="AC458" s="100"/>
      <c r="AD458" s="105"/>
      <c r="AE458" s="94"/>
      <c r="AF458" s="105"/>
      <c r="AG458" s="94"/>
      <c r="AH458" s="132"/>
      <c r="AI458" s="97"/>
      <c r="AJ458" s="96"/>
      <c r="AK458" s="192" t="str">
        <f t="shared" si="17"/>
        <v/>
      </c>
      <c r="AL458" s="169" t="str">
        <f>IFERROR(IF(S458="","",IF(VLOOKUP(S458,'Requisitions'!$B:$N,13,FALSE)="","",HYPERLINK(VLOOKUP(S458,'Requisitions'!$B:$N,13,FALSE),"Feedback Sheet"))),"")</f>
        <v/>
      </c>
      <c r="AM458" s="96"/>
    </row>
    <row r="459" spans="2:39" x14ac:dyDescent="0.45">
      <c r="B459" s="98"/>
      <c r="C459" s="98"/>
      <c r="D459" s="98"/>
      <c r="E459" s="98"/>
      <c r="F459" s="98"/>
      <c r="G459" s="98"/>
      <c r="H459" s="98"/>
      <c r="I459" s="98"/>
      <c r="J459" s="98"/>
      <c r="K459" s="98"/>
      <c r="L459" s="98"/>
      <c r="M459" s="96"/>
      <c r="N459" s="103"/>
      <c r="O459" s="97"/>
      <c r="P459" s="98"/>
      <c r="Q459" s="126" t="str">
        <f t="shared" si="16"/>
        <v/>
      </c>
      <c r="R459" s="108"/>
      <c r="S459" s="98"/>
      <c r="T459" s="105"/>
      <c r="U459" s="103"/>
      <c r="V459" s="171" t="str" cm="1">
        <f t="array" aca="1" ref="V459" ca="1">IF(B459="","",IF(OR(AK459="Joined",AK459="Rejected",AK459="Offer Drop",AK459="Backed out"),"",_xlfn.LET(_xlpm.dates,CHOOSE({1,2,3,4,5,6},X459,Z459,AB459,AD459,AF459,AH459),_xlpm.pastDates,IF(_xlpm.dates&lt;=TODAY(),_xlpm.dates,0),_xlpm.maxPast,MAX(_xlpm.pastDates),IF(_xlpm.maxPast&gt;0,TODAY()-_xlpm.maxPast,IF(T459="","",TODAY()-T459)))))</f>
        <v/>
      </c>
      <c r="W459" s="95"/>
      <c r="X459" s="129"/>
      <c r="Y459" s="100"/>
      <c r="Z459" s="99"/>
      <c r="AA459" s="100"/>
      <c r="AB459" s="99"/>
      <c r="AC459" s="100"/>
      <c r="AD459" s="105"/>
      <c r="AE459" s="94"/>
      <c r="AF459" s="105"/>
      <c r="AG459" s="94"/>
      <c r="AH459" s="132"/>
      <c r="AI459" s="97"/>
      <c r="AJ459" s="96"/>
      <c r="AK459" s="192" t="str">
        <f t="shared" si="17"/>
        <v/>
      </c>
      <c r="AL459" s="169" t="str">
        <f>IFERROR(IF(S459="","",IF(VLOOKUP(S459,'Requisitions'!$B:$N,13,FALSE)="","",HYPERLINK(VLOOKUP(S459,'Requisitions'!$B:$N,13,FALSE),"Feedback Sheet"))),"")</f>
        <v/>
      </c>
      <c r="AM459" s="96"/>
    </row>
    <row r="460" spans="2:39" x14ac:dyDescent="0.45">
      <c r="B460" s="98"/>
      <c r="C460" s="98"/>
      <c r="D460" s="98"/>
      <c r="E460" s="98"/>
      <c r="F460" s="98"/>
      <c r="G460" s="98"/>
      <c r="H460" s="98"/>
      <c r="I460" s="98"/>
      <c r="J460" s="98"/>
      <c r="K460" s="98"/>
      <c r="L460" s="98"/>
      <c r="M460" s="96"/>
      <c r="N460" s="103"/>
      <c r="O460" s="97"/>
      <c r="P460" s="98"/>
      <c r="Q460" s="126" t="str">
        <f t="shared" si="16"/>
        <v/>
      </c>
      <c r="R460" s="108"/>
      <c r="S460" s="98"/>
      <c r="T460" s="105"/>
      <c r="U460" s="103"/>
      <c r="V460" s="171" t="str" cm="1">
        <f t="array" aca="1" ref="V460" ca="1">IF(B460="","",IF(OR(AK460="Joined",AK460="Rejected",AK460="Offer Drop",AK460="Backed out"),"",_xlfn.LET(_xlpm.dates,CHOOSE({1,2,3,4,5,6},X460,Z460,AB460,AD460,AF460,AH460),_xlpm.pastDates,IF(_xlpm.dates&lt;=TODAY(),_xlpm.dates,0),_xlpm.maxPast,MAX(_xlpm.pastDates),IF(_xlpm.maxPast&gt;0,TODAY()-_xlpm.maxPast,IF(T460="","",TODAY()-T460)))))</f>
        <v/>
      </c>
      <c r="W460" s="95"/>
      <c r="X460" s="129"/>
      <c r="Y460" s="100"/>
      <c r="Z460" s="99"/>
      <c r="AA460" s="100"/>
      <c r="AB460" s="99"/>
      <c r="AC460" s="100"/>
      <c r="AD460" s="105"/>
      <c r="AE460" s="94"/>
      <c r="AF460" s="105"/>
      <c r="AG460" s="94"/>
      <c r="AH460" s="132"/>
      <c r="AI460" s="97"/>
      <c r="AJ460" s="96"/>
      <c r="AK460" s="192" t="str">
        <f t="shared" si="17"/>
        <v/>
      </c>
      <c r="AL460" s="169" t="str">
        <f>IFERROR(IF(S460="","",IF(VLOOKUP(S460,'Requisitions'!$B:$N,13,FALSE)="","",HYPERLINK(VLOOKUP(S460,'Requisitions'!$B:$N,13,FALSE),"Feedback Sheet"))),"")</f>
        <v/>
      </c>
      <c r="AM460" s="96"/>
    </row>
    <row r="461" spans="2:39" x14ac:dyDescent="0.45">
      <c r="B461" s="98"/>
      <c r="C461" s="98"/>
      <c r="D461" s="98"/>
      <c r="E461" s="98"/>
      <c r="F461" s="98"/>
      <c r="G461" s="98"/>
      <c r="H461" s="98"/>
      <c r="I461" s="98"/>
      <c r="J461" s="98"/>
      <c r="K461" s="98"/>
      <c r="L461" s="98"/>
      <c r="M461" s="96"/>
      <c r="N461" s="103"/>
      <c r="O461" s="97"/>
      <c r="P461" s="98"/>
      <c r="Q461" s="126" t="str">
        <f t="shared" si="16"/>
        <v/>
      </c>
      <c r="R461" s="108"/>
      <c r="S461" s="98"/>
      <c r="T461" s="105"/>
      <c r="U461" s="103"/>
      <c r="V461" s="171" t="str" cm="1">
        <f t="array" aca="1" ref="V461" ca="1">IF(B461="","",IF(OR(AK461="Joined",AK461="Rejected",AK461="Offer Drop",AK461="Backed out"),"",_xlfn.LET(_xlpm.dates,CHOOSE({1,2,3,4,5,6},X461,Z461,AB461,AD461,AF461,AH461),_xlpm.pastDates,IF(_xlpm.dates&lt;=TODAY(),_xlpm.dates,0),_xlpm.maxPast,MAX(_xlpm.pastDates),IF(_xlpm.maxPast&gt;0,TODAY()-_xlpm.maxPast,IF(T461="","",TODAY()-T461)))))</f>
        <v/>
      </c>
      <c r="W461" s="95"/>
      <c r="X461" s="129"/>
      <c r="Y461" s="100"/>
      <c r="Z461" s="99"/>
      <c r="AA461" s="100"/>
      <c r="AB461" s="99"/>
      <c r="AC461" s="100"/>
      <c r="AD461" s="105"/>
      <c r="AE461" s="94"/>
      <c r="AF461" s="105"/>
      <c r="AG461" s="94"/>
      <c r="AH461" s="132"/>
      <c r="AI461" s="97"/>
      <c r="AJ461" s="96"/>
      <c r="AK461" s="192" t="str">
        <f t="shared" si="17"/>
        <v/>
      </c>
      <c r="AL461" s="169" t="str">
        <f>IFERROR(IF(S461="","",IF(VLOOKUP(S461,'Requisitions'!$B:$N,13,FALSE)="","",HYPERLINK(VLOOKUP(S461,'Requisitions'!$B:$N,13,FALSE),"Feedback Sheet"))),"")</f>
        <v/>
      </c>
      <c r="AM461" s="96"/>
    </row>
    <row r="462" spans="2:39" x14ac:dyDescent="0.45">
      <c r="B462" s="98"/>
      <c r="C462" s="98"/>
      <c r="D462" s="98"/>
      <c r="E462" s="98"/>
      <c r="F462" s="98"/>
      <c r="G462" s="98"/>
      <c r="H462" s="98"/>
      <c r="I462" s="98"/>
      <c r="J462" s="98"/>
      <c r="K462" s="98"/>
      <c r="L462" s="98"/>
      <c r="M462" s="96"/>
      <c r="N462" s="103"/>
      <c r="O462" s="97"/>
      <c r="P462" s="98"/>
      <c r="Q462" s="126" t="str">
        <f t="shared" si="16"/>
        <v/>
      </c>
      <c r="R462" s="108"/>
      <c r="S462" s="98"/>
      <c r="T462" s="105"/>
      <c r="U462" s="103"/>
      <c r="V462" s="171" t="str" cm="1">
        <f t="array" aca="1" ref="V462" ca="1">IF(B462="","",IF(OR(AK462="Joined",AK462="Rejected",AK462="Offer Drop",AK462="Backed out"),"",_xlfn.LET(_xlpm.dates,CHOOSE({1,2,3,4,5,6},X462,Z462,AB462,AD462,AF462,AH462),_xlpm.pastDates,IF(_xlpm.dates&lt;=TODAY(),_xlpm.dates,0),_xlpm.maxPast,MAX(_xlpm.pastDates),IF(_xlpm.maxPast&gt;0,TODAY()-_xlpm.maxPast,IF(T462="","",TODAY()-T462)))))</f>
        <v/>
      </c>
      <c r="W462" s="95"/>
      <c r="X462" s="129"/>
      <c r="Y462" s="100"/>
      <c r="Z462" s="99"/>
      <c r="AA462" s="100"/>
      <c r="AB462" s="99"/>
      <c r="AC462" s="100"/>
      <c r="AD462" s="105"/>
      <c r="AE462" s="94"/>
      <c r="AF462" s="105"/>
      <c r="AG462" s="94"/>
      <c r="AH462" s="132"/>
      <c r="AI462" s="97"/>
      <c r="AJ462" s="96"/>
      <c r="AK462" s="192" t="str">
        <f t="shared" si="17"/>
        <v/>
      </c>
      <c r="AL462" s="169" t="str">
        <f>IFERROR(IF(S462="","",IF(VLOOKUP(S462,'Requisitions'!$B:$N,13,FALSE)="","",HYPERLINK(VLOOKUP(S462,'Requisitions'!$B:$N,13,FALSE),"Feedback Sheet"))),"")</f>
        <v/>
      </c>
      <c r="AM462" s="96"/>
    </row>
    <row r="463" spans="2:39" x14ac:dyDescent="0.45">
      <c r="B463" s="98"/>
      <c r="C463" s="98"/>
      <c r="D463" s="98"/>
      <c r="E463" s="98"/>
      <c r="F463" s="98"/>
      <c r="G463" s="98"/>
      <c r="H463" s="98"/>
      <c r="I463" s="98"/>
      <c r="J463" s="98"/>
      <c r="K463" s="98"/>
      <c r="L463" s="98"/>
      <c r="M463" s="96"/>
      <c r="N463" s="103"/>
      <c r="O463" s="97"/>
      <c r="P463" s="98"/>
      <c r="Q463" s="126" t="str">
        <f t="shared" si="16"/>
        <v/>
      </c>
      <c r="R463" s="108"/>
      <c r="S463" s="98"/>
      <c r="T463" s="105"/>
      <c r="U463" s="103"/>
      <c r="V463" s="171" t="str" cm="1">
        <f t="array" aca="1" ref="V463" ca="1">IF(B463="","",IF(OR(AK463="Joined",AK463="Rejected",AK463="Offer Drop",AK463="Backed out"),"",_xlfn.LET(_xlpm.dates,CHOOSE({1,2,3,4,5,6},X463,Z463,AB463,AD463,AF463,AH463),_xlpm.pastDates,IF(_xlpm.dates&lt;=TODAY(),_xlpm.dates,0),_xlpm.maxPast,MAX(_xlpm.pastDates),IF(_xlpm.maxPast&gt;0,TODAY()-_xlpm.maxPast,IF(T463="","",TODAY()-T463)))))</f>
        <v/>
      </c>
      <c r="W463" s="95"/>
      <c r="X463" s="129"/>
      <c r="Y463" s="100"/>
      <c r="Z463" s="99"/>
      <c r="AA463" s="100"/>
      <c r="AB463" s="99"/>
      <c r="AC463" s="100"/>
      <c r="AD463" s="105"/>
      <c r="AE463" s="94"/>
      <c r="AF463" s="105"/>
      <c r="AG463" s="94"/>
      <c r="AH463" s="132"/>
      <c r="AI463" s="97"/>
      <c r="AJ463" s="96"/>
      <c r="AK463" s="192" t="str">
        <f t="shared" si="17"/>
        <v/>
      </c>
      <c r="AL463" s="169" t="str">
        <f>IFERROR(IF(S463="","",IF(VLOOKUP(S463,'Requisitions'!$B:$N,13,FALSE)="","",HYPERLINK(VLOOKUP(S463,'Requisitions'!$B:$N,13,FALSE),"Feedback Sheet"))),"")</f>
        <v/>
      </c>
      <c r="AM463" s="96"/>
    </row>
    <row r="464" spans="2:39" x14ac:dyDescent="0.45">
      <c r="B464" s="98"/>
      <c r="C464" s="98"/>
      <c r="D464" s="98"/>
      <c r="E464" s="98"/>
      <c r="F464" s="98"/>
      <c r="G464" s="98"/>
      <c r="H464" s="98"/>
      <c r="I464" s="98"/>
      <c r="J464" s="98"/>
      <c r="K464" s="98"/>
      <c r="L464" s="98"/>
      <c r="M464" s="96"/>
      <c r="N464" s="103"/>
      <c r="O464" s="97"/>
      <c r="P464" s="98"/>
      <c r="Q464" s="126" t="str">
        <f t="shared" si="16"/>
        <v/>
      </c>
      <c r="R464" s="108"/>
      <c r="S464" s="98"/>
      <c r="T464" s="105"/>
      <c r="U464" s="103"/>
      <c r="V464" s="171" t="str" cm="1">
        <f t="array" aca="1" ref="V464" ca="1">IF(B464="","",IF(OR(AK464="Joined",AK464="Rejected",AK464="Offer Drop",AK464="Backed out"),"",_xlfn.LET(_xlpm.dates,CHOOSE({1,2,3,4,5,6},X464,Z464,AB464,AD464,AF464,AH464),_xlpm.pastDates,IF(_xlpm.dates&lt;=TODAY(),_xlpm.dates,0),_xlpm.maxPast,MAX(_xlpm.pastDates),IF(_xlpm.maxPast&gt;0,TODAY()-_xlpm.maxPast,IF(T464="","",TODAY()-T464)))))</f>
        <v/>
      </c>
      <c r="W464" s="95"/>
      <c r="X464" s="129"/>
      <c r="Y464" s="100"/>
      <c r="Z464" s="99"/>
      <c r="AA464" s="100"/>
      <c r="AB464" s="99"/>
      <c r="AC464" s="100"/>
      <c r="AD464" s="105"/>
      <c r="AE464" s="94"/>
      <c r="AF464" s="105"/>
      <c r="AG464" s="94"/>
      <c r="AH464" s="132"/>
      <c r="AI464" s="97"/>
      <c r="AJ464" s="96"/>
      <c r="AK464" s="192" t="str">
        <f t="shared" si="17"/>
        <v/>
      </c>
      <c r="AL464" s="169" t="str">
        <f>IFERROR(IF(S464="","",IF(VLOOKUP(S464,'Requisitions'!$B:$N,13,FALSE)="","",HYPERLINK(VLOOKUP(S464,'Requisitions'!$B:$N,13,FALSE),"Feedback Sheet"))),"")</f>
        <v/>
      </c>
      <c r="AM464" s="96"/>
    </row>
    <row r="465" spans="2:39" x14ac:dyDescent="0.45">
      <c r="B465" s="98"/>
      <c r="C465" s="98"/>
      <c r="D465" s="98"/>
      <c r="E465" s="98"/>
      <c r="F465" s="98"/>
      <c r="G465" s="98"/>
      <c r="H465" s="98"/>
      <c r="I465" s="98"/>
      <c r="J465" s="98"/>
      <c r="K465" s="98"/>
      <c r="L465" s="98"/>
      <c r="M465" s="96"/>
      <c r="N465" s="103"/>
      <c r="O465" s="97"/>
      <c r="P465" s="98"/>
      <c r="Q465" s="126" t="str">
        <f t="shared" si="16"/>
        <v/>
      </c>
      <c r="R465" s="108"/>
      <c r="S465" s="98"/>
      <c r="T465" s="105"/>
      <c r="U465" s="103"/>
      <c r="V465" s="171" t="str" cm="1">
        <f t="array" aca="1" ref="V465" ca="1">IF(B465="","",IF(OR(AK465="Joined",AK465="Rejected",AK465="Offer Drop",AK465="Backed out"),"",_xlfn.LET(_xlpm.dates,CHOOSE({1,2,3,4,5,6},X465,Z465,AB465,AD465,AF465,AH465),_xlpm.pastDates,IF(_xlpm.dates&lt;=TODAY(),_xlpm.dates,0),_xlpm.maxPast,MAX(_xlpm.pastDates),IF(_xlpm.maxPast&gt;0,TODAY()-_xlpm.maxPast,IF(T465="","",TODAY()-T465)))))</f>
        <v/>
      </c>
      <c r="W465" s="95"/>
      <c r="X465" s="129"/>
      <c r="Y465" s="100"/>
      <c r="Z465" s="99"/>
      <c r="AA465" s="100"/>
      <c r="AB465" s="99"/>
      <c r="AC465" s="100"/>
      <c r="AD465" s="105"/>
      <c r="AE465" s="94"/>
      <c r="AF465" s="105"/>
      <c r="AG465" s="94"/>
      <c r="AH465" s="132"/>
      <c r="AI465" s="97"/>
      <c r="AJ465" s="96"/>
      <c r="AK465" s="192" t="str">
        <f t="shared" si="17"/>
        <v/>
      </c>
      <c r="AL465" s="169" t="str">
        <f>IFERROR(IF(S465="","",IF(VLOOKUP(S465,'Requisitions'!$B:$N,13,FALSE)="","",HYPERLINK(VLOOKUP(S465,'Requisitions'!$B:$N,13,FALSE),"Feedback Sheet"))),"")</f>
        <v/>
      </c>
      <c r="AM465" s="96"/>
    </row>
    <row r="466" spans="2:39" x14ac:dyDescent="0.45">
      <c r="B466" s="98"/>
      <c r="C466" s="98"/>
      <c r="D466" s="98"/>
      <c r="E466" s="98"/>
      <c r="F466" s="98"/>
      <c r="G466" s="98"/>
      <c r="H466" s="98"/>
      <c r="I466" s="98"/>
      <c r="J466" s="98"/>
      <c r="K466" s="98"/>
      <c r="L466" s="98"/>
      <c r="M466" s="96"/>
      <c r="N466" s="103"/>
      <c r="O466" s="97"/>
      <c r="P466" s="98"/>
      <c r="Q466" s="126" t="str">
        <f t="shared" si="16"/>
        <v/>
      </c>
      <c r="R466" s="108"/>
      <c r="S466" s="98"/>
      <c r="T466" s="105"/>
      <c r="U466" s="103"/>
      <c r="V466" s="171" t="str" cm="1">
        <f t="array" aca="1" ref="V466" ca="1">IF(B466="","",IF(OR(AK466="Joined",AK466="Rejected",AK466="Offer Drop",AK466="Backed out"),"",_xlfn.LET(_xlpm.dates,CHOOSE({1,2,3,4,5,6},X466,Z466,AB466,AD466,AF466,AH466),_xlpm.pastDates,IF(_xlpm.dates&lt;=TODAY(),_xlpm.dates,0),_xlpm.maxPast,MAX(_xlpm.pastDates),IF(_xlpm.maxPast&gt;0,TODAY()-_xlpm.maxPast,IF(T466="","",TODAY()-T466)))))</f>
        <v/>
      </c>
      <c r="W466" s="95"/>
      <c r="X466" s="129"/>
      <c r="Y466" s="100"/>
      <c r="Z466" s="99"/>
      <c r="AA466" s="100"/>
      <c r="AB466" s="99"/>
      <c r="AC466" s="100"/>
      <c r="AD466" s="105"/>
      <c r="AE466" s="94"/>
      <c r="AF466" s="105"/>
      <c r="AG466" s="94"/>
      <c r="AH466" s="132"/>
      <c r="AI466" s="97"/>
      <c r="AJ466" s="96"/>
      <c r="AK466" s="192" t="str">
        <f t="shared" si="17"/>
        <v/>
      </c>
      <c r="AL466" s="169" t="str">
        <f>IFERROR(IF(S466="","",IF(VLOOKUP(S466,'Requisitions'!$B:$N,13,FALSE)="","",HYPERLINK(VLOOKUP(S466,'Requisitions'!$B:$N,13,FALSE),"Feedback Sheet"))),"")</f>
        <v/>
      </c>
      <c r="AM466" s="96"/>
    </row>
    <row r="467" spans="2:39" x14ac:dyDescent="0.45">
      <c r="B467" s="98"/>
      <c r="C467" s="98"/>
      <c r="D467" s="98"/>
      <c r="E467" s="98"/>
      <c r="F467" s="98"/>
      <c r="G467" s="98"/>
      <c r="H467" s="98"/>
      <c r="I467" s="98"/>
      <c r="J467" s="98"/>
      <c r="K467" s="98"/>
      <c r="L467" s="98"/>
      <c r="M467" s="96"/>
      <c r="N467" s="103"/>
      <c r="O467" s="97"/>
      <c r="P467" s="98"/>
      <c r="Q467" s="126" t="str">
        <f t="shared" si="16"/>
        <v/>
      </c>
      <c r="R467" s="108"/>
      <c r="S467" s="98"/>
      <c r="T467" s="105"/>
      <c r="U467" s="103"/>
      <c r="V467" s="171" t="str" cm="1">
        <f t="array" aca="1" ref="V467" ca="1">IF(B467="","",IF(OR(AK467="Joined",AK467="Rejected",AK467="Offer Drop",AK467="Backed out"),"",_xlfn.LET(_xlpm.dates,CHOOSE({1,2,3,4,5,6},X467,Z467,AB467,AD467,AF467,AH467),_xlpm.pastDates,IF(_xlpm.dates&lt;=TODAY(),_xlpm.dates,0),_xlpm.maxPast,MAX(_xlpm.pastDates),IF(_xlpm.maxPast&gt;0,TODAY()-_xlpm.maxPast,IF(T467="","",TODAY()-T467)))))</f>
        <v/>
      </c>
      <c r="W467" s="95"/>
      <c r="X467" s="129"/>
      <c r="Y467" s="100"/>
      <c r="Z467" s="99"/>
      <c r="AA467" s="100"/>
      <c r="AB467" s="99"/>
      <c r="AC467" s="100"/>
      <c r="AD467" s="105"/>
      <c r="AE467" s="94"/>
      <c r="AF467" s="105"/>
      <c r="AG467" s="94"/>
      <c r="AH467" s="132"/>
      <c r="AI467" s="97"/>
      <c r="AJ467" s="96"/>
      <c r="AK467" s="192" t="str">
        <f t="shared" si="17"/>
        <v/>
      </c>
      <c r="AL467" s="169" t="str">
        <f>IFERROR(IF(S467="","",IF(VLOOKUP(S467,'Requisitions'!$B:$N,13,FALSE)="","",HYPERLINK(VLOOKUP(S467,'Requisitions'!$B:$N,13,FALSE),"Feedback Sheet"))),"")</f>
        <v/>
      </c>
      <c r="AM467" s="96"/>
    </row>
    <row r="468" spans="2:39" x14ac:dyDescent="0.45">
      <c r="B468" s="98"/>
      <c r="C468" s="98"/>
      <c r="D468" s="98"/>
      <c r="E468" s="98"/>
      <c r="F468" s="98"/>
      <c r="G468" s="98"/>
      <c r="H468" s="98"/>
      <c r="I468" s="98"/>
      <c r="J468" s="98"/>
      <c r="K468" s="98"/>
      <c r="L468" s="98"/>
      <c r="M468" s="96"/>
      <c r="N468" s="103"/>
      <c r="O468" s="97"/>
      <c r="P468" s="98"/>
      <c r="Q468" s="126" t="str">
        <f t="shared" si="16"/>
        <v/>
      </c>
      <c r="R468" s="108"/>
      <c r="S468" s="98"/>
      <c r="T468" s="105"/>
      <c r="U468" s="103"/>
      <c r="V468" s="171" t="str" cm="1">
        <f t="array" aca="1" ref="V468" ca="1">IF(B468="","",IF(OR(AK468="Joined",AK468="Rejected",AK468="Offer Drop",AK468="Backed out"),"",_xlfn.LET(_xlpm.dates,CHOOSE({1,2,3,4,5,6},X468,Z468,AB468,AD468,AF468,AH468),_xlpm.pastDates,IF(_xlpm.dates&lt;=TODAY(),_xlpm.dates,0),_xlpm.maxPast,MAX(_xlpm.pastDates),IF(_xlpm.maxPast&gt;0,TODAY()-_xlpm.maxPast,IF(T468="","",TODAY()-T468)))))</f>
        <v/>
      </c>
      <c r="W468" s="95"/>
      <c r="X468" s="129"/>
      <c r="Y468" s="100"/>
      <c r="Z468" s="99"/>
      <c r="AA468" s="100"/>
      <c r="AB468" s="99"/>
      <c r="AC468" s="100"/>
      <c r="AD468" s="105"/>
      <c r="AE468" s="94"/>
      <c r="AF468" s="105"/>
      <c r="AG468" s="94"/>
      <c r="AH468" s="132"/>
      <c r="AI468" s="97"/>
      <c r="AJ468" s="96"/>
      <c r="AK468" s="192" t="str">
        <f t="shared" si="17"/>
        <v/>
      </c>
      <c r="AL468" s="169" t="str">
        <f>IFERROR(IF(S468="","",IF(VLOOKUP(S468,'Requisitions'!$B:$N,13,FALSE)="","",HYPERLINK(VLOOKUP(S468,'Requisitions'!$B:$N,13,FALSE),"Feedback Sheet"))),"")</f>
        <v/>
      </c>
      <c r="AM468" s="96"/>
    </row>
    <row r="469" spans="2:39" x14ac:dyDescent="0.45">
      <c r="B469" s="98"/>
      <c r="C469" s="98"/>
      <c r="D469" s="98"/>
      <c r="E469" s="98"/>
      <c r="F469" s="98"/>
      <c r="G469" s="98"/>
      <c r="H469" s="98"/>
      <c r="I469" s="98"/>
      <c r="J469" s="98"/>
      <c r="K469" s="98"/>
      <c r="L469" s="98"/>
      <c r="M469" s="96"/>
      <c r="N469" s="103"/>
      <c r="O469" s="97"/>
      <c r="P469" s="98"/>
      <c r="Q469" s="126" t="str">
        <f t="shared" si="16"/>
        <v/>
      </c>
      <c r="R469" s="108"/>
      <c r="S469" s="98"/>
      <c r="T469" s="105"/>
      <c r="U469" s="103"/>
      <c r="V469" s="171" t="str" cm="1">
        <f t="array" aca="1" ref="V469" ca="1">IF(B469="","",IF(OR(AK469="Joined",AK469="Rejected",AK469="Offer Drop",AK469="Backed out"),"",_xlfn.LET(_xlpm.dates,CHOOSE({1,2,3,4,5,6},X469,Z469,AB469,AD469,AF469,AH469),_xlpm.pastDates,IF(_xlpm.dates&lt;=TODAY(),_xlpm.dates,0),_xlpm.maxPast,MAX(_xlpm.pastDates),IF(_xlpm.maxPast&gt;0,TODAY()-_xlpm.maxPast,IF(T469="","",TODAY()-T469)))))</f>
        <v/>
      </c>
      <c r="W469" s="95"/>
      <c r="X469" s="129"/>
      <c r="Y469" s="100"/>
      <c r="Z469" s="99"/>
      <c r="AA469" s="100"/>
      <c r="AB469" s="99"/>
      <c r="AC469" s="100"/>
      <c r="AD469" s="105"/>
      <c r="AE469" s="94"/>
      <c r="AF469" s="105"/>
      <c r="AG469" s="94"/>
      <c r="AH469" s="132"/>
      <c r="AI469" s="97"/>
      <c r="AJ469" s="96"/>
      <c r="AK469" s="192" t="str">
        <f t="shared" si="17"/>
        <v/>
      </c>
      <c r="AL469" s="169" t="str">
        <f>IFERROR(IF(S469="","",IF(VLOOKUP(S469,'Requisitions'!$B:$N,13,FALSE)="","",HYPERLINK(VLOOKUP(S469,'Requisitions'!$B:$N,13,FALSE),"Feedback Sheet"))),"")</f>
        <v/>
      </c>
      <c r="AM469" s="96"/>
    </row>
    <row r="470" spans="2:39" x14ac:dyDescent="0.45">
      <c r="B470" s="98"/>
      <c r="C470" s="98"/>
      <c r="D470" s="98"/>
      <c r="E470" s="98"/>
      <c r="F470" s="98"/>
      <c r="G470" s="98"/>
      <c r="H470" s="98"/>
      <c r="I470" s="98"/>
      <c r="J470" s="98"/>
      <c r="K470" s="98"/>
      <c r="L470" s="98"/>
      <c r="M470" s="96"/>
      <c r="N470" s="103"/>
      <c r="O470" s="97"/>
      <c r="P470" s="98"/>
      <c r="Q470" s="126" t="str">
        <f t="shared" si="16"/>
        <v/>
      </c>
      <c r="R470" s="108"/>
      <c r="S470" s="98"/>
      <c r="T470" s="105"/>
      <c r="U470" s="103"/>
      <c r="V470" s="171" t="str" cm="1">
        <f t="array" aca="1" ref="V470" ca="1">IF(B470="","",IF(OR(AK470="Joined",AK470="Rejected",AK470="Offer Drop",AK470="Backed out"),"",_xlfn.LET(_xlpm.dates,CHOOSE({1,2,3,4,5,6},X470,Z470,AB470,AD470,AF470,AH470),_xlpm.pastDates,IF(_xlpm.dates&lt;=TODAY(),_xlpm.dates,0),_xlpm.maxPast,MAX(_xlpm.pastDates),IF(_xlpm.maxPast&gt;0,TODAY()-_xlpm.maxPast,IF(T470="","",TODAY()-T470)))))</f>
        <v/>
      </c>
      <c r="W470" s="95"/>
      <c r="X470" s="129"/>
      <c r="Y470" s="100"/>
      <c r="Z470" s="99"/>
      <c r="AA470" s="100"/>
      <c r="AB470" s="99"/>
      <c r="AC470" s="100"/>
      <c r="AD470" s="105"/>
      <c r="AE470" s="94"/>
      <c r="AF470" s="105"/>
      <c r="AG470" s="94"/>
      <c r="AH470" s="132"/>
      <c r="AI470" s="97"/>
      <c r="AJ470" s="96"/>
      <c r="AK470" s="192" t="str">
        <f t="shared" si="17"/>
        <v/>
      </c>
      <c r="AL470" s="169" t="str">
        <f>IFERROR(IF(S470="","",IF(VLOOKUP(S470,'Requisitions'!$B:$N,13,FALSE)="","",HYPERLINK(VLOOKUP(S470,'Requisitions'!$B:$N,13,FALSE),"Feedback Sheet"))),"")</f>
        <v/>
      </c>
      <c r="AM470" s="96"/>
    </row>
    <row r="471" spans="2:39" x14ac:dyDescent="0.45">
      <c r="B471" s="98"/>
      <c r="C471" s="98"/>
      <c r="D471" s="98"/>
      <c r="E471" s="98"/>
      <c r="F471" s="98"/>
      <c r="G471" s="98"/>
      <c r="H471" s="98"/>
      <c r="I471" s="98"/>
      <c r="J471" s="98"/>
      <c r="K471" s="98"/>
      <c r="L471" s="98"/>
      <c r="M471" s="96"/>
      <c r="N471" s="103"/>
      <c r="O471" s="97"/>
      <c r="P471" s="98"/>
      <c r="Q471" s="126" t="str">
        <f t="shared" si="16"/>
        <v/>
      </c>
      <c r="R471" s="108"/>
      <c r="S471" s="98"/>
      <c r="T471" s="105"/>
      <c r="U471" s="103"/>
      <c r="V471" s="171" t="str" cm="1">
        <f t="array" aca="1" ref="V471" ca="1">IF(B471="","",IF(OR(AK471="Joined",AK471="Rejected",AK471="Offer Drop",AK471="Backed out"),"",_xlfn.LET(_xlpm.dates,CHOOSE({1,2,3,4,5,6},X471,Z471,AB471,AD471,AF471,AH471),_xlpm.pastDates,IF(_xlpm.dates&lt;=TODAY(),_xlpm.dates,0),_xlpm.maxPast,MAX(_xlpm.pastDates),IF(_xlpm.maxPast&gt;0,TODAY()-_xlpm.maxPast,IF(T471="","",TODAY()-T471)))))</f>
        <v/>
      </c>
      <c r="W471" s="95"/>
      <c r="X471" s="129"/>
      <c r="Y471" s="100"/>
      <c r="Z471" s="99"/>
      <c r="AA471" s="100"/>
      <c r="AB471" s="99"/>
      <c r="AC471" s="100"/>
      <c r="AD471" s="105"/>
      <c r="AE471" s="94"/>
      <c r="AF471" s="105"/>
      <c r="AG471" s="94"/>
      <c r="AH471" s="132"/>
      <c r="AI471" s="97"/>
      <c r="AJ471" s="96"/>
      <c r="AK471" s="192" t="str">
        <f t="shared" si="17"/>
        <v/>
      </c>
      <c r="AL471" s="169" t="str">
        <f>IFERROR(IF(S471="","",IF(VLOOKUP(S471,'Requisitions'!$B:$N,13,FALSE)="","",HYPERLINK(VLOOKUP(S471,'Requisitions'!$B:$N,13,FALSE),"Feedback Sheet"))),"")</f>
        <v/>
      </c>
      <c r="AM471" s="96"/>
    </row>
    <row r="472" spans="2:39" x14ac:dyDescent="0.45">
      <c r="B472" s="98"/>
      <c r="C472" s="98"/>
      <c r="D472" s="98"/>
      <c r="E472" s="98"/>
      <c r="F472" s="98"/>
      <c r="G472" s="98"/>
      <c r="H472" s="98"/>
      <c r="I472" s="98"/>
      <c r="J472" s="98"/>
      <c r="K472" s="98"/>
      <c r="L472" s="98"/>
      <c r="M472" s="96"/>
      <c r="N472" s="103"/>
      <c r="O472" s="97"/>
      <c r="P472" s="98"/>
      <c r="Q472" s="126" t="str">
        <f t="shared" si="16"/>
        <v/>
      </c>
      <c r="R472" s="108"/>
      <c r="S472" s="98"/>
      <c r="T472" s="105"/>
      <c r="U472" s="103"/>
      <c r="V472" s="171" t="str" cm="1">
        <f t="array" aca="1" ref="V472" ca="1">IF(B472="","",IF(OR(AK472="Joined",AK472="Rejected",AK472="Offer Drop",AK472="Backed out"),"",_xlfn.LET(_xlpm.dates,CHOOSE({1,2,3,4,5,6},X472,Z472,AB472,AD472,AF472,AH472),_xlpm.pastDates,IF(_xlpm.dates&lt;=TODAY(),_xlpm.dates,0),_xlpm.maxPast,MAX(_xlpm.pastDates),IF(_xlpm.maxPast&gt;0,TODAY()-_xlpm.maxPast,IF(T472="","",TODAY()-T472)))))</f>
        <v/>
      </c>
      <c r="W472" s="95"/>
      <c r="X472" s="129"/>
      <c r="Y472" s="100"/>
      <c r="Z472" s="99"/>
      <c r="AA472" s="100"/>
      <c r="AB472" s="99"/>
      <c r="AC472" s="100"/>
      <c r="AD472" s="105"/>
      <c r="AE472" s="94"/>
      <c r="AF472" s="105"/>
      <c r="AG472" s="94"/>
      <c r="AH472" s="132"/>
      <c r="AI472" s="97"/>
      <c r="AJ472" s="96"/>
      <c r="AK472" s="192" t="str">
        <f t="shared" si="17"/>
        <v/>
      </c>
      <c r="AL472" s="169" t="str">
        <f>IFERROR(IF(S472="","",IF(VLOOKUP(S472,'Requisitions'!$B:$N,13,FALSE)="","",HYPERLINK(VLOOKUP(S472,'Requisitions'!$B:$N,13,FALSE),"Feedback Sheet"))),"")</f>
        <v/>
      </c>
      <c r="AM472" s="96"/>
    </row>
    <row r="473" spans="2:39" x14ac:dyDescent="0.45">
      <c r="B473" s="98"/>
      <c r="C473" s="98"/>
      <c r="D473" s="98"/>
      <c r="E473" s="98"/>
      <c r="F473" s="98"/>
      <c r="G473" s="98"/>
      <c r="H473" s="98"/>
      <c r="I473" s="98"/>
      <c r="J473" s="98"/>
      <c r="K473" s="98"/>
      <c r="L473" s="98"/>
      <c r="M473" s="96"/>
      <c r="N473" s="103"/>
      <c r="O473" s="97"/>
      <c r="P473" s="98"/>
      <c r="Q473" s="126" t="str">
        <f t="shared" si="16"/>
        <v/>
      </c>
      <c r="R473" s="108"/>
      <c r="S473" s="98"/>
      <c r="T473" s="105"/>
      <c r="U473" s="103"/>
      <c r="V473" s="171" t="str" cm="1">
        <f t="array" aca="1" ref="V473" ca="1">IF(B473="","",IF(OR(AK473="Joined",AK473="Rejected",AK473="Offer Drop",AK473="Backed out"),"",_xlfn.LET(_xlpm.dates,CHOOSE({1,2,3,4,5,6},X473,Z473,AB473,AD473,AF473,AH473),_xlpm.pastDates,IF(_xlpm.dates&lt;=TODAY(),_xlpm.dates,0),_xlpm.maxPast,MAX(_xlpm.pastDates),IF(_xlpm.maxPast&gt;0,TODAY()-_xlpm.maxPast,IF(T473="","",TODAY()-T473)))))</f>
        <v/>
      </c>
      <c r="W473" s="95"/>
      <c r="X473" s="129"/>
      <c r="Y473" s="100"/>
      <c r="Z473" s="99"/>
      <c r="AA473" s="100"/>
      <c r="AB473" s="99"/>
      <c r="AC473" s="100"/>
      <c r="AD473" s="105"/>
      <c r="AE473" s="94"/>
      <c r="AF473" s="105"/>
      <c r="AG473" s="94"/>
      <c r="AH473" s="132"/>
      <c r="AI473" s="97"/>
      <c r="AJ473" s="96"/>
      <c r="AK473" s="192" t="str">
        <f t="shared" si="17"/>
        <v/>
      </c>
      <c r="AL473" s="169" t="str">
        <f>IFERROR(IF(S473="","",IF(VLOOKUP(S473,'Requisitions'!$B:$N,13,FALSE)="","",HYPERLINK(VLOOKUP(S473,'Requisitions'!$B:$N,13,FALSE),"Feedback Sheet"))),"")</f>
        <v/>
      </c>
      <c r="AM473" s="96"/>
    </row>
    <row r="474" spans="2:39" x14ac:dyDescent="0.45">
      <c r="B474" s="98"/>
      <c r="C474" s="98"/>
      <c r="D474" s="98"/>
      <c r="E474" s="98"/>
      <c r="F474" s="98"/>
      <c r="G474" s="98"/>
      <c r="H474" s="98"/>
      <c r="I474" s="98"/>
      <c r="J474" s="98"/>
      <c r="K474" s="98"/>
      <c r="L474" s="98"/>
      <c r="M474" s="96"/>
      <c r="N474" s="103"/>
      <c r="O474" s="97"/>
      <c r="P474" s="98"/>
      <c r="Q474" s="126" t="str">
        <f t="shared" si="16"/>
        <v/>
      </c>
      <c r="R474" s="108"/>
      <c r="S474" s="98"/>
      <c r="T474" s="105"/>
      <c r="U474" s="103"/>
      <c r="V474" s="171" t="str" cm="1">
        <f t="array" aca="1" ref="V474" ca="1">IF(B474="","",IF(OR(AK474="Joined",AK474="Rejected",AK474="Offer Drop",AK474="Backed out"),"",_xlfn.LET(_xlpm.dates,CHOOSE({1,2,3,4,5,6},X474,Z474,AB474,AD474,AF474,AH474),_xlpm.pastDates,IF(_xlpm.dates&lt;=TODAY(),_xlpm.dates,0),_xlpm.maxPast,MAX(_xlpm.pastDates),IF(_xlpm.maxPast&gt;0,TODAY()-_xlpm.maxPast,IF(T474="","",TODAY()-T474)))))</f>
        <v/>
      </c>
      <c r="W474" s="95"/>
      <c r="X474" s="129"/>
      <c r="Y474" s="100"/>
      <c r="Z474" s="99"/>
      <c r="AA474" s="100"/>
      <c r="AB474" s="99"/>
      <c r="AC474" s="100"/>
      <c r="AD474" s="105"/>
      <c r="AE474" s="94"/>
      <c r="AF474" s="105"/>
      <c r="AG474" s="94"/>
      <c r="AH474" s="132"/>
      <c r="AI474" s="97"/>
      <c r="AJ474" s="96"/>
      <c r="AK474" s="192" t="str">
        <f t="shared" si="17"/>
        <v/>
      </c>
      <c r="AL474" s="169" t="str">
        <f>IFERROR(IF(S474="","",IF(VLOOKUP(S474,'Requisitions'!$B:$N,13,FALSE)="","",HYPERLINK(VLOOKUP(S474,'Requisitions'!$B:$N,13,FALSE),"Feedback Sheet"))),"")</f>
        <v/>
      </c>
      <c r="AM474" s="96"/>
    </row>
    <row r="475" spans="2:39" x14ac:dyDescent="0.45">
      <c r="B475" s="98"/>
      <c r="C475" s="98"/>
      <c r="D475" s="98"/>
      <c r="E475" s="98"/>
      <c r="F475" s="98"/>
      <c r="G475" s="98"/>
      <c r="H475" s="98"/>
      <c r="I475" s="98"/>
      <c r="J475" s="98"/>
      <c r="K475" s="98"/>
      <c r="L475" s="98"/>
      <c r="M475" s="96"/>
      <c r="N475" s="103"/>
      <c r="O475" s="97"/>
      <c r="P475" s="98"/>
      <c r="Q475" s="126" t="str">
        <f t="shared" si="16"/>
        <v/>
      </c>
      <c r="R475" s="108"/>
      <c r="S475" s="98"/>
      <c r="T475" s="105"/>
      <c r="U475" s="103"/>
      <c r="V475" s="171" t="str" cm="1">
        <f t="array" aca="1" ref="V475" ca="1">IF(B475="","",IF(OR(AK475="Joined",AK475="Rejected",AK475="Offer Drop",AK475="Backed out"),"",_xlfn.LET(_xlpm.dates,CHOOSE({1,2,3,4,5,6},X475,Z475,AB475,AD475,AF475,AH475),_xlpm.pastDates,IF(_xlpm.dates&lt;=TODAY(),_xlpm.dates,0),_xlpm.maxPast,MAX(_xlpm.pastDates),IF(_xlpm.maxPast&gt;0,TODAY()-_xlpm.maxPast,IF(T475="","",TODAY()-T475)))))</f>
        <v/>
      </c>
      <c r="W475" s="95"/>
      <c r="X475" s="129"/>
      <c r="Y475" s="100"/>
      <c r="Z475" s="99"/>
      <c r="AA475" s="100"/>
      <c r="AB475" s="99"/>
      <c r="AC475" s="100"/>
      <c r="AD475" s="105"/>
      <c r="AE475" s="94"/>
      <c r="AF475" s="105"/>
      <c r="AG475" s="94"/>
      <c r="AH475" s="132"/>
      <c r="AI475" s="97"/>
      <c r="AJ475" s="96"/>
      <c r="AK475" s="192" t="str">
        <f t="shared" si="17"/>
        <v/>
      </c>
      <c r="AL475" s="169" t="str">
        <f>IFERROR(IF(S475="","",IF(VLOOKUP(S475,'Requisitions'!$B:$N,13,FALSE)="","",HYPERLINK(VLOOKUP(S475,'Requisitions'!$B:$N,13,FALSE),"Feedback Sheet"))),"")</f>
        <v/>
      </c>
      <c r="AM475" s="96"/>
    </row>
    <row r="476" spans="2:39" x14ac:dyDescent="0.45">
      <c r="B476" s="98"/>
      <c r="C476" s="98"/>
      <c r="D476" s="98"/>
      <c r="E476" s="98"/>
      <c r="F476" s="98"/>
      <c r="G476" s="98"/>
      <c r="H476" s="98"/>
      <c r="I476" s="98"/>
      <c r="J476" s="98"/>
      <c r="K476" s="98"/>
      <c r="L476" s="98"/>
      <c r="M476" s="96"/>
      <c r="N476" s="103"/>
      <c r="O476" s="97"/>
      <c r="P476" s="98"/>
      <c r="Q476" s="126" t="str">
        <f t="shared" si="16"/>
        <v/>
      </c>
      <c r="R476" s="108"/>
      <c r="S476" s="98"/>
      <c r="T476" s="105"/>
      <c r="U476" s="103"/>
      <c r="V476" s="171" t="str" cm="1">
        <f t="array" aca="1" ref="V476" ca="1">IF(B476="","",IF(OR(AK476="Joined",AK476="Rejected",AK476="Offer Drop",AK476="Backed out"),"",_xlfn.LET(_xlpm.dates,CHOOSE({1,2,3,4,5,6},X476,Z476,AB476,AD476,AF476,AH476),_xlpm.pastDates,IF(_xlpm.dates&lt;=TODAY(),_xlpm.dates,0),_xlpm.maxPast,MAX(_xlpm.pastDates),IF(_xlpm.maxPast&gt;0,TODAY()-_xlpm.maxPast,IF(T476="","",TODAY()-T476)))))</f>
        <v/>
      </c>
      <c r="W476" s="95"/>
      <c r="X476" s="129"/>
      <c r="Y476" s="100"/>
      <c r="Z476" s="99"/>
      <c r="AA476" s="100"/>
      <c r="AB476" s="99"/>
      <c r="AC476" s="100"/>
      <c r="AD476" s="105"/>
      <c r="AE476" s="94"/>
      <c r="AF476" s="105"/>
      <c r="AG476" s="94"/>
      <c r="AH476" s="132"/>
      <c r="AI476" s="97"/>
      <c r="AJ476" s="96"/>
      <c r="AK476" s="192" t="str">
        <f t="shared" si="17"/>
        <v/>
      </c>
      <c r="AL476" s="169" t="str">
        <f>IFERROR(IF(S476="","",IF(VLOOKUP(S476,'Requisitions'!$B:$N,13,FALSE)="","",HYPERLINK(VLOOKUP(S476,'Requisitions'!$B:$N,13,FALSE),"Feedback Sheet"))),"")</f>
        <v/>
      </c>
      <c r="AM476" s="96"/>
    </row>
    <row r="477" spans="2:39" x14ac:dyDescent="0.45">
      <c r="B477" s="98"/>
      <c r="C477" s="98"/>
      <c r="D477" s="98"/>
      <c r="E477" s="98"/>
      <c r="F477" s="98"/>
      <c r="G477" s="98"/>
      <c r="H477" s="98"/>
      <c r="I477" s="98"/>
      <c r="J477" s="98"/>
      <c r="K477" s="98"/>
      <c r="L477" s="98"/>
      <c r="M477" s="96"/>
      <c r="N477" s="103"/>
      <c r="O477" s="97"/>
      <c r="P477" s="98"/>
      <c r="Q477" s="126" t="str">
        <f t="shared" si="16"/>
        <v/>
      </c>
      <c r="R477" s="108"/>
      <c r="S477" s="98"/>
      <c r="T477" s="105"/>
      <c r="U477" s="103"/>
      <c r="V477" s="171" t="str" cm="1">
        <f t="array" aca="1" ref="V477" ca="1">IF(B477="","",IF(OR(AK477="Joined",AK477="Rejected",AK477="Offer Drop",AK477="Backed out"),"",_xlfn.LET(_xlpm.dates,CHOOSE({1,2,3,4,5,6},X477,Z477,AB477,AD477,AF477,AH477),_xlpm.pastDates,IF(_xlpm.dates&lt;=TODAY(),_xlpm.dates,0),_xlpm.maxPast,MAX(_xlpm.pastDates),IF(_xlpm.maxPast&gt;0,TODAY()-_xlpm.maxPast,IF(T477="","",TODAY()-T477)))))</f>
        <v/>
      </c>
      <c r="W477" s="95"/>
      <c r="X477" s="129"/>
      <c r="Y477" s="100"/>
      <c r="Z477" s="99"/>
      <c r="AA477" s="100"/>
      <c r="AB477" s="99"/>
      <c r="AC477" s="100"/>
      <c r="AD477" s="105"/>
      <c r="AE477" s="94"/>
      <c r="AF477" s="105"/>
      <c r="AG477" s="94"/>
      <c r="AH477" s="132"/>
      <c r="AI477" s="97"/>
      <c r="AJ477" s="96"/>
      <c r="AK477" s="192" t="str">
        <f t="shared" si="17"/>
        <v/>
      </c>
      <c r="AL477" s="169" t="str">
        <f>IFERROR(IF(S477="","",IF(VLOOKUP(S477,'Requisitions'!$B:$N,13,FALSE)="","",HYPERLINK(VLOOKUP(S477,'Requisitions'!$B:$N,13,FALSE),"Feedback Sheet"))),"")</f>
        <v/>
      </c>
      <c r="AM477" s="96"/>
    </row>
    <row r="478" spans="2:39" x14ac:dyDescent="0.45">
      <c r="B478" s="98"/>
      <c r="C478" s="98"/>
      <c r="D478" s="98"/>
      <c r="E478" s="98"/>
      <c r="F478" s="98"/>
      <c r="G478" s="98"/>
      <c r="H478" s="98"/>
      <c r="I478" s="98"/>
      <c r="J478" s="98"/>
      <c r="K478" s="98"/>
      <c r="L478" s="98"/>
      <c r="M478" s="96"/>
      <c r="N478" s="103"/>
      <c r="O478" s="97"/>
      <c r="P478" s="98"/>
      <c r="Q478" s="126" t="str">
        <f t="shared" si="16"/>
        <v/>
      </c>
      <c r="R478" s="108"/>
      <c r="S478" s="98"/>
      <c r="T478" s="105"/>
      <c r="U478" s="103"/>
      <c r="V478" s="171" t="str" cm="1">
        <f t="array" aca="1" ref="V478" ca="1">IF(B478="","",IF(OR(AK478="Joined",AK478="Rejected",AK478="Offer Drop",AK478="Backed out"),"",_xlfn.LET(_xlpm.dates,CHOOSE({1,2,3,4,5,6},X478,Z478,AB478,AD478,AF478,AH478),_xlpm.pastDates,IF(_xlpm.dates&lt;=TODAY(),_xlpm.dates,0),_xlpm.maxPast,MAX(_xlpm.pastDates),IF(_xlpm.maxPast&gt;0,TODAY()-_xlpm.maxPast,IF(T478="","",TODAY()-T478)))))</f>
        <v/>
      </c>
      <c r="W478" s="95"/>
      <c r="X478" s="129"/>
      <c r="Y478" s="100"/>
      <c r="Z478" s="99"/>
      <c r="AA478" s="100"/>
      <c r="AB478" s="99"/>
      <c r="AC478" s="100"/>
      <c r="AD478" s="105"/>
      <c r="AE478" s="94"/>
      <c r="AF478" s="105"/>
      <c r="AG478" s="94"/>
      <c r="AH478" s="132"/>
      <c r="AI478" s="97"/>
      <c r="AJ478" s="96"/>
      <c r="AK478" s="192" t="str">
        <f t="shared" si="17"/>
        <v/>
      </c>
      <c r="AL478" s="169" t="str">
        <f>IFERROR(IF(S478="","",IF(VLOOKUP(S478,'Requisitions'!$B:$N,13,FALSE)="","",HYPERLINK(VLOOKUP(S478,'Requisitions'!$B:$N,13,FALSE),"Feedback Sheet"))),"")</f>
        <v/>
      </c>
      <c r="AM478" s="96"/>
    </row>
    <row r="479" spans="2:39" x14ac:dyDescent="0.45">
      <c r="B479" s="98"/>
      <c r="C479" s="98"/>
      <c r="D479" s="98"/>
      <c r="E479" s="98"/>
      <c r="F479" s="98"/>
      <c r="G479" s="98"/>
      <c r="H479" s="98"/>
      <c r="I479" s="98"/>
      <c r="J479" s="98"/>
      <c r="K479" s="98"/>
      <c r="L479" s="98"/>
      <c r="M479" s="96"/>
      <c r="N479" s="103"/>
      <c r="O479" s="97"/>
      <c r="P479" s="98"/>
      <c r="Q479" s="126" t="str">
        <f t="shared" si="16"/>
        <v/>
      </c>
      <c r="R479" s="108"/>
      <c r="S479" s="98"/>
      <c r="T479" s="105"/>
      <c r="U479" s="103"/>
      <c r="V479" s="171" t="str" cm="1">
        <f t="array" aca="1" ref="V479" ca="1">IF(B479="","",IF(OR(AK479="Joined",AK479="Rejected",AK479="Offer Drop",AK479="Backed out"),"",_xlfn.LET(_xlpm.dates,CHOOSE({1,2,3,4,5,6},X479,Z479,AB479,AD479,AF479,AH479),_xlpm.pastDates,IF(_xlpm.dates&lt;=TODAY(),_xlpm.dates,0),_xlpm.maxPast,MAX(_xlpm.pastDates),IF(_xlpm.maxPast&gt;0,TODAY()-_xlpm.maxPast,IF(T479="","",TODAY()-T479)))))</f>
        <v/>
      </c>
      <c r="W479" s="95"/>
      <c r="X479" s="129"/>
      <c r="Y479" s="100"/>
      <c r="Z479" s="99"/>
      <c r="AA479" s="100"/>
      <c r="AB479" s="99"/>
      <c r="AC479" s="100"/>
      <c r="AD479" s="105"/>
      <c r="AE479" s="94"/>
      <c r="AF479" s="105"/>
      <c r="AG479" s="94"/>
      <c r="AH479" s="132"/>
      <c r="AI479" s="97"/>
      <c r="AJ479" s="96"/>
      <c r="AK479" s="192" t="str">
        <f t="shared" si="17"/>
        <v/>
      </c>
      <c r="AL479" s="169" t="str">
        <f>IFERROR(IF(S479="","",IF(VLOOKUP(S479,'Requisitions'!$B:$N,13,FALSE)="","",HYPERLINK(VLOOKUP(S479,'Requisitions'!$B:$N,13,FALSE),"Feedback Sheet"))),"")</f>
        <v/>
      </c>
      <c r="AM479" s="96"/>
    </row>
    <row r="480" spans="2:39" x14ac:dyDescent="0.45">
      <c r="B480" s="98"/>
      <c r="C480" s="98"/>
      <c r="D480" s="98"/>
      <c r="E480" s="98"/>
      <c r="F480" s="98"/>
      <c r="G480" s="98"/>
      <c r="H480" s="98"/>
      <c r="I480" s="98"/>
      <c r="J480" s="98"/>
      <c r="K480" s="98"/>
      <c r="L480" s="98"/>
      <c r="M480" s="96"/>
      <c r="N480" s="103"/>
      <c r="O480" s="97"/>
      <c r="P480" s="98"/>
      <c r="Q480" s="126" t="str">
        <f t="shared" si="16"/>
        <v/>
      </c>
      <c r="R480" s="108"/>
      <c r="S480" s="98"/>
      <c r="T480" s="105"/>
      <c r="U480" s="103"/>
      <c r="V480" s="171" t="str" cm="1">
        <f t="array" aca="1" ref="V480" ca="1">IF(B480="","",IF(OR(AK480="Joined",AK480="Rejected",AK480="Offer Drop",AK480="Backed out"),"",_xlfn.LET(_xlpm.dates,CHOOSE({1,2,3,4,5,6},X480,Z480,AB480,AD480,AF480,AH480),_xlpm.pastDates,IF(_xlpm.dates&lt;=TODAY(),_xlpm.dates,0),_xlpm.maxPast,MAX(_xlpm.pastDates),IF(_xlpm.maxPast&gt;0,TODAY()-_xlpm.maxPast,IF(T480="","",TODAY()-T480)))))</f>
        <v/>
      </c>
      <c r="W480" s="95"/>
      <c r="X480" s="129"/>
      <c r="Y480" s="100"/>
      <c r="Z480" s="99"/>
      <c r="AA480" s="100"/>
      <c r="AB480" s="99"/>
      <c r="AC480" s="100"/>
      <c r="AD480" s="105"/>
      <c r="AE480" s="94"/>
      <c r="AF480" s="105"/>
      <c r="AG480" s="94"/>
      <c r="AH480" s="132"/>
      <c r="AI480" s="97"/>
      <c r="AJ480" s="96"/>
      <c r="AK480" s="192" t="str">
        <f t="shared" si="17"/>
        <v/>
      </c>
      <c r="AL480" s="169" t="str">
        <f>IFERROR(IF(S480="","",IF(VLOOKUP(S480,'Requisitions'!$B:$N,13,FALSE)="","",HYPERLINK(VLOOKUP(S480,'Requisitions'!$B:$N,13,FALSE),"Feedback Sheet"))),"")</f>
        <v/>
      </c>
      <c r="AM480" s="96"/>
    </row>
    <row r="481" spans="2:39" x14ac:dyDescent="0.45">
      <c r="B481" s="98"/>
      <c r="C481" s="98"/>
      <c r="D481" s="98"/>
      <c r="E481" s="98"/>
      <c r="F481" s="98"/>
      <c r="G481" s="98"/>
      <c r="H481" s="98"/>
      <c r="I481" s="98"/>
      <c r="J481" s="98"/>
      <c r="K481" s="98"/>
      <c r="L481" s="98"/>
      <c r="M481" s="96"/>
      <c r="N481" s="103"/>
      <c r="O481" s="97"/>
      <c r="P481" s="98"/>
      <c r="Q481" s="126" t="str">
        <f t="shared" si="16"/>
        <v/>
      </c>
      <c r="R481" s="108"/>
      <c r="S481" s="98"/>
      <c r="T481" s="105"/>
      <c r="U481" s="103"/>
      <c r="V481" s="171" t="str" cm="1">
        <f t="array" aca="1" ref="V481" ca="1">IF(B481="","",IF(OR(AK481="Joined",AK481="Rejected",AK481="Offer Drop",AK481="Backed out"),"",_xlfn.LET(_xlpm.dates,CHOOSE({1,2,3,4,5,6},X481,Z481,AB481,AD481,AF481,AH481),_xlpm.pastDates,IF(_xlpm.dates&lt;=TODAY(),_xlpm.dates,0),_xlpm.maxPast,MAX(_xlpm.pastDates),IF(_xlpm.maxPast&gt;0,TODAY()-_xlpm.maxPast,IF(T481="","",TODAY()-T481)))))</f>
        <v/>
      </c>
      <c r="W481" s="95"/>
      <c r="X481" s="129"/>
      <c r="Y481" s="100"/>
      <c r="Z481" s="99"/>
      <c r="AA481" s="100"/>
      <c r="AB481" s="99"/>
      <c r="AC481" s="100"/>
      <c r="AD481" s="105"/>
      <c r="AE481" s="94"/>
      <c r="AF481" s="105"/>
      <c r="AG481" s="94"/>
      <c r="AH481" s="132"/>
      <c r="AI481" s="97"/>
      <c r="AJ481" s="96"/>
      <c r="AK481" s="192" t="str">
        <f t="shared" si="17"/>
        <v/>
      </c>
      <c r="AL481" s="169" t="str">
        <f>IFERROR(IF(S481="","",IF(VLOOKUP(S481,'Requisitions'!$B:$N,13,FALSE)="","",HYPERLINK(VLOOKUP(S481,'Requisitions'!$B:$N,13,FALSE),"Feedback Sheet"))),"")</f>
        <v/>
      </c>
      <c r="AM481" s="96"/>
    </row>
    <row r="482" spans="2:39" x14ac:dyDescent="0.45">
      <c r="B482" s="98"/>
      <c r="C482" s="98"/>
      <c r="D482" s="98"/>
      <c r="E482" s="98"/>
      <c r="F482" s="98"/>
      <c r="G482" s="98"/>
      <c r="H482" s="98"/>
      <c r="I482" s="98"/>
      <c r="J482" s="98"/>
      <c r="K482" s="98"/>
      <c r="L482" s="98"/>
      <c r="M482" s="96"/>
      <c r="N482" s="103"/>
      <c r="O482" s="97"/>
      <c r="P482" s="98"/>
      <c r="Q482" s="126" t="str">
        <f t="shared" si="16"/>
        <v/>
      </c>
      <c r="R482" s="108"/>
      <c r="S482" s="98"/>
      <c r="T482" s="105"/>
      <c r="U482" s="103"/>
      <c r="V482" s="171" t="str" cm="1">
        <f t="array" aca="1" ref="V482" ca="1">IF(B482="","",IF(OR(AK482="Joined",AK482="Rejected",AK482="Offer Drop",AK482="Backed out"),"",_xlfn.LET(_xlpm.dates,CHOOSE({1,2,3,4,5,6},X482,Z482,AB482,AD482,AF482,AH482),_xlpm.pastDates,IF(_xlpm.dates&lt;=TODAY(),_xlpm.dates,0),_xlpm.maxPast,MAX(_xlpm.pastDates),IF(_xlpm.maxPast&gt;0,TODAY()-_xlpm.maxPast,IF(T482="","",TODAY()-T482)))))</f>
        <v/>
      </c>
      <c r="W482" s="95"/>
      <c r="X482" s="129"/>
      <c r="Y482" s="100"/>
      <c r="Z482" s="99"/>
      <c r="AA482" s="100"/>
      <c r="AB482" s="99"/>
      <c r="AC482" s="100"/>
      <c r="AD482" s="105"/>
      <c r="AE482" s="94"/>
      <c r="AF482" s="105"/>
      <c r="AG482" s="94"/>
      <c r="AH482" s="132"/>
      <c r="AI482" s="97"/>
      <c r="AJ482" s="96"/>
      <c r="AK482" s="192" t="str">
        <f t="shared" si="17"/>
        <v/>
      </c>
      <c r="AL482" s="169" t="str">
        <f>IFERROR(IF(S482="","",IF(VLOOKUP(S482,'Requisitions'!$B:$N,13,FALSE)="","",HYPERLINK(VLOOKUP(S482,'Requisitions'!$B:$N,13,FALSE),"Feedback Sheet"))),"")</f>
        <v/>
      </c>
      <c r="AM482" s="96"/>
    </row>
    <row r="483" spans="2:39" x14ac:dyDescent="0.45">
      <c r="B483" s="98"/>
      <c r="C483" s="98"/>
      <c r="D483" s="98"/>
      <c r="E483" s="98"/>
      <c r="F483" s="98"/>
      <c r="G483" s="98"/>
      <c r="H483" s="98"/>
      <c r="I483" s="98"/>
      <c r="J483" s="98"/>
      <c r="K483" s="98"/>
      <c r="L483" s="98"/>
      <c r="M483" s="96"/>
      <c r="N483" s="103"/>
      <c r="O483" s="97"/>
      <c r="P483" s="98"/>
      <c r="Q483" s="126" t="str">
        <f t="shared" si="16"/>
        <v/>
      </c>
      <c r="R483" s="108"/>
      <c r="S483" s="98"/>
      <c r="T483" s="105"/>
      <c r="U483" s="103"/>
      <c r="V483" s="171" t="str" cm="1">
        <f t="array" aca="1" ref="V483" ca="1">IF(B483="","",IF(OR(AK483="Joined",AK483="Rejected",AK483="Offer Drop",AK483="Backed out"),"",_xlfn.LET(_xlpm.dates,CHOOSE({1,2,3,4,5,6},X483,Z483,AB483,AD483,AF483,AH483),_xlpm.pastDates,IF(_xlpm.dates&lt;=TODAY(),_xlpm.dates,0),_xlpm.maxPast,MAX(_xlpm.pastDates),IF(_xlpm.maxPast&gt;0,TODAY()-_xlpm.maxPast,IF(T483="","",TODAY()-T483)))))</f>
        <v/>
      </c>
      <c r="W483" s="95"/>
      <c r="X483" s="129"/>
      <c r="Y483" s="100"/>
      <c r="Z483" s="99"/>
      <c r="AA483" s="100"/>
      <c r="AB483" s="99"/>
      <c r="AC483" s="100"/>
      <c r="AD483" s="105"/>
      <c r="AE483" s="94"/>
      <c r="AF483" s="105"/>
      <c r="AG483" s="94"/>
      <c r="AH483" s="132"/>
      <c r="AI483" s="97"/>
      <c r="AJ483" s="96"/>
      <c r="AK483" s="192" t="str">
        <f t="shared" si="17"/>
        <v/>
      </c>
      <c r="AL483" s="169" t="str">
        <f>IFERROR(IF(S483="","",IF(VLOOKUP(S483,'Requisitions'!$B:$N,13,FALSE)="","",HYPERLINK(VLOOKUP(S483,'Requisitions'!$B:$N,13,FALSE),"Feedback Sheet"))),"")</f>
        <v/>
      </c>
      <c r="AM483" s="96"/>
    </row>
    <row r="484" spans="2:39" x14ac:dyDescent="0.45">
      <c r="B484" s="98"/>
      <c r="C484" s="98"/>
      <c r="D484" s="98"/>
      <c r="E484" s="98"/>
      <c r="F484" s="98"/>
      <c r="G484" s="98"/>
      <c r="H484" s="98"/>
      <c r="I484" s="98"/>
      <c r="J484" s="98"/>
      <c r="K484" s="98"/>
      <c r="L484" s="98"/>
      <c r="M484" s="96"/>
      <c r="N484" s="103"/>
      <c r="O484" s="97"/>
      <c r="P484" s="98"/>
      <c r="Q484" s="126" t="str">
        <f t="shared" si="16"/>
        <v/>
      </c>
      <c r="R484" s="108"/>
      <c r="S484" s="98"/>
      <c r="T484" s="105"/>
      <c r="U484" s="103"/>
      <c r="V484" s="171" t="str" cm="1">
        <f t="array" aca="1" ref="V484" ca="1">IF(B484="","",IF(OR(AK484="Joined",AK484="Rejected",AK484="Offer Drop",AK484="Backed out"),"",_xlfn.LET(_xlpm.dates,CHOOSE({1,2,3,4,5,6},X484,Z484,AB484,AD484,AF484,AH484),_xlpm.pastDates,IF(_xlpm.dates&lt;=TODAY(),_xlpm.dates,0),_xlpm.maxPast,MAX(_xlpm.pastDates),IF(_xlpm.maxPast&gt;0,TODAY()-_xlpm.maxPast,IF(T484="","",TODAY()-T484)))))</f>
        <v/>
      </c>
      <c r="W484" s="95"/>
      <c r="X484" s="129"/>
      <c r="Y484" s="100"/>
      <c r="Z484" s="99"/>
      <c r="AA484" s="100"/>
      <c r="AB484" s="99"/>
      <c r="AC484" s="100"/>
      <c r="AD484" s="105"/>
      <c r="AE484" s="94"/>
      <c r="AF484" s="105"/>
      <c r="AG484" s="94"/>
      <c r="AH484" s="132"/>
      <c r="AI484" s="97"/>
      <c r="AJ484" s="96"/>
      <c r="AK484" s="192" t="str">
        <f t="shared" si="17"/>
        <v/>
      </c>
      <c r="AL484" s="169" t="str">
        <f>IFERROR(IF(S484="","",IF(VLOOKUP(S484,'Requisitions'!$B:$N,13,FALSE)="","",HYPERLINK(VLOOKUP(S484,'Requisitions'!$B:$N,13,FALSE),"Feedback Sheet"))),"")</f>
        <v/>
      </c>
      <c r="AM484" s="96"/>
    </row>
    <row r="485" spans="2:39" x14ac:dyDescent="0.45">
      <c r="B485" s="98"/>
      <c r="C485" s="98"/>
      <c r="D485" s="98"/>
      <c r="E485" s="98"/>
      <c r="F485" s="98"/>
      <c r="G485" s="98"/>
      <c r="H485" s="98"/>
      <c r="I485" s="98"/>
      <c r="J485" s="98"/>
      <c r="K485" s="98"/>
      <c r="L485" s="98"/>
      <c r="M485" s="96"/>
      <c r="N485" s="103"/>
      <c r="O485" s="97"/>
      <c r="P485" s="98"/>
      <c r="Q485" s="126" t="str">
        <f t="shared" si="16"/>
        <v/>
      </c>
      <c r="R485" s="108"/>
      <c r="S485" s="98"/>
      <c r="T485" s="105"/>
      <c r="U485" s="103"/>
      <c r="V485" s="171" t="str" cm="1">
        <f t="array" aca="1" ref="V485" ca="1">IF(B485="","",IF(OR(AK485="Joined",AK485="Rejected",AK485="Offer Drop",AK485="Backed out"),"",_xlfn.LET(_xlpm.dates,CHOOSE({1,2,3,4,5,6},X485,Z485,AB485,AD485,AF485,AH485),_xlpm.pastDates,IF(_xlpm.dates&lt;=TODAY(),_xlpm.dates,0),_xlpm.maxPast,MAX(_xlpm.pastDates),IF(_xlpm.maxPast&gt;0,TODAY()-_xlpm.maxPast,IF(T485="","",TODAY()-T485)))))</f>
        <v/>
      </c>
      <c r="W485" s="95"/>
      <c r="X485" s="129"/>
      <c r="Y485" s="100"/>
      <c r="Z485" s="99"/>
      <c r="AA485" s="100"/>
      <c r="AB485" s="99"/>
      <c r="AC485" s="100"/>
      <c r="AD485" s="105"/>
      <c r="AE485" s="94"/>
      <c r="AF485" s="105"/>
      <c r="AG485" s="94"/>
      <c r="AH485" s="132"/>
      <c r="AI485" s="97"/>
      <c r="AJ485" s="96"/>
      <c r="AK485" s="192" t="str">
        <f t="shared" si="17"/>
        <v/>
      </c>
      <c r="AL485" s="169" t="str">
        <f>IFERROR(IF(S485="","",IF(VLOOKUP(S485,'Requisitions'!$B:$N,13,FALSE)="","",HYPERLINK(VLOOKUP(S485,'Requisitions'!$B:$N,13,FALSE),"Feedback Sheet"))),"")</f>
        <v/>
      </c>
      <c r="AM485" s="96"/>
    </row>
    <row r="486" spans="2:39" x14ac:dyDescent="0.45">
      <c r="B486" s="98"/>
      <c r="C486" s="98"/>
      <c r="D486" s="98"/>
      <c r="E486" s="98"/>
      <c r="F486" s="98"/>
      <c r="G486" s="98"/>
      <c r="H486" s="98"/>
      <c r="I486" s="98"/>
      <c r="J486" s="98"/>
      <c r="K486" s="98"/>
      <c r="L486" s="98"/>
      <c r="M486" s="96"/>
      <c r="N486" s="103"/>
      <c r="O486" s="97"/>
      <c r="P486" s="98"/>
      <c r="Q486" s="126" t="str">
        <f t="shared" si="16"/>
        <v/>
      </c>
      <c r="R486" s="108"/>
      <c r="S486" s="98"/>
      <c r="T486" s="105"/>
      <c r="U486" s="103"/>
      <c r="V486" s="171" t="str" cm="1">
        <f t="array" aca="1" ref="V486" ca="1">IF(B486="","",IF(OR(AK486="Joined",AK486="Rejected",AK486="Offer Drop",AK486="Backed out"),"",_xlfn.LET(_xlpm.dates,CHOOSE({1,2,3,4,5,6},X486,Z486,AB486,AD486,AF486,AH486),_xlpm.pastDates,IF(_xlpm.dates&lt;=TODAY(),_xlpm.dates,0),_xlpm.maxPast,MAX(_xlpm.pastDates),IF(_xlpm.maxPast&gt;0,TODAY()-_xlpm.maxPast,IF(T486="","",TODAY()-T486)))))</f>
        <v/>
      </c>
      <c r="W486" s="95"/>
      <c r="X486" s="129"/>
      <c r="Y486" s="100"/>
      <c r="Z486" s="99"/>
      <c r="AA486" s="100"/>
      <c r="AB486" s="99"/>
      <c r="AC486" s="100"/>
      <c r="AD486" s="105"/>
      <c r="AE486" s="94"/>
      <c r="AF486" s="105"/>
      <c r="AG486" s="94"/>
      <c r="AH486" s="132"/>
      <c r="AI486" s="97"/>
      <c r="AJ486" s="96"/>
      <c r="AK486" s="192" t="str">
        <f t="shared" si="17"/>
        <v/>
      </c>
      <c r="AL486" s="169" t="str">
        <f>IFERROR(IF(S486="","",IF(VLOOKUP(S486,'Requisitions'!$B:$N,13,FALSE)="","",HYPERLINK(VLOOKUP(S486,'Requisitions'!$B:$N,13,FALSE),"Feedback Sheet"))),"")</f>
        <v/>
      </c>
      <c r="AM486" s="96"/>
    </row>
    <row r="487" spans="2:39" x14ac:dyDescent="0.45">
      <c r="B487" s="98"/>
      <c r="C487" s="98"/>
      <c r="D487" s="98"/>
      <c r="E487" s="98"/>
      <c r="F487" s="98"/>
      <c r="G487" s="98"/>
      <c r="H487" s="98"/>
      <c r="I487" s="98"/>
      <c r="J487" s="98"/>
      <c r="K487" s="98"/>
      <c r="L487" s="98"/>
      <c r="M487" s="96"/>
      <c r="N487" s="103"/>
      <c r="O487" s="97"/>
      <c r="P487" s="98"/>
      <c r="Q487" s="126" t="str">
        <f t="shared" si="16"/>
        <v/>
      </c>
      <c r="R487" s="108"/>
      <c r="S487" s="98"/>
      <c r="T487" s="105"/>
      <c r="U487" s="103"/>
      <c r="V487" s="171" t="str" cm="1">
        <f t="array" aca="1" ref="V487" ca="1">IF(B487="","",IF(OR(AK487="Joined",AK487="Rejected",AK487="Offer Drop",AK487="Backed out"),"",_xlfn.LET(_xlpm.dates,CHOOSE({1,2,3,4,5,6},X487,Z487,AB487,AD487,AF487,AH487),_xlpm.pastDates,IF(_xlpm.dates&lt;=TODAY(),_xlpm.dates,0),_xlpm.maxPast,MAX(_xlpm.pastDates),IF(_xlpm.maxPast&gt;0,TODAY()-_xlpm.maxPast,IF(T487="","",TODAY()-T487)))))</f>
        <v/>
      </c>
      <c r="W487" s="95"/>
      <c r="X487" s="129"/>
      <c r="Y487" s="100"/>
      <c r="Z487" s="99"/>
      <c r="AA487" s="100"/>
      <c r="AB487" s="99"/>
      <c r="AC487" s="100"/>
      <c r="AD487" s="105"/>
      <c r="AE487" s="94"/>
      <c r="AF487" s="105"/>
      <c r="AG487" s="94"/>
      <c r="AH487" s="132"/>
      <c r="AI487" s="97"/>
      <c r="AJ487" s="96"/>
      <c r="AK487" s="192" t="str">
        <f t="shared" si="17"/>
        <v/>
      </c>
      <c r="AL487" s="169" t="str">
        <f>IFERROR(IF(S487="","",IF(VLOOKUP(S487,'Requisitions'!$B:$N,13,FALSE)="","",HYPERLINK(VLOOKUP(S487,'Requisitions'!$B:$N,13,FALSE),"Feedback Sheet"))),"")</f>
        <v/>
      </c>
      <c r="AM487" s="96"/>
    </row>
    <row r="488" spans="2:39" x14ac:dyDescent="0.45">
      <c r="B488" s="98"/>
      <c r="C488" s="98"/>
      <c r="D488" s="98"/>
      <c r="E488" s="98"/>
      <c r="F488" s="98"/>
      <c r="G488" s="98"/>
      <c r="H488" s="98"/>
      <c r="I488" s="98"/>
      <c r="J488" s="98"/>
      <c r="K488" s="98"/>
      <c r="L488" s="98"/>
      <c r="M488" s="96"/>
      <c r="N488" s="103"/>
      <c r="O488" s="97"/>
      <c r="P488" s="98"/>
      <c r="Q488" s="126" t="str">
        <f t="shared" si="16"/>
        <v/>
      </c>
      <c r="R488" s="108"/>
      <c r="S488" s="98"/>
      <c r="T488" s="105"/>
      <c r="U488" s="103"/>
      <c r="V488" s="171" t="str" cm="1">
        <f t="array" aca="1" ref="V488" ca="1">IF(B488="","",IF(OR(AK488="Joined",AK488="Rejected",AK488="Offer Drop",AK488="Backed out"),"",_xlfn.LET(_xlpm.dates,CHOOSE({1,2,3,4,5,6},X488,Z488,AB488,AD488,AF488,AH488),_xlpm.pastDates,IF(_xlpm.dates&lt;=TODAY(),_xlpm.dates,0),_xlpm.maxPast,MAX(_xlpm.pastDates),IF(_xlpm.maxPast&gt;0,TODAY()-_xlpm.maxPast,IF(T488="","",TODAY()-T488)))))</f>
        <v/>
      </c>
      <c r="W488" s="95"/>
      <c r="X488" s="129"/>
      <c r="Y488" s="100"/>
      <c r="Z488" s="99"/>
      <c r="AA488" s="100"/>
      <c r="AB488" s="99"/>
      <c r="AC488" s="100"/>
      <c r="AD488" s="105"/>
      <c r="AE488" s="94"/>
      <c r="AF488" s="105"/>
      <c r="AG488" s="94"/>
      <c r="AH488" s="132"/>
      <c r="AI488" s="97"/>
      <c r="AJ488" s="96"/>
      <c r="AK488" s="192" t="str">
        <f t="shared" si="17"/>
        <v/>
      </c>
      <c r="AL488" s="169" t="str">
        <f>IFERROR(IF(S488="","",IF(VLOOKUP(S488,'Requisitions'!$B:$N,13,FALSE)="","",HYPERLINK(VLOOKUP(S488,'Requisitions'!$B:$N,13,FALSE),"Feedback Sheet"))),"")</f>
        <v/>
      </c>
      <c r="AM488" s="96"/>
    </row>
    <row r="489" spans="2:39" x14ac:dyDescent="0.45">
      <c r="B489" s="98"/>
      <c r="C489" s="98"/>
      <c r="D489" s="98"/>
      <c r="E489" s="98"/>
      <c r="F489" s="98"/>
      <c r="G489" s="98"/>
      <c r="H489" s="98"/>
      <c r="I489" s="98"/>
      <c r="J489" s="98"/>
      <c r="K489" s="98"/>
      <c r="L489" s="98"/>
      <c r="M489" s="96"/>
      <c r="N489" s="103"/>
      <c r="O489" s="97"/>
      <c r="P489" s="98"/>
      <c r="Q489" s="126" t="str">
        <f t="shared" si="16"/>
        <v/>
      </c>
      <c r="R489" s="108"/>
      <c r="S489" s="98"/>
      <c r="T489" s="105"/>
      <c r="U489" s="103"/>
      <c r="V489" s="171" t="str" cm="1">
        <f t="array" aca="1" ref="V489" ca="1">IF(B489="","",IF(OR(AK489="Joined",AK489="Rejected",AK489="Offer Drop",AK489="Backed out"),"",_xlfn.LET(_xlpm.dates,CHOOSE({1,2,3,4,5,6},X489,Z489,AB489,AD489,AF489,AH489),_xlpm.pastDates,IF(_xlpm.dates&lt;=TODAY(),_xlpm.dates,0),_xlpm.maxPast,MAX(_xlpm.pastDates),IF(_xlpm.maxPast&gt;0,TODAY()-_xlpm.maxPast,IF(T489="","",TODAY()-T489)))))</f>
        <v/>
      </c>
      <c r="W489" s="95"/>
      <c r="X489" s="129"/>
      <c r="Y489" s="100"/>
      <c r="Z489" s="99"/>
      <c r="AA489" s="100"/>
      <c r="AB489" s="99"/>
      <c r="AC489" s="100"/>
      <c r="AD489" s="105"/>
      <c r="AE489" s="94"/>
      <c r="AF489" s="105"/>
      <c r="AG489" s="94"/>
      <c r="AH489" s="132"/>
      <c r="AI489" s="97"/>
      <c r="AJ489" s="96"/>
      <c r="AK489" s="192" t="str">
        <f t="shared" si="17"/>
        <v/>
      </c>
      <c r="AL489" s="169" t="str">
        <f>IFERROR(IF(S489="","",IF(VLOOKUP(S489,'Requisitions'!$B:$N,13,FALSE)="","",HYPERLINK(VLOOKUP(S489,'Requisitions'!$B:$N,13,FALSE),"Feedback Sheet"))),"")</f>
        <v/>
      </c>
      <c r="AM489" s="96"/>
    </row>
    <row r="490" spans="2:39" x14ac:dyDescent="0.45">
      <c r="B490" s="98"/>
      <c r="C490" s="98"/>
      <c r="D490" s="98"/>
      <c r="E490" s="98"/>
      <c r="F490" s="98"/>
      <c r="G490" s="98"/>
      <c r="H490" s="98"/>
      <c r="I490" s="98"/>
      <c r="J490" s="98"/>
      <c r="K490" s="98"/>
      <c r="L490" s="98"/>
      <c r="M490" s="96"/>
      <c r="N490" s="103"/>
      <c r="O490" s="97"/>
      <c r="P490" s="98"/>
      <c r="Q490" s="126" t="str">
        <f t="shared" si="16"/>
        <v/>
      </c>
      <c r="R490" s="108"/>
      <c r="S490" s="98"/>
      <c r="T490" s="105"/>
      <c r="U490" s="103"/>
      <c r="V490" s="171" t="str" cm="1">
        <f t="array" aca="1" ref="V490" ca="1">IF(B490="","",IF(OR(AK490="Joined",AK490="Rejected",AK490="Offer Drop",AK490="Backed out"),"",_xlfn.LET(_xlpm.dates,CHOOSE({1,2,3,4,5,6},X490,Z490,AB490,AD490,AF490,AH490),_xlpm.pastDates,IF(_xlpm.dates&lt;=TODAY(),_xlpm.dates,0),_xlpm.maxPast,MAX(_xlpm.pastDates),IF(_xlpm.maxPast&gt;0,TODAY()-_xlpm.maxPast,IF(T490="","",TODAY()-T490)))))</f>
        <v/>
      </c>
      <c r="W490" s="95"/>
      <c r="X490" s="129"/>
      <c r="Y490" s="100"/>
      <c r="Z490" s="99"/>
      <c r="AA490" s="100"/>
      <c r="AB490" s="99"/>
      <c r="AC490" s="100"/>
      <c r="AD490" s="105"/>
      <c r="AE490" s="94"/>
      <c r="AF490" s="105"/>
      <c r="AG490" s="94"/>
      <c r="AH490" s="132"/>
      <c r="AI490" s="97"/>
      <c r="AJ490" s="96"/>
      <c r="AK490" s="192" t="str">
        <f t="shared" si="17"/>
        <v/>
      </c>
      <c r="AL490" s="169" t="str">
        <f>IFERROR(IF(S490="","",IF(VLOOKUP(S490,'Requisitions'!$B:$N,13,FALSE)="","",HYPERLINK(VLOOKUP(S490,'Requisitions'!$B:$N,13,FALSE),"Feedback Sheet"))),"")</f>
        <v/>
      </c>
      <c r="AM490" s="96"/>
    </row>
    <row r="491" spans="2:39" x14ac:dyDescent="0.45">
      <c r="B491" s="98"/>
      <c r="C491" s="98"/>
      <c r="D491" s="98"/>
      <c r="E491" s="98"/>
      <c r="F491" s="98"/>
      <c r="G491" s="98"/>
      <c r="H491" s="98"/>
      <c r="I491" s="98"/>
      <c r="J491" s="98"/>
      <c r="K491" s="98"/>
      <c r="L491" s="98"/>
      <c r="M491" s="96"/>
      <c r="N491" s="103"/>
      <c r="O491" s="97"/>
      <c r="P491" s="98"/>
      <c r="Q491" s="126" t="str">
        <f t="shared" si="16"/>
        <v/>
      </c>
      <c r="R491" s="108"/>
      <c r="S491" s="98"/>
      <c r="T491" s="105"/>
      <c r="U491" s="103"/>
      <c r="V491" s="171" t="str" cm="1">
        <f t="array" aca="1" ref="V491" ca="1">IF(B491="","",IF(OR(AK491="Joined",AK491="Rejected",AK491="Offer Drop",AK491="Backed out"),"",_xlfn.LET(_xlpm.dates,CHOOSE({1,2,3,4,5,6},X491,Z491,AB491,AD491,AF491,AH491),_xlpm.pastDates,IF(_xlpm.dates&lt;=TODAY(),_xlpm.dates,0),_xlpm.maxPast,MAX(_xlpm.pastDates),IF(_xlpm.maxPast&gt;0,TODAY()-_xlpm.maxPast,IF(T491="","",TODAY()-T491)))))</f>
        <v/>
      </c>
      <c r="W491" s="95"/>
      <c r="X491" s="129"/>
      <c r="Y491" s="100"/>
      <c r="Z491" s="99"/>
      <c r="AA491" s="100"/>
      <c r="AB491" s="99"/>
      <c r="AC491" s="100"/>
      <c r="AD491" s="105"/>
      <c r="AE491" s="94"/>
      <c r="AF491" s="105"/>
      <c r="AG491" s="94"/>
      <c r="AH491" s="132"/>
      <c r="AI491" s="97"/>
      <c r="AJ491" s="96"/>
      <c r="AK491" s="192" t="str">
        <f t="shared" si="17"/>
        <v/>
      </c>
      <c r="AL491" s="169" t="str">
        <f>IFERROR(IF(S491="","",IF(VLOOKUP(S491,'Requisitions'!$B:$N,13,FALSE)="","",HYPERLINK(VLOOKUP(S491,'Requisitions'!$B:$N,13,FALSE),"Feedback Sheet"))),"")</f>
        <v/>
      </c>
      <c r="AM491" s="96"/>
    </row>
    <row r="492" spans="2:39" x14ac:dyDescent="0.45">
      <c r="B492" s="98"/>
      <c r="C492" s="98"/>
      <c r="D492" s="98"/>
      <c r="E492" s="98"/>
      <c r="F492" s="98"/>
      <c r="G492" s="98"/>
      <c r="H492" s="98"/>
      <c r="I492" s="98"/>
      <c r="J492" s="98"/>
      <c r="K492" s="98"/>
      <c r="L492" s="98"/>
      <c r="M492" s="96"/>
      <c r="N492" s="103"/>
      <c r="O492" s="97"/>
      <c r="P492" s="98"/>
      <c r="Q492" s="126" t="str">
        <f t="shared" si="16"/>
        <v/>
      </c>
      <c r="R492" s="108"/>
      <c r="S492" s="98"/>
      <c r="T492" s="105"/>
      <c r="U492" s="103"/>
      <c r="V492" s="171" t="str" cm="1">
        <f t="array" aca="1" ref="V492" ca="1">IF(B492="","",IF(OR(AK492="Joined",AK492="Rejected",AK492="Offer Drop",AK492="Backed out"),"",_xlfn.LET(_xlpm.dates,CHOOSE({1,2,3,4,5,6},X492,Z492,AB492,AD492,AF492,AH492),_xlpm.pastDates,IF(_xlpm.dates&lt;=TODAY(),_xlpm.dates,0),_xlpm.maxPast,MAX(_xlpm.pastDates),IF(_xlpm.maxPast&gt;0,TODAY()-_xlpm.maxPast,IF(T492="","",TODAY()-T492)))))</f>
        <v/>
      </c>
      <c r="W492" s="95"/>
      <c r="X492" s="129"/>
      <c r="Y492" s="100"/>
      <c r="Z492" s="99"/>
      <c r="AA492" s="100"/>
      <c r="AB492" s="99"/>
      <c r="AC492" s="100"/>
      <c r="AD492" s="105"/>
      <c r="AE492" s="94"/>
      <c r="AF492" s="105"/>
      <c r="AG492" s="94"/>
      <c r="AH492" s="132"/>
      <c r="AI492" s="97"/>
      <c r="AJ492" s="96"/>
      <c r="AK492" s="192" t="str">
        <f t="shared" si="17"/>
        <v/>
      </c>
      <c r="AL492" s="169" t="str">
        <f>IFERROR(IF(S492="","",IF(VLOOKUP(S492,'Requisitions'!$B:$N,13,FALSE)="","",HYPERLINK(VLOOKUP(S492,'Requisitions'!$B:$N,13,FALSE),"Feedback Sheet"))),"")</f>
        <v/>
      </c>
      <c r="AM492" s="96"/>
    </row>
    <row r="493" spans="2:39" x14ac:dyDescent="0.45">
      <c r="B493" s="98"/>
      <c r="C493" s="98"/>
      <c r="D493" s="98"/>
      <c r="E493" s="98"/>
      <c r="F493" s="98"/>
      <c r="G493" s="98"/>
      <c r="H493" s="98"/>
      <c r="I493" s="98"/>
      <c r="J493" s="98"/>
      <c r="K493" s="98"/>
      <c r="L493" s="98"/>
      <c r="M493" s="96"/>
      <c r="N493" s="103"/>
      <c r="O493" s="97"/>
      <c r="P493" s="98"/>
      <c r="Q493" s="126" t="str">
        <f t="shared" si="16"/>
        <v/>
      </c>
      <c r="R493" s="108"/>
      <c r="S493" s="98"/>
      <c r="T493" s="105"/>
      <c r="U493" s="103"/>
      <c r="V493" s="171" t="str" cm="1">
        <f t="array" aca="1" ref="V493" ca="1">IF(B493="","",IF(OR(AK493="Joined",AK493="Rejected",AK493="Offer Drop",AK493="Backed out"),"",_xlfn.LET(_xlpm.dates,CHOOSE({1,2,3,4,5,6},X493,Z493,AB493,AD493,AF493,AH493),_xlpm.pastDates,IF(_xlpm.dates&lt;=TODAY(),_xlpm.dates,0),_xlpm.maxPast,MAX(_xlpm.pastDates),IF(_xlpm.maxPast&gt;0,TODAY()-_xlpm.maxPast,IF(T493="","",TODAY()-T493)))))</f>
        <v/>
      </c>
      <c r="W493" s="95"/>
      <c r="X493" s="129"/>
      <c r="Y493" s="100"/>
      <c r="Z493" s="99"/>
      <c r="AA493" s="100"/>
      <c r="AB493" s="99"/>
      <c r="AC493" s="100"/>
      <c r="AD493" s="105"/>
      <c r="AE493" s="94"/>
      <c r="AF493" s="105"/>
      <c r="AG493" s="94"/>
      <c r="AH493" s="132"/>
      <c r="AI493" s="97"/>
      <c r="AJ493" s="96"/>
      <c r="AK493" s="192" t="str">
        <f t="shared" si="17"/>
        <v/>
      </c>
      <c r="AL493" s="169" t="str">
        <f>IFERROR(IF(S493="","",IF(VLOOKUP(S493,'Requisitions'!$B:$N,13,FALSE)="","",HYPERLINK(VLOOKUP(S493,'Requisitions'!$B:$N,13,FALSE),"Feedback Sheet"))),"")</f>
        <v/>
      </c>
      <c r="AM493" s="96"/>
    </row>
    <row r="494" spans="2:39" x14ac:dyDescent="0.45">
      <c r="B494" s="98"/>
      <c r="C494" s="98"/>
      <c r="D494" s="98"/>
      <c r="E494" s="98"/>
      <c r="F494" s="98"/>
      <c r="G494" s="98"/>
      <c r="H494" s="98"/>
      <c r="I494" s="98"/>
      <c r="J494" s="98"/>
      <c r="K494" s="98"/>
      <c r="L494" s="98"/>
      <c r="M494" s="96"/>
      <c r="N494" s="103"/>
      <c r="O494" s="97"/>
      <c r="P494" s="98"/>
      <c r="Q494" s="126" t="str">
        <f t="shared" si="16"/>
        <v/>
      </c>
      <c r="R494" s="108"/>
      <c r="S494" s="98"/>
      <c r="T494" s="105"/>
      <c r="U494" s="103"/>
      <c r="V494" s="171" t="str" cm="1">
        <f t="array" aca="1" ref="V494" ca="1">IF(B494="","",IF(OR(AK494="Joined",AK494="Rejected",AK494="Offer Drop",AK494="Backed out"),"",_xlfn.LET(_xlpm.dates,CHOOSE({1,2,3,4,5,6},X494,Z494,AB494,AD494,AF494,AH494),_xlpm.pastDates,IF(_xlpm.dates&lt;=TODAY(),_xlpm.dates,0),_xlpm.maxPast,MAX(_xlpm.pastDates),IF(_xlpm.maxPast&gt;0,TODAY()-_xlpm.maxPast,IF(T494="","",TODAY()-T494)))))</f>
        <v/>
      </c>
      <c r="W494" s="95"/>
      <c r="X494" s="129"/>
      <c r="Y494" s="100"/>
      <c r="Z494" s="99"/>
      <c r="AA494" s="100"/>
      <c r="AB494" s="99"/>
      <c r="AC494" s="100"/>
      <c r="AD494" s="105"/>
      <c r="AE494" s="94"/>
      <c r="AF494" s="105"/>
      <c r="AG494" s="94"/>
      <c r="AH494" s="132"/>
      <c r="AI494" s="97"/>
      <c r="AJ494" s="96"/>
      <c r="AK494" s="192" t="str">
        <f t="shared" si="17"/>
        <v/>
      </c>
      <c r="AL494" s="169" t="str">
        <f>IFERROR(IF(S494="","",IF(VLOOKUP(S494,'Requisitions'!$B:$N,13,FALSE)="","",HYPERLINK(VLOOKUP(S494,'Requisitions'!$B:$N,13,FALSE),"Feedback Sheet"))),"")</f>
        <v/>
      </c>
      <c r="AM494" s="96"/>
    </row>
    <row r="495" spans="2:39" x14ac:dyDescent="0.45">
      <c r="B495" s="98"/>
      <c r="C495" s="98"/>
      <c r="D495" s="98"/>
      <c r="E495" s="98"/>
      <c r="F495" s="98"/>
      <c r="G495" s="98"/>
      <c r="H495" s="98"/>
      <c r="I495" s="98"/>
      <c r="J495" s="98"/>
      <c r="K495" s="98"/>
      <c r="L495" s="98"/>
      <c r="M495" s="96"/>
      <c r="N495" s="103"/>
      <c r="O495" s="97"/>
      <c r="P495" s="98"/>
      <c r="Q495" s="126" t="str">
        <f t="shared" si="16"/>
        <v/>
      </c>
      <c r="R495" s="108"/>
      <c r="S495" s="98"/>
      <c r="T495" s="105"/>
      <c r="U495" s="103"/>
      <c r="V495" s="171" t="str" cm="1">
        <f t="array" aca="1" ref="V495" ca="1">IF(B495="","",IF(OR(AK495="Joined",AK495="Rejected",AK495="Offer Drop",AK495="Backed out"),"",_xlfn.LET(_xlpm.dates,CHOOSE({1,2,3,4,5,6},X495,Z495,AB495,AD495,AF495,AH495),_xlpm.pastDates,IF(_xlpm.dates&lt;=TODAY(),_xlpm.dates,0),_xlpm.maxPast,MAX(_xlpm.pastDates),IF(_xlpm.maxPast&gt;0,TODAY()-_xlpm.maxPast,IF(T495="","",TODAY()-T495)))))</f>
        <v/>
      </c>
      <c r="W495" s="95"/>
      <c r="X495" s="129"/>
      <c r="Y495" s="100"/>
      <c r="Z495" s="99"/>
      <c r="AA495" s="100"/>
      <c r="AB495" s="99"/>
      <c r="AC495" s="100"/>
      <c r="AD495" s="105"/>
      <c r="AE495" s="94"/>
      <c r="AF495" s="105"/>
      <c r="AG495" s="94"/>
      <c r="AH495" s="132"/>
      <c r="AI495" s="97"/>
      <c r="AJ495" s="96"/>
      <c r="AK495" s="192" t="str">
        <f t="shared" si="17"/>
        <v/>
      </c>
      <c r="AL495" s="169" t="str">
        <f>IFERROR(IF(S495="","",IF(VLOOKUP(S495,'Requisitions'!$B:$N,13,FALSE)="","",HYPERLINK(VLOOKUP(S495,'Requisitions'!$B:$N,13,FALSE),"Feedback Sheet"))),"")</f>
        <v/>
      </c>
      <c r="AM495" s="96"/>
    </row>
    <row r="496" spans="2:39" x14ac:dyDescent="0.45">
      <c r="B496" s="98"/>
      <c r="C496" s="98"/>
      <c r="D496" s="98"/>
      <c r="E496" s="98"/>
      <c r="F496" s="98"/>
      <c r="G496" s="98"/>
      <c r="H496" s="98"/>
      <c r="I496" s="98"/>
      <c r="J496" s="98"/>
      <c r="K496" s="98"/>
      <c r="L496" s="98"/>
      <c r="M496" s="96"/>
      <c r="N496" s="103"/>
      <c r="O496" s="97"/>
      <c r="P496" s="98"/>
      <c r="Q496" s="126" t="str">
        <f t="shared" si="16"/>
        <v/>
      </c>
      <c r="R496" s="108"/>
      <c r="S496" s="98"/>
      <c r="T496" s="105"/>
      <c r="U496" s="103"/>
      <c r="V496" s="171" t="str" cm="1">
        <f t="array" aca="1" ref="V496" ca="1">IF(B496="","",IF(OR(AK496="Joined",AK496="Rejected",AK496="Offer Drop",AK496="Backed out"),"",_xlfn.LET(_xlpm.dates,CHOOSE({1,2,3,4,5,6},X496,Z496,AB496,AD496,AF496,AH496),_xlpm.pastDates,IF(_xlpm.dates&lt;=TODAY(),_xlpm.dates,0),_xlpm.maxPast,MAX(_xlpm.pastDates),IF(_xlpm.maxPast&gt;0,TODAY()-_xlpm.maxPast,IF(T496="","",TODAY()-T496)))))</f>
        <v/>
      </c>
      <c r="W496" s="95"/>
      <c r="X496" s="129"/>
      <c r="Y496" s="100"/>
      <c r="Z496" s="99"/>
      <c r="AA496" s="100"/>
      <c r="AB496" s="99"/>
      <c r="AC496" s="100"/>
      <c r="AD496" s="105"/>
      <c r="AE496" s="94"/>
      <c r="AF496" s="105"/>
      <c r="AG496" s="94"/>
      <c r="AH496" s="132"/>
      <c r="AI496" s="97"/>
      <c r="AJ496" s="96"/>
      <c r="AK496" s="192" t="str">
        <f t="shared" si="17"/>
        <v/>
      </c>
      <c r="AL496" s="169" t="str">
        <f>IFERROR(IF(S496="","",IF(VLOOKUP(S496,'Requisitions'!$B:$N,13,FALSE)="","",HYPERLINK(VLOOKUP(S496,'Requisitions'!$B:$N,13,FALSE),"Feedback Sheet"))),"")</f>
        <v/>
      </c>
      <c r="AM496" s="96"/>
    </row>
    <row r="497" spans="2:39" x14ac:dyDescent="0.45">
      <c r="B497" s="98"/>
      <c r="C497" s="98"/>
      <c r="D497" s="98"/>
      <c r="E497" s="98"/>
      <c r="F497" s="98"/>
      <c r="G497" s="98"/>
      <c r="H497" s="98"/>
      <c r="I497" s="98"/>
      <c r="J497" s="98"/>
      <c r="K497" s="98"/>
      <c r="L497" s="98"/>
      <c r="M497" s="96"/>
      <c r="N497" s="103"/>
      <c r="O497" s="97"/>
      <c r="P497" s="98"/>
      <c r="Q497" s="126" t="str">
        <f t="shared" si="16"/>
        <v/>
      </c>
      <c r="R497" s="108"/>
      <c r="S497" s="98"/>
      <c r="T497" s="105"/>
      <c r="U497" s="103"/>
      <c r="V497" s="171" t="str" cm="1">
        <f t="array" aca="1" ref="V497" ca="1">IF(B497="","",IF(OR(AK497="Joined",AK497="Rejected",AK497="Offer Drop",AK497="Backed out"),"",_xlfn.LET(_xlpm.dates,CHOOSE({1,2,3,4,5,6},X497,Z497,AB497,AD497,AF497,AH497),_xlpm.pastDates,IF(_xlpm.dates&lt;=TODAY(),_xlpm.dates,0),_xlpm.maxPast,MAX(_xlpm.pastDates),IF(_xlpm.maxPast&gt;0,TODAY()-_xlpm.maxPast,IF(T497="","",TODAY()-T497)))))</f>
        <v/>
      </c>
      <c r="W497" s="95"/>
      <c r="X497" s="129"/>
      <c r="Y497" s="100"/>
      <c r="Z497" s="99"/>
      <c r="AA497" s="100"/>
      <c r="AB497" s="99"/>
      <c r="AC497" s="100"/>
      <c r="AD497" s="105"/>
      <c r="AE497" s="94"/>
      <c r="AF497" s="105"/>
      <c r="AG497" s="94"/>
      <c r="AH497" s="132"/>
      <c r="AI497" s="97"/>
      <c r="AJ497" s="96"/>
      <c r="AK497" s="192" t="str">
        <f t="shared" si="17"/>
        <v/>
      </c>
      <c r="AL497" s="169" t="str">
        <f>IFERROR(IF(S497="","",IF(VLOOKUP(S497,'Requisitions'!$B:$N,13,FALSE)="","",HYPERLINK(VLOOKUP(S497,'Requisitions'!$B:$N,13,FALSE),"Feedback Sheet"))),"")</f>
        <v/>
      </c>
      <c r="AM497" s="96"/>
    </row>
    <row r="498" spans="2:39" x14ac:dyDescent="0.45">
      <c r="B498" s="98"/>
      <c r="C498" s="98"/>
      <c r="D498" s="98"/>
      <c r="E498" s="98"/>
      <c r="F498" s="98"/>
      <c r="G498" s="98"/>
      <c r="H498" s="98"/>
      <c r="I498" s="98"/>
      <c r="J498" s="98"/>
      <c r="K498" s="98"/>
      <c r="L498" s="98"/>
      <c r="M498" s="96"/>
      <c r="N498" s="103"/>
      <c r="O498" s="97"/>
      <c r="P498" s="98"/>
      <c r="Q498" s="126" t="str">
        <f t="shared" si="16"/>
        <v/>
      </c>
      <c r="R498" s="108"/>
      <c r="S498" s="98"/>
      <c r="T498" s="105"/>
      <c r="U498" s="103"/>
      <c r="V498" s="171" t="str" cm="1">
        <f t="array" aca="1" ref="V498" ca="1">IF(B498="","",IF(OR(AK498="Joined",AK498="Rejected",AK498="Offer Drop",AK498="Backed out"),"",_xlfn.LET(_xlpm.dates,CHOOSE({1,2,3,4,5,6},X498,Z498,AB498,AD498,AF498,AH498),_xlpm.pastDates,IF(_xlpm.dates&lt;=TODAY(),_xlpm.dates,0),_xlpm.maxPast,MAX(_xlpm.pastDates),IF(_xlpm.maxPast&gt;0,TODAY()-_xlpm.maxPast,IF(T498="","",TODAY()-T498)))))</f>
        <v/>
      </c>
      <c r="W498" s="95"/>
      <c r="X498" s="129"/>
      <c r="Y498" s="100"/>
      <c r="Z498" s="99"/>
      <c r="AA498" s="100"/>
      <c r="AB498" s="99"/>
      <c r="AC498" s="100"/>
      <c r="AD498" s="105"/>
      <c r="AE498" s="94"/>
      <c r="AF498" s="105"/>
      <c r="AG498" s="94"/>
      <c r="AH498" s="132"/>
      <c r="AI498" s="97"/>
      <c r="AJ498" s="96"/>
      <c r="AK498" s="192" t="str">
        <f t="shared" si="17"/>
        <v/>
      </c>
      <c r="AL498" s="169" t="str">
        <f>IFERROR(IF(S498="","",IF(VLOOKUP(S498,'Requisitions'!$B:$N,13,FALSE)="","",HYPERLINK(VLOOKUP(S498,'Requisitions'!$B:$N,13,FALSE),"Feedback Sheet"))),"")</f>
        <v/>
      </c>
      <c r="AM498" s="96"/>
    </row>
    <row r="499" spans="2:39" x14ac:dyDescent="0.45">
      <c r="B499" s="98"/>
      <c r="C499" s="98"/>
      <c r="D499" s="98"/>
      <c r="E499" s="98"/>
      <c r="F499" s="98"/>
      <c r="G499" s="98"/>
      <c r="H499" s="98"/>
      <c r="I499" s="98"/>
      <c r="J499" s="98"/>
      <c r="K499" s="98"/>
      <c r="L499" s="98"/>
      <c r="M499" s="96"/>
      <c r="N499" s="103"/>
      <c r="O499" s="97"/>
      <c r="P499" s="98"/>
      <c r="Q499" s="126" t="str">
        <f t="shared" si="16"/>
        <v/>
      </c>
      <c r="R499" s="108"/>
      <c r="S499" s="98"/>
      <c r="T499" s="105"/>
      <c r="U499" s="103"/>
      <c r="V499" s="171" t="str" cm="1">
        <f t="array" aca="1" ref="V499" ca="1">IF(B499="","",IF(OR(AK499="Joined",AK499="Rejected",AK499="Offer Drop",AK499="Backed out"),"",_xlfn.LET(_xlpm.dates,CHOOSE({1,2,3,4,5,6},X499,Z499,AB499,AD499,AF499,AH499),_xlpm.pastDates,IF(_xlpm.dates&lt;=TODAY(),_xlpm.dates,0),_xlpm.maxPast,MAX(_xlpm.pastDates),IF(_xlpm.maxPast&gt;0,TODAY()-_xlpm.maxPast,IF(T499="","",TODAY()-T499)))))</f>
        <v/>
      </c>
      <c r="W499" s="95"/>
      <c r="X499" s="129"/>
      <c r="Y499" s="100"/>
      <c r="Z499" s="99"/>
      <c r="AA499" s="100"/>
      <c r="AB499" s="99"/>
      <c r="AC499" s="100"/>
      <c r="AD499" s="105"/>
      <c r="AE499" s="94"/>
      <c r="AF499" s="105"/>
      <c r="AG499" s="94"/>
      <c r="AH499" s="132"/>
      <c r="AI499" s="97"/>
      <c r="AJ499" s="96"/>
      <c r="AK499" s="192" t="str">
        <f t="shared" si="17"/>
        <v/>
      </c>
      <c r="AL499" s="169" t="str">
        <f>IFERROR(IF(S499="","",IF(VLOOKUP(S499,'Requisitions'!$B:$N,13,FALSE)="","",HYPERLINK(VLOOKUP(S499,'Requisitions'!$B:$N,13,FALSE),"Feedback Sheet"))),"")</f>
        <v/>
      </c>
      <c r="AM499" s="96"/>
    </row>
    <row r="500" spans="2:39" x14ac:dyDescent="0.45">
      <c r="B500" s="98"/>
      <c r="C500" s="98"/>
      <c r="D500" s="98"/>
      <c r="E500" s="98"/>
      <c r="F500" s="98"/>
      <c r="G500" s="98"/>
      <c r="H500" s="98"/>
      <c r="I500" s="98"/>
      <c r="J500" s="98"/>
      <c r="K500" s="98"/>
      <c r="L500" s="98"/>
      <c r="M500" s="96"/>
      <c r="N500" s="103"/>
      <c r="O500" s="97"/>
      <c r="P500" s="98"/>
      <c r="Q500" s="126" t="str">
        <f t="shared" si="16"/>
        <v/>
      </c>
      <c r="R500" s="108"/>
      <c r="S500" s="98"/>
      <c r="T500" s="105"/>
      <c r="U500" s="103"/>
      <c r="V500" s="171" t="str" cm="1">
        <f t="array" aca="1" ref="V500" ca="1">IF(B500="","",IF(OR(AK500="Joined",AK500="Rejected",AK500="Offer Drop",AK500="Backed out"),"",_xlfn.LET(_xlpm.dates,CHOOSE({1,2,3,4,5,6},X500,Z500,AB500,AD500,AF500,AH500),_xlpm.pastDates,IF(_xlpm.dates&lt;=TODAY(),_xlpm.dates,0),_xlpm.maxPast,MAX(_xlpm.pastDates),IF(_xlpm.maxPast&gt;0,TODAY()-_xlpm.maxPast,IF(T500="","",TODAY()-T500)))))</f>
        <v/>
      </c>
      <c r="W500" s="95"/>
      <c r="X500" s="129"/>
      <c r="Y500" s="100"/>
      <c r="Z500" s="99"/>
      <c r="AA500" s="100"/>
      <c r="AB500" s="99"/>
      <c r="AC500" s="100"/>
      <c r="AD500" s="105"/>
      <c r="AE500" s="94"/>
      <c r="AF500" s="105"/>
      <c r="AG500" s="94"/>
      <c r="AH500" s="132"/>
      <c r="AI500" s="97"/>
      <c r="AJ500" s="96"/>
      <c r="AK500" s="192" t="str">
        <f t="shared" si="17"/>
        <v/>
      </c>
      <c r="AL500" s="169" t="str">
        <f>IFERROR(IF(S500="","",IF(VLOOKUP(S500,'Requisitions'!$B:$N,13,FALSE)="","",HYPERLINK(VLOOKUP(S500,'Requisitions'!$B:$N,13,FALSE),"Feedback Sheet"))),"")</f>
        <v/>
      </c>
      <c r="AM500" s="96"/>
    </row>
    <row r="501" spans="2:39" x14ac:dyDescent="0.45">
      <c r="B501" s="98"/>
      <c r="C501" s="98"/>
      <c r="D501" s="98"/>
      <c r="E501" s="98"/>
      <c r="F501" s="98"/>
      <c r="G501" s="98"/>
      <c r="H501" s="98"/>
      <c r="I501" s="98"/>
      <c r="J501" s="98"/>
      <c r="K501" s="98"/>
      <c r="L501" s="98"/>
      <c r="M501" s="96"/>
      <c r="N501" s="103"/>
      <c r="O501" s="97"/>
      <c r="P501" s="98"/>
      <c r="Q501" s="126" t="str">
        <f t="shared" si="16"/>
        <v/>
      </c>
      <c r="R501" s="108"/>
      <c r="S501" s="98"/>
      <c r="T501" s="105"/>
      <c r="U501" s="103"/>
      <c r="V501" s="171" t="str" cm="1">
        <f t="array" aca="1" ref="V501" ca="1">IF(B501="","",IF(OR(AK501="Joined",AK501="Rejected",AK501="Offer Drop",AK501="Backed out"),"",_xlfn.LET(_xlpm.dates,CHOOSE({1,2,3,4,5,6},X501,Z501,AB501,AD501,AF501,AH501),_xlpm.pastDates,IF(_xlpm.dates&lt;=TODAY(),_xlpm.dates,0),_xlpm.maxPast,MAX(_xlpm.pastDates),IF(_xlpm.maxPast&gt;0,TODAY()-_xlpm.maxPast,IF(T501="","",TODAY()-T501)))))</f>
        <v/>
      </c>
      <c r="W501" s="95"/>
      <c r="X501" s="129"/>
      <c r="Y501" s="100"/>
      <c r="Z501" s="99"/>
      <c r="AA501" s="100"/>
      <c r="AB501" s="99"/>
      <c r="AC501" s="100"/>
      <c r="AD501" s="105"/>
      <c r="AE501" s="94"/>
      <c r="AF501" s="105"/>
      <c r="AG501" s="94"/>
      <c r="AH501" s="132"/>
      <c r="AI501" s="97"/>
      <c r="AJ501" s="96"/>
      <c r="AK501" s="192" t="str">
        <f t="shared" si="17"/>
        <v/>
      </c>
      <c r="AL501" s="169" t="str">
        <f>IFERROR(IF(S501="","",IF(VLOOKUP(S501,'Requisitions'!$B:$N,13,FALSE)="","",HYPERLINK(VLOOKUP(S501,'Requisitions'!$B:$N,13,FALSE),"Feedback Sheet"))),"")</f>
        <v/>
      </c>
      <c r="AM501" s="96"/>
    </row>
    <row r="502" spans="2:39" x14ac:dyDescent="0.45">
      <c r="B502" s="98"/>
      <c r="C502" s="98"/>
      <c r="D502" s="98"/>
      <c r="E502" s="98"/>
      <c r="F502" s="98"/>
      <c r="G502" s="98"/>
      <c r="H502" s="98"/>
      <c r="I502" s="98"/>
      <c r="J502" s="98"/>
      <c r="K502" s="98"/>
      <c r="L502" s="98"/>
      <c r="M502" s="96"/>
      <c r="N502" s="103"/>
      <c r="O502" s="97"/>
      <c r="P502" s="98"/>
      <c r="Q502" s="126" t="str">
        <f t="shared" si="16"/>
        <v/>
      </c>
      <c r="R502" s="108"/>
      <c r="S502" s="98"/>
      <c r="T502" s="105"/>
      <c r="U502" s="103"/>
      <c r="V502" s="171" t="str" cm="1">
        <f t="array" aca="1" ref="V502" ca="1">IF(B502="","",IF(OR(AK502="Joined",AK502="Rejected",AK502="Offer Drop",AK502="Backed out"),"",_xlfn.LET(_xlpm.dates,CHOOSE({1,2,3,4,5,6},X502,Z502,AB502,AD502,AF502,AH502),_xlpm.pastDates,IF(_xlpm.dates&lt;=TODAY(),_xlpm.dates,0),_xlpm.maxPast,MAX(_xlpm.pastDates),IF(_xlpm.maxPast&gt;0,TODAY()-_xlpm.maxPast,IF(T502="","",TODAY()-T502)))))</f>
        <v/>
      </c>
      <c r="W502" s="95"/>
      <c r="X502" s="129"/>
      <c r="Y502" s="100"/>
      <c r="Z502" s="99"/>
      <c r="AA502" s="100"/>
      <c r="AB502" s="99"/>
      <c r="AC502" s="100"/>
      <c r="AD502" s="105"/>
      <c r="AE502" s="94"/>
      <c r="AF502" s="105"/>
      <c r="AG502" s="94"/>
      <c r="AH502" s="132"/>
      <c r="AI502" s="97"/>
      <c r="AJ502" s="96"/>
      <c r="AK502" s="192" t="str">
        <f t="shared" si="17"/>
        <v/>
      </c>
      <c r="AL502" s="169" t="str">
        <f>IFERROR(IF(S502="","",IF(VLOOKUP(S502,'Requisitions'!$B:$N,13,FALSE)="","",HYPERLINK(VLOOKUP(S502,'Requisitions'!$B:$N,13,FALSE),"Feedback Sheet"))),"")</f>
        <v/>
      </c>
      <c r="AM502" s="96"/>
    </row>
    <row r="503" spans="2:39" x14ac:dyDescent="0.45">
      <c r="B503" s="98"/>
      <c r="C503" s="98"/>
      <c r="D503" s="98"/>
      <c r="E503" s="98"/>
      <c r="F503" s="98"/>
      <c r="G503" s="98"/>
      <c r="H503" s="98"/>
      <c r="I503" s="98"/>
      <c r="J503" s="98"/>
      <c r="K503" s="98"/>
      <c r="L503" s="98"/>
      <c r="M503" s="96"/>
      <c r="N503" s="103"/>
      <c r="O503" s="97"/>
      <c r="P503" s="98"/>
      <c r="Q503" s="126" t="str">
        <f t="shared" si="16"/>
        <v/>
      </c>
      <c r="R503" s="108"/>
      <c r="S503" s="98"/>
      <c r="T503" s="105"/>
      <c r="U503" s="103"/>
      <c r="V503" s="171" t="str" cm="1">
        <f t="array" aca="1" ref="V503" ca="1">IF(B503="","",IF(OR(AK503="Joined",AK503="Rejected",AK503="Offer Drop",AK503="Backed out"),"",_xlfn.LET(_xlpm.dates,CHOOSE({1,2,3,4,5,6},X503,Z503,AB503,AD503,AF503,AH503),_xlpm.pastDates,IF(_xlpm.dates&lt;=TODAY(),_xlpm.dates,0),_xlpm.maxPast,MAX(_xlpm.pastDates),IF(_xlpm.maxPast&gt;0,TODAY()-_xlpm.maxPast,IF(T503="","",TODAY()-T503)))))</f>
        <v/>
      </c>
      <c r="W503" s="95"/>
      <c r="X503" s="129"/>
      <c r="Y503" s="100"/>
      <c r="Z503" s="99"/>
      <c r="AA503" s="100"/>
      <c r="AB503" s="99"/>
      <c r="AC503" s="100"/>
      <c r="AD503" s="105"/>
      <c r="AE503" s="94"/>
      <c r="AF503" s="105"/>
      <c r="AG503" s="94"/>
      <c r="AH503" s="132"/>
      <c r="AI503" s="97"/>
      <c r="AJ503" s="96"/>
      <c r="AK503" s="192" t="str">
        <f t="shared" si="17"/>
        <v/>
      </c>
      <c r="AL503" s="169" t="str">
        <f>IFERROR(IF(S503="","",IF(VLOOKUP(S503,'Requisitions'!$B:$N,13,FALSE)="","",HYPERLINK(VLOOKUP(S503,'Requisitions'!$B:$N,13,FALSE),"Feedback Sheet"))),"")</f>
        <v/>
      </c>
      <c r="AM503" s="96"/>
    </row>
    <row r="504" spans="2:39" x14ac:dyDescent="0.45">
      <c r="B504" s="98"/>
      <c r="C504" s="98"/>
      <c r="D504" s="98"/>
      <c r="E504" s="98"/>
      <c r="F504" s="98"/>
      <c r="G504" s="98"/>
      <c r="H504" s="98"/>
      <c r="I504" s="98"/>
      <c r="J504" s="98"/>
      <c r="K504" s="98"/>
      <c r="L504" s="98"/>
      <c r="M504" s="96"/>
      <c r="N504" s="103"/>
      <c r="O504" s="97"/>
      <c r="P504" s="98"/>
      <c r="Q504" s="126" t="str">
        <f t="shared" si="16"/>
        <v/>
      </c>
      <c r="R504" s="108"/>
      <c r="S504" s="98"/>
      <c r="T504" s="105"/>
      <c r="U504" s="103"/>
      <c r="V504" s="171" t="str" cm="1">
        <f t="array" aca="1" ref="V504" ca="1">IF(B504="","",IF(OR(AK504="Joined",AK504="Rejected",AK504="Offer Drop",AK504="Backed out"),"",_xlfn.LET(_xlpm.dates,CHOOSE({1,2,3,4,5,6},X504,Z504,AB504,AD504,AF504,AH504),_xlpm.pastDates,IF(_xlpm.dates&lt;=TODAY(),_xlpm.dates,0),_xlpm.maxPast,MAX(_xlpm.pastDates),IF(_xlpm.maxPast&gt;0,TODAY()-_xlpm.maxPast,IF(T504="","",TODAY()-T504)))))</f>
        <v/>
      </c>
      <c r="W504" s="95"/>
      <c r="X504" s="129"/>
      <c r="Y504" s="100"/>
      <c r="Z504" s="99"/>
      <c r="AA504" s="100"/>
      <c r="AB504" s="99"/>
      <c r="AC504" s="100"/>
      <c r="AD504" s="105"/>
      <c r="AE504" s="94"/>
      <c r="AF504" s="105"/>
      <c r="AG504" s="94"/>
      <c r="AH504" s="132"/>
      <c r="AI504" s="97"/>
      <c r="AJ504" s="96"/>
      <c r="AK504" s="192" t="str">
        <f t="shared" si="17"/>
        <v/>
      </c>
      <c r="AL504" s="169" t="str">
        <f>IFERROR(IF(S504="","",IF(VLOOKUP(S504,'Requisitions'!$B:$N,13,FALSE)="","",HYPERLINK(VLOOKUP(S504,'Requisitions'!$B:$N,13,FALSE),"Feedback Sheet"))),"")</f>
        <v/>
      </c>
      <c r="AM504" s="96"/>
    </row>
    <row r="505" spans="2:39" x14ac:dyDescent="0.45">
      <c r="M505" s="96"/>
      <c r="N505" s="103"/>
      <c r="Q505" t="str">
        <f t="shared" si="16"/>
        <v/>
      </c>
      <c r="R505" s="108"/>
      <c r="S505" s="98"/>
      <c r="T505" s="105"/>
      <c r="V505" s="171" t="str" cm="1">
        <f t="array" aca="1" ref="V505" ca="1">IF(B505="","",IF(OR(AK505="Joined",AK505="Rejected",AK505="Offer Drop",AK505="Backed out"),"",_xlfn.LET(_xlpm.dates,CHOOSE({1,2,3,4,5,6},X505,Z505,AB505,AD505,AF505,AH505),_xlpm.pastDates,IF(_xlpm.dates&lt;=TODAY(),_xlpm.dates,0),_xlpm.maxPast,MAX(_xlpm.pastDates),IF(_xlpm.maxPast&gt;0,TODAY()-_xlpm.maxPast,IF(T505="","",TODAY()-T505)))))</f>
        <v/>
      </c>
      <c r="W505" s="95"/>
      <c r="X505" s="129"/>
      <c r="Y505" s="100"/>
      <c r="Z505" s="99"/>
      <c r="AA505" s="100"/>
      <c r="AB505" s="99"/>
      <c r="AC505" s="100"/>
      <c r="AD505" s="105"/>
      <c r="AE505" s="94"/>
      <c r="AF505" s="105"/>
      <c r="AG505" s="94"/>
      <c r="AH505" s="132"/>
      <c r="AI505" s="97"/>
      <c r="AJ505" s="96"/>
      <c r="AK505" s="192" t="str">
        <f t="shared" si="17"/>
        <v/>
      </c>
      <c r="AL505" s="169" t="str">
        <f>IFERROR(IF(S505="","",IF(VLOOKUP(S505,'Requisitions'!$B:$N,13,FALSE)="","",HYPERLINK(VLOOKUP(S505,'Requisitions'!$B:$N,13,FALSE),"Feedback Sheet"))),"")</f>
        <v/>
      </c>
    </row>
    <row r="506" spans="2:39" x14ac:dyDescent="0.45">
      <c r="M506" s="96"/>
      <c r="N506" s="103"/>
      <c r="Q506" t="str">
        <f t="shared" si="16"/>
        <v/>
      </c>
      <c r="R506" s="108"/>
      <c r="S506" s="98"/>
      <c r="T506" s="105"/>
      <c r="V506" s="171" t="str" cm="1">
        <f t="array" aca="1" ref="V506" ca="1">IF(B506="","",IF(OR(AK506="Joined",AK506="Rejected",AK506="Offer Drop",AK506="Backed out"),"",_xlfn.LET(_xlpm.dates,CHOOSE({1,2,3,4,5,6},X506,Z506,AB506,AD506,AF506,AH506),_xlpm.pastDates,IF(_xlpm.dates&lt;=TODAY(),_xlpm.dates,0),_xlpm.maxPast,MAX(_xlpm.pastDates),IF(_xlpm.maxPast&gt;0,TODAY()-_xlpm.maxPast,IF(T506="","",TODAY()-T506)))))</f>
        <v/>
      </c>
      <c r="W506" s="95"/>
      <c r="X506" s="129"/>
      <c r="Y506" s="100"/>
      <c r="Z506" s="99"/>
      <c r="AA506" s="100"/>
      <c r="AB506" s="99"/>
      <c r="AC506" s="100"/>
      <c r="AD506" s="105"/>
      <c r="AE506" s="94"/>
      <c r="AF506" s="105"/>
      <c r="AG506" s="94"/>
      <c r="AH506" s="132"/>
      <c r="AI506" s="97"/>
      <c r="AJ506" s="96"/>
      <c r="AK506" s="192" t="str">
        <f t="shared" si="17"/>
        <v/>
      </c>
      <c r="AL506" s="169" t="str">
        <f>IFERROR(IF(S506="","",IF(VLOOKUP(S506,'Requisitions'!$B:$N,13,FALSE)="","",HYPERLINK(VLOOKUP(S506,'Requisitions'!$B:$N,13,FALSE),"Feedback Sheet"))),"")</f>
        <v/>
      </c>
    </row>
    <row r="507" spans="2:39" x14ac:dyDescent="0.45">
      <c r="M507" s="96"/>
      <c r="N507" s="103"/>
      <c r="Q507" t="str">
        <f t="shared" si="16"/>
        <v/>
      </c>
      <c r="R507" s="108"/>
      <c r="S507" s="98"/>
      <c r="T507" s="105"/>
      <c r="V507" s="171" t="str" cm="1">
        <f t="array" aca="1" ref="V507" ca="1">IF(B507="","",IF(OR(AK507="Joined",AK507="Rejected",AK507="Offer Drop",AK507="Backed out"),"",_xlfn.LET(_xlpm.dates,CHOOSE({1,2,3,4,5,6},X507,Z507,AB507,AD507,AF507,AH507),_xlpm.pastDates,IF(_xlpm.dates&lt;=TODAY(),_xlpm.dates,0),_xlpm.maxPast,MAX(_xlpm.pastDates),IF(_xlpm.maxPast&gt;0,TODAY()-_xlpm.maxPast,IF(T507="","",TODAY()-T507)))))</f>
        <v/>
      </c>
      <c r="W507" s="95"/>
      <c r="X507" s="129"/>
      <c r="Y507" s="100"/>
      <c r="Z507" s="99"/>
      <c r="AA507" s="100"/>
      <c r="AB507" s="99"/>
      <c r="AC507" s="100"/>
      <c r="AD507" s="105"/>
      <c r="AE507" s="94"/>
      <c r="AF507" s="105"/>
      <c r="AG507" s="94"/>
      <c r="AH507" s="132"/>
      <c r="AI507" s="97"/>
      <c r="AJ507" s="96"/>
      <c r="AK507" s="192" t="str">
        <f t="shared" si="17"/>
        <v/>
      </c>
      <c r="AL507" s="169" t="str">
        <f>IFERROR(IF(S507="","",IF(VLOOKUP(S507,'Requisitions'!$B:$N,13,FALSE)="","",HYPERLINK(VLOOKUP(S507,'Requisitions'!$B:$N,13,FALSE),"Feedback Sheet"))),"")</f>
        <v/>
      </c>
    </row>
    <row r="508" spans="2:39" x14ac:dyDescent="0.45">
      <c r="M508" s="96"/>
      <c r="N508" s="103"/>
      <c r="Q508" t="str">
        <f t="shared" si="16"/>
        <v/>
      </c>
      <c r="R508" s="108"/>
      <c r="S508" s="98"/>
      <c r="T508" s="105"/>
      <c r="V508" s="171" t="str" cm="1">
        <f t="array" aca="1" ref="V508" ca="1">IF(B508="","",IF(OR(AK508="Joined",AK508="Rejected",AK508="Offer Drop",AK508="Backed out"),"",_xlfn.LET(_xlpm.dates,CHOOSE({1,2,3,4,5,6},X508,Z508,AB508,AD508,AF508,AH508),_xlpm.pastDates,IF(_xlpm.dates&lt;=TODAY(),_xlpm.dates,0),_xlpm.maxPast,MAX(_xlpm.pastDates),IF(_xlpm.maxPast&gt;0,TODAY()-_xlpm.maxPast,IF(T508="","",TODAY()-T508)))))</f>
        <v/>
      </c>
      <c r="W508" s="95"/>
      <c r="X508" s="129"/>
      <c r="Y508" s="100"/>
      <c r="Z508" s="99"/>
      <c r="AA508" s="100"/>
      <c r="AB508" s="99"/>
      <c r="AC508" s="100"/>
      <c r="AD508" s="105"/>
      <c r="AE508" s="94"/>
      <c r="AF508" s="105"/>
      <c r="AG508" s="94"/>
      <c r="AH508" s="132"/>
      <c r="AI508" s="97"/>
      <c r="AJ508" s="96"/>
      <c r="AK508" s="192" t="str">
        <f t="shared" si="17"/>
        <v/>
      </c>
      <c r="AL508" s="169" t="str">
        <f>IFERROR(IF(S508="","",IF(VLOOKUP(S508,'Requisitions'!$B:$N,13,FALSE)="","",HYPERLINK(VLOOKUP(S508,'Requisitions'!$B:$N,13,FALSE),"Feedback Sheet"))),"")</f>
        <v/>
      </c>
    </row>
    <row r="509" spans="2:39" x14ac:dyDescent="0.45">
      <c r="M509" s="96"/>
      <c r="N509" s="103"/>
      <c r="Q509" t="str">
        <f t="shared" si="16"/>
        <v/>
      </c>
      <c r="R509" s="108"/>
      <c r="S509" s="98"/>
      <c r="T509" s="105"/>
      <c r="V509" s="171" t="str" cm="1">
        <f t="array" aca="1" ref="V509" ca="1">IF(B509="","",IF(OR(AK509="Joined",AK509="Rejected",AK509="Offer Drop",AK509="Backed out"),"",_xlfn.LET(_xlpm.dates,CHOOSE({1,2,3,4,5,6},X509,Z509,AB509,AD509,AF509,AH509),_xlpm.pastDates,IF(_xlpm.dates&lt;=TODAY(),_xlpm.dates,0),_xlpm.maxPast,MAX(_xlpm.pastDates),IF(_xlpm.maxPast&gt;0,TODAY()-_xlpm.maxPast,IF(T509="","",TODAY()-T509)))))</f>
        <v/>
      </c>
      <c r="W509" s="95"/>
      <c r="X509" s="129"/>
      <c r="Y509" s="100"/>
      <c r="Z509" s="99"/>
      <c r="AA509" s="100"/>
      <c r="AB509" s="99"/>
      <c r="AC509" s="100"/>
      <c r="AD509" s="105"/>
      <c r="AE509" s="94"/>
      <c r="AF509" s="105"/>
      <c r="AG509" s="94"/>
      <c r="AH509" s="132"/>
      <c r="AI509" s="97"/>
      <c r="AJ509" s="96"/>
      <c r="AK509" s="192" t="str">
        <f t="shared" si="17"/>
        <v/>
      </c>
      <c r="AL509" s="169" t="str">
        <f>IFERROR(IF(S509="","",IF(VLOOKUP(S509,'Requisitions'!$B:$N,13,FALSE)="","",HYPERLINK(VLOOKUP(S509,'Requisitions'!$B:$N,13,FALSE),"Feedback Sheet"))),"")</f>
        <v/>
      </c>
    </row>
    <row r="510" spans="2:39" x14ac:dyDescent="0.45">
      <c r="M510" s="96"/>
      <c r="N510" s="103"/>
      <c r="Q510" t="str">
        <f t="shared" si="16"/>
        <v/>
      </c>
      <c r="R510" s="108"/>
      <c r="S510" s="98"/>
      <c r="T510" s="105"/>
      <c r="V510" s="171" t="str" cm="1">
        <f t="array" aca="1" ref="V510" ca="1">IF(B510="","",IF(OR(AK510="Joined",AK510="Rejected",AK510="Offer Drop",AK510="Backed out"),"",_xlfn.LET(_xlpm.dates,CHOOSE({1,2,3,4,5,6},X510,Z510,AB510,AD510,AF510,AH510),_xlpm.pastDates,IF(_xlpm.dates&lt;=TODAY(),_xlpm.dates,0),_xlpm.maxPast,MAX(_xlpm.pastDates),IF(_xlpm.maxPast&gt;0,TODAY()-_xlpm.maxPast,IF(T510="","",TODAY()-T510)))))</f>
        <v/>
      </c>
      <c r="W510" s="95"/>
      <c r="X510" s="129"/>
      <c r="Y510" s="100"/>
      <c r="Z510" s="99"/>
      <c r="AA510" s="100"/>
      <c r="AB510" s="99"/>
      <c r="AC510" s="100"/>
      <c r="AD510" s="105"/>
      <c r="AE510" s="94"/>
      <c r="AF510" s="105"/>
      <c r="AG510" s="94"/>
      <c r="AH510" s="132"/>
      <c r="AI510" s="97"/>
      <c r="AJ510" s="96"/>
      <c r="AK510" s="192" t="str">
        <f t="shared" si="17"/>
        <v/>
      </c>
      <c r="AL510" s="169" t="str">
        <f>IFERROR(IF(S510="","",IF(VLOOKUP(S510,'Requisitions'!$B:$N,13,FALSE)="","",HYPERLINK(VLOOKUP(S510,'Requisitions'!$B:$N,13,FALSE),"Feedback Sheet"))),"")</f>
        <v/>
      </c>
    </row>
    <row r="511" spans="2:39" x14ac:dyDescent="0.45">
      <c r="M511" s="96"/>
      <c r="N511" s="103"/>
      <c r="Q511" t="str">
        <f t="shared" si="16"/>
        <v/>
      </c>
      <c r="R511" s="108"/>
      <c r="S511" s="98"/>
      <c r="T511" s="105"/>
      <c r="V511" s="171" t="str" cm="1">
        <f t="array" aca="1" ref="V511" ca="1">IF(B511="","",IF(OR(AK511="Joined",AK511="Rejected",AK511="Offer Drop",AK511="Backed out"),"",_xlfn.LET(_xlpm.dates,CHOOSE({1,2,3,4,5,6},X511,Z511,AB511,AD511,AF511,AH511),_xlpm.pastDates,IF(_xlpm.dates&lt;=TODAY(),_xlpm.dates,0),_xlpm.maxPast,MAX(_xlpm.pastDates),IF(_xlpm.maxPast&gt;0,TODAY()-_xlpm.maxPast,IF(T511="","",TODAY()-T511)))))</f>
        <v/>
      </c>
      <c r="W511" s="95"/>
      <c r="X511" s="129"/>
      <c r="Y511" s="100"/>
      <c r="Z511" s="99"/>
      <c r="AA511" s="100"/>
      <c r="AB511" s="99"/>
      <c r="AC511" s="100"/>
      <c r="AD511" s="105"/>
      <c r="AE511" s="94"/>
      <c r="AF511" s="105"/>
      <c r="AG511" s="94"/>
      <c r="AH511" s="132"/>
      <c r="AI511" s="97"/>
      <c r="AJ511" s="96"/>
      <c r="AK511" s="192" t="str">
        <f t="shared" si="17"/>
        <v/>
      </c>
      <c r="AL511" s="169" t="str">
        <f>IFERROR(IF(S511="","",IF(VLOOKUP(S511,'Requisitions'!$B:$N,13,FALSE)="","",HYPERLINK(VLOOKUP(S511,'Requisitions'!$B:$N,13,FALSE),"Feedback Sheet"))),"")</f>
        <v/>
      </c>
    </row>
    <row r="512" spans="2:39" x14ac:dyDescent="0.45">
      <c r="M512" s="96"/>
      <c r="N512" s="103"/>
      <c r="Q512" t="str">
        <f t="shared" si="16"/>
        <v/>
      </c>
      <c r="R512" s="108"/>
      <c r="S512" s="98"/>
      <c r="T512" s="105"/>
      <c r="V512" s="171" t="str" cm="1">
        <f t="array" aca="1" ref="V512" ca="1">IF(B512="","",IF(OR(AK512="Joined",AK512="Rejected",AK512="Offer Drop",AK512="Backed out"),"",_xlfn.LET(_xlpm.dates,CHOOSE({1,2,3,4,5,6},X512,Z512,AB512,AD512,AF512,AH512),_xlpm.pastDates,IF(_xlpm.dates&lt;=TODAY(),_xlpm.dates,0),_xlpm.maxPast,MAX(_xlpm.pastDates),IF(_xlpm.maxPast&gt;0,TODAY()-_xlpm.maxPast,IF(T512="","",TODAY()-T512)))))</f>
        <v/>
      </c>
      <c r="W512" s="95"/>
      <c r="X512" s="129"/>
      <c r="Y512" s="100"/>
      <c r="Z512" s="99"/>
      <c r="AA512" s="100"/>
      <c r="AB512" s="99"/>
      <c r="AC512" s="100"/>
      <c r="AD512" s="105"/>
      <c r="AE512" s="94"/>
      <c r="AF512" s="105"/>
      <c r="AG512" s="94"/>
      <c r="AH512" s="132"/>
      <c r="AI512" s="97"/>
      <c r="AJ512" s="96"/>
      <c r="AK512" s="192" t="str">
        <f t="shared" si="17"/>
        <v/>
      </c>
      <c r="AL512" s="169" t="str">
        <f>IFERROR(IF(S512="","",IF(VLOOKUP(S512,'Requisitions'!$B:$N,13,FALSE)="","",HYPERLINK(VLOOKUP(S512,'Requisitions'!$B:$N,13,FALSE),"Feedback Sheet"))),"")</f>
        <v/>
      </c>
    </row>
    <row r="513" spans="13:38" x14ac:dyDescent="0.45">
      <c r="M513" s="96"/>
      <c r="N513" s="103"/>
      <c r="Q513" t="str">
        <f t="shared" si="16"/>
        <v/>
      </c>
      <c r="R513" s="108"/>
      <c r="S513" s="98"/>
      <c r="T513" s="105"/>
      <c r="V513" s="171" t="str" cm="1">
        <f t="array" aca="1" ref="V513" ca="1">IF(B513="","",IF(OR(AK513="Joined",AK513="Rejected",AK513="Offer Drop",AK513="Backed out"),"",_xlfn.LET(_xlpm.dates,CHOOSE({1,2,3,4,5,6},X513,Z513,AB513,AD513,AF513,AH513),_xlpm.pastDates,IF(_xlpm.dates&lt;=TODAY(),_xlpm.dates,0),_xlpm.maxPast,MAX(_xlpm.pastDates),IF(_xlpm.maxPast&gt;0,TODAY()-_xlpm.maxPast,IF(T513="","",TODAY()-T513)))))</f>
        <v/>
      </c>
      <c r="W513" s="95"/>
      <c r="X513" s="129"/>
      <c r="Y513" s="100"/>
      <c r="Z513" s="99"/>
      <c r="AA513" s="100"/>
      <c r="AB513" s="99"/>
      <c r="AC513" s="100"/>
      <c r="AD513" s="105"/>
      <c r="AE513" s="94"/>
      <c r="AF513" s="105"/>
      <c r="AG513" s="94"/>
      <c r="AH513" s="132"/>
      <c r="AI513" s="97"/>
      <c r="AJ513" s="96"/>
      <c r="AK513" s="192" t="str">
        <f t="shared" si="17"/>
        <v/>
      </c>
      <c r="AL513" s="169" t="str">
        <f>IFERROR(IF(S513="","",IF(VLOOKUP(S513,'Requisitions'!$B:$N,13,FALSE)="","",HYPERLINK(VLOOKUP(S513,'Requisitions'!$B:$N,13,FALSE),"Feedback Sheet"))),"")</f>
        <v/>
      </c>
    </row>
    <row r="514" spans="13:38" x14ac:dyDescent="0.45">
      <c r="M514" s="96"/>
      <c r="N514" s="103"/>
      <c r="Q514" t="str">
        <f t="shared" si="16"/>
        <v/>
      </c>
      <c r="R514" s="108"/>
      <c r="S514" s="98"/>
      <c r="T514" s="105"/>
      <c r="V514" s="171" t="str" cm="1">
        <f t="array" aca="1" ref="V514" ca="1">IF(B514="","",IF(OR(AK514="Joined",AK514="Rejected",AK514="Offer Drop",AK514="Backed out"),"",_xlfn.LET(_xlpm.dates,CHOOSE({1,2,3,4,5,6},X514,Z514,AB514,AD514,AF514,AH514),_xlpm.pastDates,IF(_xlpm.dates&lt;=TODAY(),_xlpm.dates,0),_xlpm.maxPast,MAX(_xlpm.pastDates),IF(_xlpm.maxPast&gt;0,TODAY()-_xlpm.maxPast,IF(T514="","",TODAY()-T514)))))</f>
        <v/>
      </c>
      <c r="W514" s="95"/>
      <c r="X514" s="129"/>
      <c r="Y514" s="100"/>
      <c r="Z514" s="99"/>
      <c r="AA514" s="100"/>
      <c r="AB514" s="99"/>
      <c r="AC514" s="100"/>
      <c r="AD514" s="105"/>
      <c r="AE514" s="94"/>
      <c r="AF514" s="105"/>
      <c r="AG514" s="94"/>
      <c r="AH514" s="132"/>
      <c r="AI514" s="97"/>
      <c r="AJ514" s="96"/>
      <c r="AK514" s="192" t="str">
        <f t="shared" si="17"/>
        <v/>
      </c>
      <c r="AL514" s="169" t="str">
        <f>IFERROR(IF(S514="","",IF(VLOOKUP(S514,'Requisitions'!$B:$N,13,FALSE)="","",HYPERLINK(VLOOKUP(S514,'Requisitions'!$B:$N,13,FALSE),"Feedback Sheet"))),"")</f>
        <v/>
      </c>
    </row>
    <row r="515" spans="13:38" x14ac:dyDescent="0.45">
      <c r="M515" s="96"/>
      <c r="N515" s="103"/>
      <c r="Q515" t="str">
        <f t="shared" si="16"/>
        <v/>
      </c>
      <c r="R515" s="108"/>
      <c r="S515" s="98"/>
      <c r="T515" s="105"/>
      <c r="V515" s="171" t="str" cm="1">
        <f t="array" aca="1" ref="V515" ca="1">IF(B515="","",IF(OR(AK515="Joined",AK515="Rejected",AK515="Offer Drop",AK515="Backed out"),"",_xlfn.LET(_xlpm.dates,CHOOSE({1,2,3,4,5,6},X515,Z515,AB515,AD515,AF515,AH515),_xlpm.pastDates,IF(_xlpm.dates&lt;=TODAY(),_xlpm.dates,0),_xlpm.maxPast,MAX(_xlpm.pastDates),IF(_xlpm.maxPast&gt;0,TODAY()-_xlpm.maxPast,IF(T515="","",TODAY()-T515)))))</f>
        <v/>
      </c>
      <c r="W515" s="95"/>
      <c r="X515" s="129"/>
      <c r="Y515" s="100"/>
      <c r="Z515" s="99"/>
      <c r="AA515" s="100"/>
      <c r="AB515" s="99"/>
      <c r="AC515" s="100"/>
      <c r="AD515" s="105"/>
      <c r="AE515" s="94"/>
      <c r="AF515" s="105"/>
      <c r="AG515" s="94"/>
      <c r="AH515" s="132"/>
      <c r="AI515" s="97"/>
      <c r="AJ515" s="96"/>
      <c r="AK515" s="192" t="str">
        <f t="shared" si="17"/>
        <v/>
      </c>
      <c r="AL515" s="169" t="str">
        <f>IFERROR(IF(S515="","",IF(VLOOKUP(S515,'Requisitions'!$B:$N,13,FALSE)="","",HYPERLINK(VLOOKUP(S515,'Requisitions'!$B:$N,13,FALSE),"Feedback Sheet"))),"")</f>
        <v/>
      </c>
    </row>
    <row r="516" spans="13:38" x14ac:dyDescent="0.45">
      <c r="M516" s="96"/>
      <c r="N516" s="103"/>
      <c r="Q516" t="str">
        <f t="shared" si="16"/>
        <v/>
      </c>
      <c r="R516" s="108"/>
      <c r="S516" s="98"/>
      <c r="T516" s="105"/>
      <c r="V516" s="171" t="str" cm="1">
        <f t="array" aca="1" ref="V516" ca="1">IF(B516="","",IF(OR(AK516="Joined",AK516="Rejected",AK516="Offer Drop",AK516="Backed out"),"",_xlfn.LET(_xlpm.dates,CHOOSE({1,2,3,4,5,6},X516,Z516,AB516,AD516,AF516,AH516),_xlpm.pastDates,IF(_xlpm.dates&lt;=TODAY(),_xlpm.dates,0),_xlpm.maxPast,MAX(_xlpm.pastDates),IF(_xlpm.maxPast&gt;0,TODAY()-_xlpm.maxPast,IF(T516="","",TODAY()-T516)))))</f>
        <v/>
      </c>
      <c r="W516" s="95"/>
      <c r="X516" s="129"/>
      <c r="Y516" s="100"/>
      <c r="Z516" s="99"/>
      <c r="AA516" s="100"/>
      <c r="AB516" s="99"/>
      <c r="AC516" s="100"/>
      <c r="AD516" s="105"/>
      <c r="AE516" s="94"/>
      <c r="AF516" s="105"/>
      <c r="AG516" s="94"/>
      <c r="AH516" s="132"/>
      <c r="AI516" s="97"/>
      <c r="AJ516" s="96"/>
      <c r="AK516" s="192" t="str">
        <f t="shared" si="17"/>
        <v/>
      </c>
      <c r="AL516" s="169" t="str">
        <f>IFERROR(IF(S516="","",IF(VLOOKUP(S516,'Requisitions'!$B:$N,13,FALSE)="","",HYPERLINK(VLOOKUP(S516,'Requisitions'!$B:$N,13,FALSE),"Feedback Sheet"))),"")</f>
        <v/>
      </c>
    </row>
    <row r="517" spans="13:38" x14ac:dyDescent="0.45">
      <c r="M517" s="96"/>
      <c r="N517" s="103"/>
      <c r="Q517" t="str">
        <f t="shared" si="16"/>
        <v/>
      </c>
      <c r="R517" s="108"/>
      <c r="S517" s="98"/>
      <c r="T517" s="105"/>
      <c r="V517" s="171" t="str" cm="1">
        <f t="array" aca="1" ref="V517" ca="1">IF(B517="","",IF(OR(AK517="Joined",AK517="Rejected",AK517="Offer Drop",AK517="Backed out"),"",_xlfn.LET(_xlpm.dates,CHOOSE({1,2,3,4,5,6},X517,Z517,AB517,AD517,AF517,AH517),_xlpm.pastDates,IF(_xlpm.dates&lt;=TODAY(),_xlpm.dates,0),_xlpm.maxPast,MAX(_xlpm.pastDates),IF(_xlpm.maxPast&gt;0,TODAY()-_xlpm.maxPast,IF(T517="","",TODAY()-T517)))))</f>
        <v/>
      </c>
      <c r="W517" s="95"/>
      <c r="X517" s="129"/>
      <c r="Y517" s="100"/>
      <c r="Z517" s="99"/>
      <c r="AA517" s="100"/>
      <c r="AB517" s="99"/>
      <c r="AC517" s="100"/>
      <c r="AD517" s="105"/>
      <c r="AE517" s="94"/>
      <c r="AF517" s="105"/>
      <c r="AG517" s="94"/>
      <c r="AH517" s="132"/>
      <c r="AI517" s="97"/>
      <c r="AJ517" s="96"/>
      <c r="AK517" s="192" t="str">
        <f t="shared" si="17"/>
        <v/>
      </c>
      <c r="AL517" s="169" t="str">
        <f>IFERROR(IF(S517="","",IF(VLOOKUP(S517,'Requisitions'!$B:$N,13,FALSE)="","",HYPERLINK(VLOOKUP(S517,'Requisitions'!$B:$N,13,FALSE),"Feedback Sheet"))),"")</f>
        <v/>
      </c>
    </row>
    <row r="518" spans="13:38" x14ac:dyDescent="0.45">
      <c r="M518" s="96"/>
      <c r="N518" s="103"/>
      <c r="Q518" t="str">
        <f t="shared" ref="Q518:Q581" si="18">IF(B518="","","C-"&amp;TEXT(ROW()-4,"000"))</f>
        <v/>
      </c>
      <c r="R518" s="108"/>
      <c r="S518" s="98"/>
      <c r="T518" s="105"/>
      <c r="V518" s="171" t="str" cm="1">
        <f t="array" aca="1" ref="V518" ca="1">IF(B518="","",IF(OR(AK518="Joined",AK518="Rejected",AK518="Offer Drop",AK518="Backed out"),"",_xlfn.LET(_xlpm.dates,CHOOSE({1,2,3,4,5,6},X518,Z518,AB518,AD518,AF518,AH518),_xlpm.pastDates,IF(_xlpm.dates&lt;=TODAY(),_xlpm.dates,0),_xlpm.maxPast,MAX(_xlpm.pastDates),IF(_xlpm.maxPast&gt;0,TODAY()-_xlpm.maxPast,IF(T518="","",TODAY()-T518)))))</f>
        <v/>
      </c>
      <c r="W518" s="95"/>
      <c r="X518" s="129"/>
      <c r="Y518" s="100"/>
      <c r="Z518" s="99"/>
      <c r="AA518" s="100"/>
      <c r="AB518" s="99"/>
      <c r="AC518" s="100"/>
      <c r="AD518" s="105"/>
      <c r="AE518" s="94"/>
      <c r="AF518" s="105"/>
      <c r="AG518" s="94"/>
      <c r="AH518" s="132"/>
      <c r="AI518" s="97"/>
      <c r="AJ518" s="96"/>
      <c r="AK518" s="192" t="str">
        <f t="shared" ref="AK518:AK581" si="19">IF(B518="","",IF(AJ518="Joined","Joined",IF(AJ518="Backed out","Backed out",IF(AI518="Offer Drop","Offer Drop",IF((COUNTIF(W518,"Reject")+COUNTIF(Y518,"Reject")+COUNTIF(AA518,"Reject")+COUNTIF(AC518,"Reject")+COUNTIF(AE518,"Reject")+COUNTIF(AG518,"Reject"))&gt;0,"Rejected",IF((COUNTIF(W518,"Hold")+COUNTIF(Y518,"Hold")+COUNTIF(AA518,"Hold")+COUNTIF(AC518,"Hold")+COUNTIF(AE518,"Hold")+COUNTIF(AG518,"Hold")+COUNTIF(AI518,"Hold"))&gt;0,"On Hold",IF(AI518="Offered","Offer Extended",IF(AG518="Select","Offer Pending",IF(OR(W518="",W518="Yet to begin"),"Not Started","Active")))))))))</f>
        <v/>
      </c>
      <c r="AL518" s="169" t="str">
        <f>IFERROR(IF(S518="","",IF(VLOOKUP(S518,'Requisitions'!$B:$N,13,FALSE)="","",HYPERLINK(VLOOKUP(S518,'Requisitions'!$B:$N,13,FALSE),"Feedback Sheet"))),"")</f>
        <v/>
      </c>
    </row>
    <row r="519" spans="13:38" x14ac:dyDescent="0.45">
      <c r="M519" s="96"/>
      <c r="N519" s="103"/>
      <c r="Q519" t="str">
        <f t="shared" si="18"/>
        <v/>
      </c>
      <c r="R519" s="108"/>
      <c r="S519" s="98"/>
      <c r="T519" s="105"/>
      <c r="V519" s="171" t="str" cm="1">
        <f t="array" aca="1" ref="V519" ca="1">IF(B519="","",IF(OR(AK519="Joined",AK519="Rejected",AK519="Offer Drop",AK519="Backed out"),"",_xlfn.LET(_xlpm.dates,CHOOSE({1,2,3,4,5,6},X519,Z519,AB519,AD519,AF519,AH519),_xlpm.pastDates,IF(_xlpm.dates&lt;=TODAY(),_xlpm.dates,0),_xlpm.maxPast,MAX(_xlpm.pastDates),IF(_xlpm.maxPast&gt;0,TODAY()-_xlpm.maxPast,IF(T519="","",TODAY()-T519)))))</f>
        <v/>
      </c>
      <c r="W519" s="95"/>
      <c r="X519" s="129"/>
      <c r="Y519" s="100"/>
      <c r="Z519" s="99"/>
      <c r="AA519" s="100"/>
      <c r="AB519" s="99"/>
      <c r="AC519" s="100"/>
      <c r="AD519" s="105"/>
      <c r="AE519" s="94"/>
      <c r="AF519" s="105"/>
      <c r="AG519" s="94"/>
      <c r="AH519" s="132"/>
      <c r="AI519" s="97"/>
      <c r="AJ519" s="96"/>
      <c r="AK519" s="192" t="str">
        <f t="shared" si="19"/>
        <v/>
      </c>
      <c r="AL519" s="169" t="str">
        <f>IFERROR(IF(S519="","",IF(VLOOKUP(S519,'Requisitions'!$B:$N,13,FALSE)="","",HYPERLINK(VLOOKUP(S519,'Requisitions'!$B:$N,13,FALSE),"Feedback Sheet"))),"")</f>
        <v/>
      </c>
    </row>
    <row r="520" spans="13:38" x14ac:dyDescent="0.45">
      <c r="M520" s="96"/>
      <c r="N520" s="103"/>
      <c r="Q520" t="str">
        <f t="shared" si="18"/>
        <v/>
      </c>
      <c r="R520" s="108"/>
      <c r="S520" s="98"/>
      <c r="T520" s="105"/>
      <c r="V520" s="171" t="str" cm="1">
        <f t="array" aca="1" ref="V520" ca="1">IF(B520="","",IF(OR(AK520="Joined",AK520="Rejected",AK520="Offer Drop",AK520="Backed out"),"",_xlfn.LET(_xlpm.dates,CHOOSE({1,2,3,4,5,6},X520,Z520,AB520,AD520,AF520,AH520),_xlpm.pastDates,IF(_xlpm.dates&lt;=TODAY(),_xlpm.dates,0),_xlpm.maxPast,MAX(_xlpm.pastDates),IF(_xlpm.maxPast&gt;0,TODAY()-_xlpm.maxPast,IF(T520="","",TODAY()-T520)))))</f>
        <v/>
      </c>
      <c r="W520" s="95"/>
      <c r="X520" s="129"/>
      <c r="Y520" s="100"/>
      <c r="Z520" s="99"/>
      <c r="AA520" s="100"/>
      <c r="AB520" s="99"/>
      <c r="AC520" s="100"/>
      <c r="AD520" s="105"/>
      <c r="AE520" s="94"/>
      <c r="AF520" s="105"/>
      <c r="AG520" s="94"/>
      <c r="AH520" s="132"/>
      <c r="AI520" s="97"/>
      <c r="AJ520" s="96"/>
      <c r="AK520" s="192" t="str">
        <f t="shared" si="19"/>
        <v/>
      </c>
      <c r="AL520" s="169" t="str">
        <f>IFERROR(IF(S520="","",IF(VLOOKUP(S520,'Requisitions'!$B:$N,13,FALSE)="","",HYPERLINK(VLOOKUP(S520,'Requisitions'!$B:$N,13,FALSE),"Feedback Sheet"))),"")</f>
        <v/>
      </c>
    </row>
    <row r="521" spans="13:38" x14ac:dyDescent="0.45">
      <c r="M521" s="96"/>
      <c r="N521" s="103"/>
      <c r="Q521" t="str">
        <f t="shared" si="18"/>
        <v/>
      </c>
      <c r="R521" s="108"/>
      <c r="S521" s="98"/>
      <c r="T521" s="105"/>
      <c r="V521" s="171" t="str" cm="1">
        <f t="array" aca="1" ref="V521" ca="1">IF(B521="","",IF(OR(AK521="Joined",AK521="Rejected",AK521="Offer Drop",AK521="Backed out"),"",_xlfn.LET(_xlpm.dates,CHOOSE({1,2,3,4,5,6},X521,Z521,AB521,AD521,AF521,AH521),_xlpm.pastDates,IF(_xlpm.dates&lt;=TODAY(),_xlpm.dates,0),_xlpm.maxPast,MAX(_xlpm.pastDates),IF(_xlpm.maxPast&gt;0,TODAY()-_xlpm.maxPast,IF(T521="","",TODAY()-T521)))))</f>
        <v/>
      </c>
      <c r="W521" s="95"/>
      <c r="X521" s="129"/>
      <c r="Y521" s="100"/>
      <c r="Z521" s="99"/>
      <c r="AA521" s="100"/>
      <c r="AB521" s="99"/>
      <c r="AC521" s="100"/>
      <c r="AD521" s="105"/>
      <c r="AE521" s="94"/>
      <c r="AF521" s="105"/>
      <c r="AG521" s="94"/>
      <c r="AH521" s="132"/>
      <c r="AI521" s="97"/>
      <c r="AJ521" s="96"/>
      <c r="AK521" s="192" t="str">
        <f t="shared" si="19"/>
        <v/>
      </c>
      <c r="AL521" s="169" t="str">
        <f>IFERROR(IF(S521="","",IF(VLOOKUP(S521,'Requisitions'!$B:$N,13,FALSE)="","",HYPERLINK(VLOOKUP(S521,'Requisitions'!$B:$N,13,FALSE),"Feedback Sheet"))),"")</f>
        <v/>
      </c>
    </row>
    <row r="522" spans="13:38" x14ac:dyDescent="0.45">
      <c r="M522" s="96"/>
      <c r="N522" s="103"/>
      <c r="Q522" t="str">
        <f t="shared" si="18"/>
        <v/>
      </c>
      <c r="R522" s="108"/>
      <c r="S522" s="98"/>
      <c r="T522" s="105"/>
      <c r="V522" s="171" t="str" cm="1">
        <f t="array" aca="1" ref="V522" ca="1">IF(B522="","",IF(OR(AK522="Joined",AK522="Rejected",AK522="Offer Drop",AK522="Backed out"),"",_xlfn.LET(_xlpm.dates,CHOOSE({1,2,3,4,5,6},X522,Z522,AB522,AD522,AF522,AH522),_xlpm.pastDates,IF(_xlpm.dates&lt;=TODAY(),_xlpm.dates,0),_xlpm.maxPast,MAX(_xlpm.pastDates),IF(_xlpm.maxPast&gt;0,TODAY()-_xlpm.maxPast,IF(T522="","",TODAY()-T522)))))</f>
        <v/>
      </c>
      <c r="W522" s="95"/>
      <c r="X522" s="129"/>
      <c r="Y522" s="100"/>
      <c r="Z522" s="99"/>
      <c r="AA522" s="100"/>
      <c r="AB522" s="99"/>
      <c r="AC522" s="100"/>
      <c r="AD522" s="105"/>
      <c r="AE522" s="94"/>
      <c r="AF522" s="105"/>
      <c r="AG522" s="94"/>
      <c r="AH522" s="132"/>
      <c r="AI522" s="97"/>
      <c r="AJ522" s="96"/>
      <c r="AK522" s="192" t="str">
        <f t="shared" si="19"/>
        <v/>
      </c>
      <c r="AL522" s="169" t="str">
        <f>IFERROR(IF(S522="","",IF(VLOOKUP(S522,'Requisitions'!$B:$N,13,FALSE)="","",HYPERLINK(VLOOKUP(S522,'Requisitions'!$B:$N,13,FALSE),"Feedback Sheet"))),"")</f>
        <v/>
      </c>
    </row>
    <row r="523" spans="13:38" x14ac:dyDescent="0.45">
      <c r="M523" s="96"/>
      <c r="N523" s="103"/>
      <c r="Q523" t="str">
        <f t="shared" si="18"/>
        <v/>
      </c>
      <c r="R523" s="108"/>
      <c r="S523" s="98"/>
      <c r="T523" s="105"/>
      <c r="V523" s="171" t="str" cm="1">
        <f t="array" aca="1" ref="V523" ca="1">IF(B523="","",IF(OR(AK523="Joined",AK523="Rejected",AK523="Offer Drop",AK523="Backed out"),"",_xlfn.LET(_xlpm.dates,CHOOSE({1,2,3,4,5,6},X523,Z523,AB523,AD523,AF523,AH523),_xlpm.pastDates,IF(_xlpm.dates&lt;=TODAY(),_xlpm.dates,0),_xlpm.maxPast,MAX(_xlpm.pastDates),IF(_xlpm.maxPast&gt;0,TODAY()-_xlpm.maxPast,IF(T523="","",TODAY()-T523)))))</f>
        <v/>
      </c>
      <c r="W523" s="95"/>
      <c r="X523" s="129"/>
      <c r="Y523" s="100"/>
      <c r="Z523" s="99"/>
      <c r="AA523" s="100"/>
      <c r="AB523" s="99"/>
      <c r="AC523" s="100"/>
      <c r="AD523" s="105"/>
      <c r="AE523" s="94"/>
      <c r="AF523" s="105"/>
      <c r="AG523" s="94"/>
      <c r="AH523" s="132"/>
      <c r="AI523" s="97"/>
      <c r="AJ523" s="96"/>
      <c r="AK523" s="192" t="str">
        <f t="shared" si="19"/>
        <v/>
      </c>
      <c r="AL523" s="169" t="str">
        <f>IFERROR(IF(S523="","",IF(VLOOKUP(S523,'Requisitions'!$B:$N,13,FALSE)="","",HYPERLINK(VLOOKUP(S523,'Requisitions'!$B:$N,13,FALSE),"Feedback Sheet"))),"")</f>
        <v/>
      </c>
    </row>
    <row r="524" spans="13:38" x14ac:dyDescent="0.45">
      <c r="M524" s="96"/>
      <c r="N524" s="103"/>
      <c r="Q524" t="str">
        <f t="shared" si="18"/>
        <v/>
      </c>
      <c r="R524" s="108"/>
      <c r="S524" s="98"/>
      <c r="T524" s="105"/>
      <c r="V524" s="171" t="str" cm="1">
        <f t="array" aca="1" ref="V524" ca="1">IF(B524="","",IF(OR(AK524="Joined",AK524="Rejected",AK524="Offer Drop",AK524="Backed out"),"",_xlfn.LET(_xlpm.dates,CHOOSE({1,2,3,4,5,6},X524,Z524,AB524,AD524,AF524,AH524),_xlpm.pastDates,IF(_xlpm.dates&lt;=TODAY(),_xlpm.dates,0),_xlpm.maxPast,MAX(_xlpm.pastDates),IF(_xlpm.maxPast&gt;0,TODAY()-_xlpm.maxPast,IF(T524="","",TODAY()-T524)))))</f>
        <v/>
      </c>
      <c r="W524" s="95"/>
      <c r="X524" s="129"/>
      <c r="Y524" s="100"/>
      <c r="Z524" s="99"/>
      <c r="AA524" s="100"/>
      <c r="AB524" s="99"/>
      <c r="AC524" s="100"/>
      <c r="AD524" s="105"/>
      <c r="AE524" s="94"/>
      <c r="AF524" s="105"/>
      <c r="AG524" s="94"/>
      <c r="AH524" s="132"/>
      <c r="AI524" s="97"/>
      <c r="AJ524" s="96"/>
      <c r="AK524" s="192" t="str">
        <f t="shared" si="19"/>
        <v/>
      </c>
      <c r="AL524" s="169" t="str">
        <f>IFERROR(IF(S524="","",IF(VLOOKUP(S524,'Requisitions'!$B:$N,13,FALSE)="","",HYPERLINK(VLOOKUP(S524,'Requisitions'!$B:$N,13,FALSE),"Feedback Sheet"))),"")</f>
        <v/>
      </c>
    </row>
    <row r="525" spans="13:38" x14ac:dyDescent="0.45">
      <c r="M525" s="96"/>
      <c r="N525" s="103"/>
      <c r="Q525" t="str">
        <f t="shared" si="18"/>
        <v/>
      </c>
      <c r="R525" s="108"/>
      <c r="S525" s="98"/>
      <c r="T525" s="105"/>
      <c r="V525" s="171" t="str" cm="1">
        <f t="array" aca="1" ref="V525" ca="1">IF(B525="","",IF(OR(AK525="Joined",AK525="Rejected",AK525="Offer Drop",AK525="Backed out"),"",_xlfn.LET(_xlpm.dates,CHOOSE({1,2,3,4,5,6},X525,Z525,AB525,AD525,AF525,AH525),_xlpm.pastDates,IF(_xlpm.dates&lt;=TODAY(),_xlpm.dates,0),_xlpm.maxPast,MAX(_xlpm.pastDates),IF(_xlpm.maxPast&gt;0,TODAY()-_xlpm.maxPast,IF(T525="","",TODAY()-T525)))))</f>
        <v/>
      </c>
      <c r="W525" s="95"/>
      <c r="X525" s="129"/>
      <c r="Y525" s="100"/>
      <c r="Z525" s="99"/>
      <c r="AA525" s="100"/>
      <c r="AB525" s="99"/>
      <c r="AC525" s="100"/>
      <c r="AD525" s="105"/>
      <c r="AE525" s="94"/>
      <c r="AF525" s="105"/>
      <c r="AG525" s="94"/>
      <c r="AH525" s="132"/>
      <c r="AI525" s="97"/>
      <c r="AJ525" s="96"/>
      <c r="AK525" s="192" t="str">
        <f t="shared" si="19"/>
        <v/>
      </c>
      <c r="AL525" s="169" t="str">
        <f>IFERROR(IF(S525="","",IF(VLOOKUP(S525,'Requisitions'!$B:$N,13,FALSE)="","",HYPERLINK(VLOOKUP(S525,'Requisitions'!$B:$N,13,FALSE),"Feedback Sheet"))),"")</f>
        <v/>
      </c>
    </row>
    <row r="526" spans="13:38" x14ac:dyDescent="0.45">
      <c r="M526" s="96"/>
      <c r="N526" s="103"/>
      <c r="Q526" t="str">
        <f t="shared" si="18"/>
        <v/>
      </c>
      <c r="R526" s="108"/>
      <c r="S526" s="98"/>
      <c r="T526" s="105"/>
      <c r="V526" s="171" t="str" cm="1">
        <f t="array" aca="1" ref="V526" ca="1">IF(B526="","",IF(OR(AK526="Joined",AK526="Rejected",AK526="Offer Drop",AK526="Backed out"),"",_xlfn.LET(_xlpm.dates,CHOOSE({1,2,3,4,5,6},X526,Z526,AB526,AD526,AF526,AH526),_xlpm.pastDates,IF(_xlpm.dates&lt;=TODAY(),_xlpm.dates,0),_xlpm.maxPast,MAX(_xlpm.pastDates),IF(_xlpm.maxPast&gt;0,TODAY()-_xlpm.maxPast,IF(T526="","",TODAY()-T526)))))</f>
        <v/>
      </c>
      <c r="W526" s="95"/>
      <c r="X526" s="129"/>
      <c r="Y526" s="100"/>
      <c r="Z526" s="99"/>
      <c r="AA526" s="100"/>
      <c r="AB526" s="99"/>
      <c r="AC526" s="100"/>
      <c r="AD526" s="105"/>
      <c r="AE526" s="94"/>
      <c r="AF526" s="105"/>
      <c r="AG526" s="94"/>
      <c r="AH526" s="132"/>
      <c r="AI526" s="97"/>
      <c r="AJ526" s="96"/>
      <c r="AK526" s="192" t="str">
        <f t="shared" si="19"/>
        <v/>
      </c>
      <c r="AL526" s="169" t="str">
        <f>IFERROR(IF(S526="","",IF(VLOOKUP(S526,'Requisitions'!$B:$N,13,FALSE)="","",HYPERLINK(VLOOKUP(S526,'Requisitions'!$B:$N,13,FALSE),"Feedback Sheet"))),"")</f>
        <v/>
      </c>
    </row>
    <row r="527" spans="13:38" x14ac:dyDescent="0.45">
      <c r="M527" s="96"/>
      <c r="N527" s="103"/>
      <c r="Q527" t="str">
        <f t="shared" si="18"/>
        <v/>
      </c>
      <c r="R527" s="108"/>
      <c r="S527" s="98"/>
      <c r="T527" s="105"/>
      <c r="V527" s="171" t="str" cm="1">
        <f t="array" aca="1" ref="V527" ca="1">IF(B527="","",IF(OR(AK527="Joined",AK527="Rejected",AK527="Offer Drop",AK527="Backed out"),"",_xlfn.LET(_xlpm.dates,CHOOSE({1,2,3,4,5,6},X527,Z527,AB527,AD527,AF527,AH527),_xlpm.pastDates,IF(_xlpm.dates&lt;=TODAY(),_xlpm.dates,0),_xlpm.maxPast,MAX(_xlpm.pastDates),IF(_xlpm.maxPast&gt;0,TODAY()-_xlpm.maxPast,IF(T527="","",TODAY()-T527)))))</f>
        <v/>
      </c>
      <c r="W527" s="95"/>
      <c r="X527" s="129"/>
      <c r="Y527" s="100"/>
      <c r="Z527" s="99"/>
      <c r="AA527" s="100"/>
      <c r="AB527" s="99"/>
      <c r="AC527" s="100"/>
      <c r="AD527" s="105"/>
      <c r="AE527" s="94"/>
      <c r="AF527" s="105"/>
      <c r="AG527" s="94"/>
      <c r="AH527" s="132"/>
      <c r="AI527" s="97"/>
      <c r="AJ527" s="96"/>
      <c r="AK527" s="192" t="str">
        <f t="shared" si="19"/>
        <v/>
      </c>
      <c r="AL527" s="169" t="str">
        <f>IFERROR(IF(S527="","",IF(VLOOKUP(S527,'Requisitions'!$B:$N,13,FALSE)="","",HYPERLINK(VLOOKUP(S527,'Requisitions'!$B:$N,13,FALSE),"Feedback Sheet"))),"")</f>
        <v/>
      </c>
    </row>
    <row r="528" spans="13:38" x14ac:dyDescent="0.45">
      <c r="M528" s="96"/>
      <c r="N528" s="103"/>
      <c r="Q528" t="str">
        <f t="shared" si="18"/>
        <v/>
      </c>
      <c r="R528" s="108"/>
      <c r="S528" s="98"/>
      <c r="T528" s="105"/>
      <c r="V528" s="171" t="str" cm="1">
        <f t="array" aca="1" ref="V528" ca="1">IF(B528="","",IF(OR(AK528="Joined",AK528="Rejected",AK528="Offer Drop",AK528="Backed out"),"",_xlfn.LET(_xlpm.dates,CHOOSE({1,2,3,4,5,6},X528,Z528,AB528,AD528,AF528,AH528),_xlpm.pastDates,IF(_xlpm.dates&lt;=TODAY(),_xlpm.dates,0),_xlpm.maxPast,MAX(_xlpm.pastDates),IF(_xlpm.maxPast&gt;0,TODAY()-_xlpm.maxPast,IF(T528="","",TODAY()-T528)))))</f>
        <v/>
      </c>
      <c r="W528" s="95"/>
      <c r="X528" s="129"/>
      <c r="Y528" s="100"/>
      <c r="Z528" s="99"/>
      <c r="AA528" s="100"/>
      <c r="AB528" s="99"/>
      <c r="AC528" s="100"/>
      <c r="AD528" s="105"/>
      <c r="AE528" s="94"/>
      <c r="AF528" s="105"/>
      <c r="AG528" s="94"/>
      <c r="AH528" s="132"/>
      <c r="AI528" s="97"/>
      <c r="AJ528" s="96"/>
      <c r="AK528" s="192" t="str">
        <f t="shared" si="19"/>
        <v/>
      </c>
      <c r="AL528" s="169" t="str">
        <f>IFERROR(IF(S528="","",IF(VLOOKUP(S528,'Requisitions'!$B:$N,13,FALSE)="","",HYPERLINK(VLOOKUP(S528,'Requisitions'!$B:$N,13,FALSE),"Feedback Sheet"))),"")</f>
        <v/>
      </c>
    </row>
    <row r="529" spans="13:38" x14ac:dyDescent="0.45">
      <c r="M529" s="96"/>
      <c r="N529" s="103"/>
      <c r="Q529" t="str">
        <f t="shared" si="18"/>
        <v/>
      </c>
      <c r="R529" s="108"/>
      <c r="S529" s="98"/>
      <c r="T529" s="105"/>
      <c r="V529" s="171" t="str" cm="1">
        <f t="array" aca="1" ref="V529" ca="1">IF(B529="","",IF(OR(AK529="Joined",AK529="Rejected",AK529="Offer Drop",AK529="Backed out"),"",_xlfn.LET(_xlpm.dates,CHOOSE({1,2,3,4,5,6},X529,Z529,AB529,AD529,AF529,AH529),_xlpm.pastDates,IF(_xlpm.dates&lt;=TODAY(),_xlpm.dates,0),_xlpm.maxPast,MAX(_xlpm.pastDates),IF(_xlpm.maxPast&gt;0,TODAY()-_xlpm.maxPast,IF(T529="","",TODAY()-T529)))))</f>
        <v/>
      </c>
      <c r="W529" s="95"/>
      <c r="X529" s="129"/>
      <c r="Y529" s="100"/>
      <c r="Z529" s="99"/>
      <c r="AA529" s="100"/>
      <c r="AB529" s="99"/>
      <c r="AC529" s="100"/>
      <c r="AD529" s="105"/>
      <c r="AE529" s="94"/>
      <c r="AF529" s="105"/>
      <c r="AG529" s="94"/>
      <c r="AH529" s="132"/>
      <c r="AI529" s="97"/>
      <c r="AJ529" s="96"/>
      <c r="AK529" s="192" t="str">
        <f t="shared" si="19"/>
        <v/>
      </c>
      <c r="AL529" s="169" t="str">
        <f>IFERROR(IF(S529="","",IF(VLOOKUP(S529,'Requisitions'!$B:$N,13,FALSE)="","",HYPERLINK(VLOOKUP(S529,'Requisitions'!$B:$N,13,FALSE),"Feedback Sheet"))),"")</f>
        <v/>
      </c>
    </row>
    <row r="530" spans="13:38" x14ac:dyDescent="0.45">
      <c r="M530" s="96"/>
      <c r="N530" s="103"/>
      <c r="Q530" t="str">
        <f t="shared" si="18"/>
        <v/>
      </c>
      <c r="R530" s="108"/>
      <c r="S530" s="98"/>
      <c r="T530" s="105"/>
      <c r="V530" s="171" t="str" cm="1">
        <f t="array" aca="1" ref="V530" ca="1">IF(B530="","",IF(OR(AK530="Joined",AK530="Rejected",AK530="Offer Drop",AK530="Backed out"),"",_xlfn.LET(_xlpm.dates,CHOOSE({1,2,3,4,5,6},X530,Z530,AB530,AD530,AF530,AH530),_xlpm.pastDates,IF(_xlpm.dates&lt;=TODAY(),_xlpm.dates,0),_xlpm.maxPast,MAX(_xlpm.pastDates),IF(_xlpm.maxPast&gt;0,TODAY()-_xlpm.maxPast,IF(T530="","",TODAY()-T530)))))</f>
        <v/>
      </c>
      <c r="W530" s="95"/>
      <c r="X530" s="129"/>
      <c r="Y530" s="100"/>
      <c r="Z530" s="99"/>
      <c r="AA530" s="100"/>
      <c r="AB530" s="99"/>
      <c r="AC530" s="100"/>
      <c r="AD530" s="105"/>
      <c r="AE530" s="94"/>
      <c r="AF530" s="105"/>
      <c r="AG530" s="94"/>
      <c r="AH530" s="132"/>
      <c r="AI530" s="97"/>
      <c r="AJ530" s="96"/>
      <c r="AK530" s="192" t="str">
        <f t="shared" si="19"/>
        <v/>
      </c>
      <c r="AL530" s="169" t="str">
        <f>IFERROR(IF(S530="","",IF(VLOOKUP(S530,'Requisitions'!$B:$N,13,FALSE)="","",HYPERLINK(VLOOKUP(S530,'Requisitions'!$B:$N,13,FALSE),"Feedback Sheet"))),"")</f>
        <v/>
      </c>
    </row>
    <row r="531" spans="13:38" x14ac:dyDescent="0.45">
      <c r="M531" s="96"/>
      <c r="N531" s="103"/>
      <c r="Q531" t="str">
        <f t="shared" si="18"/>
        <v/>
      </c>
      <c r="R531" s="108"/>
      <c r="S531" s="98"/>
      <c r="T531" s="105"/>
      <c r="V531" s="171" t="str" cm="1">
        <f t="array" aca="1" ref="V531" ca="1">IF(B531="","",IF(OR(AK531="Joined",AK531="Rejected",AK531="Offer Drop",AK531="Backed out"),"",_xlfn.LET(_xlpm.dates,CHOOSE({1,2,3,4,5,6},X531,Z531,AB531,AD531,AF531,AH531),_xlpm.pastDates,IF(_xlpm.dates&lt;=TODAY(),_xlpm.dates,0),_xlpm.maxPast,MAX(_xlpm.pastDates),IF(_xlpm.maxPast&gt;0,TODAY()-_xlpm.maxPast,IF(T531="","",TODAY()-T531)))))</f>
        <v/>
      </c>
      <c r="W531" s="95"/>
      <c r="X531" s="129"/>
      <c r="Y531" s="100"/>
      <c r="Z531" s="99"/>
      <c r="AA531" s="100"/>
      <c r="AB531" s="99"/>
      <c r="AC531" s="100"/>
      <c r="AD531" s="105"/>
      <c r="AE531" s="94"/>
      <c r="AF531" s="105"/>
      <c r="AG531" s="94"/>
      <c r="AH531" s="132"/>
      <c r="AI531" s="97"/>
      <c r="AJ531" s="96"/>
      <c r="AK531" s="192" t="str">
        <f t="shared" si="19"/>
        <v/>
      </c>
      <c r="AL531" s="169" t="str">
        <f>IFERROR(IF(S531="","",IF(VLOOKUP(S531,'Requisitions'!$B:$N,13,FALSE)="","",HYPERLINK(VLOOKUP(S531,'Requisitions'!$B:$N,13,FALSE),"Feedback Sheet"))),"")</f>
        <v/>
      </c>
    </row>
    <row r="532" spans="13:38" x14ac:dyDescent="0.45">
      <c r="M532" s="96"/>
      <c r="N532" s="103"/>
      <c r="Q532" t="str">
        <f t="shared" si="18"/>
        <v/>
      </c>
      <c r="R532" s="108"/>
      <c r="S532" s="98"/>
      <c r="T532" s="105"/>
      <c r="V532" s="171" t="str" cm="1">
        <f t="array" aca="1" ref="V532" ca="1">IF(B532="","",IF(OR(AK532="Joined",AK532="Rejected",AK532="Offer Drop",AK532="Backed out"),"",_xlfn.LET(_xlpm.dates,CHOOSE({1,2,3,4,5,6},X532,Z532,AB532,AD532,AF532,AH532),_xlpm.pastDates,IF(_xlpm.dates&lt;=TODAY(),_xlpm.dates,0),_xlpm.maxPast,MAX(_xlpm.pastDates),IF(_xlpm.maxPast&gt;0,TODAY()-_xlpm.maxPast,IF(T532="","",TODAY()-T532)))))</f>
        <v/>
      </c>
      <c r="W532" s="95"/>
      <c r="X532" s="129"/>
      <c r="Y532" s="100"/>
      <c r="Z532" s="99"/>
      <c r="AA532" s="100"/>
      <c r="AB532" s="99"/>
      <c r="AC532" s="100"/>
      <c r="AD532" s="105"/>
      <c r="AE532" s="94"/>
      <c r="AF532" s="105"/>
      <c r="AG532" s="94"/>
      <c r="AH532" s="132"/>
      <c r="AI532" s="97"/>
      <c r="AJ532" s="96"/>
      <c r="AK532" s="192" t="str">
        <f t="shared" si="19"/>
        <v/>
      </c>
      <c r="AL532" s="169" t="str">
        <f>IFERROR(IF(S532="","",IF(VLOOKUP(S532,'Requisitions'!$B:$N,13,FALSE)="","",HYPERLINK(VLOOKUP(S532,'Requisitions'!$B:$N,13,FALSE),"Feedback Sheet"))),"")</f>
        <v/>
      </c>
    </row>
    <row r="533" spans="13:38" x14ac:dyDescent="0.45">
      <c r="M533" s="96"/>
      <c r="N533" s="103"/>
      <c r="Q533" t="str">
        <f t="shared" si="18"/>
        <v/>
      </c>
      <c r="R533" s="108"/>
      <c r="S533" s="98"/>
      <c r="T533" s="105"/>
      <c r="V533" s="171" t="str" cm="1">
        <f t="array" aca="1" ref="V533" ca="1">IF(B533="","",IF(OR(AK533="Joined",AK533="Rejected",AK533="Offer Drop",AK533="Backed out"),"",_xlfn.LET(_xlpm.dates,CHOOSE({1,2,3,4,5,6},X533,Z533,AB533,AD533,AF533,AH533),_xlpm.pastDates,IF(_xlpm.dates&lt;=TODAY(),_xlpm.dates,0),_xlpm.maxPast,MAX(_xlpm.pastDates),IF(_xlpm.maxPast&gt;0,TODAY()-_xlpm.maxPast,IF(T533="","",TODAY()-T533)))))</f>
        <v/>
      </c>
      <c r="W533" s="95"/>
      <c r="X533" s="129"/>
      <c r="Y533" s="100"/>
      <c r="Z533" s="99"/>
      <c r="AA533" s="100"/>
      <c r="AB533" s="99"/>
      <c r="AC533" s="100"/>
      <c r="AD533" s="105"/>
      <c r="AE533" s="94"/>
      <c r="AF533" s="105"/>
      <c r="AG533" s="94"/>
      <c r="AH533" s="132"/>
      <c r="AI533" s="97"/>
      <c r="AJ533" s="96"/>
      <c r="AK533" s="192" t="str">
        <f t="shared" si="19"/>
        <v/>
      </c>
      <c r="AL533" s="169" t="str">
        <f>IFERROR(IF(S533="","",IF(VLOOKUP(S533,'Requisitions'!$B:$N,13,FALSE)="","",HYPERLINK(VLOOKUP(S533,'Requisitions'!$B:$N,13,FALSE),"Feedback Sheet"))),"")</f>
        <v/>
      </c>
    </row>
    <row r="534" spans="13:38" x14ac:dyDescent="0.45">
      <c r="M534" s="96"/>
      <c r="N534" s="103"/>
      <c r="Q534" t="str">
        <f t="shared" si="18"/>
        <v/>
      </c>
      <c r="R534" s="108"/>
      <c r="S534" s="98"/>
      <c r="T534" s="105"/>
      <c r="V534" s="171" t="str" cm="1">
        <f t="array" aca="1" ref="V534" ca="1">IF(B534="","",IF(OR(AK534="Joined",AK534="Rejected",AK534="Offer Drop",AK534="Backed out"),"",_xlfn.LET(_xlpm.dates,CHOOSE({1,2,3,4,5,6},X534,Z534,AB534,AD534,AF534,AH534),_xlpm.pastDates,IF(_xlpm.dates&lt;=TODAY(),_xlpm.dates,0),_xlpm.maxPast,MAX(_xlpm.pastDates),IF(_xlpm.maxPast&gt;0,TODAY()-_xlpm.maxPast,IF(T534="","",TODAY()-T534)))))</f>
        <v/>
      </c>
      <c r="W534" s="95"/>
      <c r="X534" s="129"/>
      <c r="Y534" s="100"/>
      <c r="Z534" s="99"/>
      <c r="AA534" s="100"/>
      <c r="AB534" s="99"/>
      <c r="AC534" s="100"/>
      <c r="AD534" s="105"/>
      <c r="AE534" s="94"/>
      <c r="AF534" s="105"/>
      <c r="AG534" s="94"/>
      <c r="AH534" s="132"/>
      <c r="AI534" s="97"/>
      <c r="AJ534" s="96"/>
      <c r="AK534" s="192" t="str">
        <f t="shared" si="19"/>
        <v/>
      </c>
      <c r="AL534" s="169" t="str">
        <f>IFERROR(IF(S534="","",IF(VLOOKUP(S534,'Requisitions'!$B:$N,13,FALSE)="","",HYPERLINK(VLOOKUP(S534,'Requisitions'!$B:$N,13,FALSE),"Feedback Sheet"))),"")</f>
        <v/>
      </c>
    </row>
    <row r="535" spans="13:38" x14ac:dyDescent="0.45">
      <c r="M535" s="96"/>
      <c r="N535" s="103"/>
      <c r="Q535" t="str">
        <f t="shared" si="18"/>
        <v/>
      </c>
      <c r="R535" s="108"/>
      <c r="S535" s="98"/>
      <c r="T535" s="105"/>
      <c r="V535" s="171" t="str" cm="1">
        <f t="array" aca="1" ref="V535" ca="1">IF(B535="","",IF(OR(AK535="Joined",AK535="Rejected",AK535="Offer Drop",AK535="Backed out"),"",_xlfn.LET(_xlpm.dates,CHOOSE({1,2,3,4,5,6},X535,Z535,AB535,AD535,AF535,AH535),_xlpm.pastDates,IF(_xlpm.dates&lt;=TODAY(),_xlpm.dates,0),_xlpm.maxPast,MAX(_xlpm.pastDates),IF(_xlpm.maxPast&gt;0,TODAY()-_xlpm.maxPast,IF(T535="","",TODAY()-T535)))))</f>
        <v/>
      </c>
      <c r="W535" s="95"/>
      <c r="X535" s="129"/>
      <c r="Y535" s="100"/>
      <c r="Z535" s="99"/>
      <c r="AA535" s="100"/>
      <c r="AB535" s="99"/>
      <c r="AC535" s="100"/>
      <c r="AD535" s="105"/>
      <c r="AE535" s="94"/>
      <c r="AF535" s="105"/>
      <c r="AG535" s="94"/>
      <c r="AH535" s="132"/>
      <c r="AI535" s="97"/>
      <c r="AJ535" s="96"/>
      <c r="AK535" s="192" t="str">
        <f t="shared" si="19"/>
        <v/>
      </c>
      <c r="AL535" s="169" t="str">
        <f>IFERROR(IF(S535="","",IF(VLOOKUP(S535,'Requisitions'!$B:$N,13,FALSE)="","",HYPERLINK(VLOOKUP(S535,'Requisitions'!$B:$N,13,FALSE),"Feedback Sheet"))),"")</f>
        <v/>
      </c>
    </row>
    <row r="536" spans="13:38" x14ac:dyDescent="0.45">
      <c r="M536" s="96"/>
      <c r="N536" s="103"/>
      <c r="Q536" t="str">
        <f t="shared" si="18"/>
        <v/>
      </c>
      <c r="R536" s="108"/>
      <c r="S536" s="98"/>
      <c r="T536" s="105"/>
      <c r="V536" s="171" t="str" cm="1">
        <f t="array" aca="1" ref="V536" ca="1">IF(B536="","",IF(OR(AK536="Joined",AK536="Rejected",AK536="Offer Drop",AK536="Backed out"),"",_xlfn.LET(_xlpm.dates,CHOOSE({1,2,3,4,5,6},X536,Z536,AB536,AD536,AF536,AH536),_xlpm.pastDates,IF(_xlpm.dates&lt;=TODAY(),_xlpm.dates,0),_xlpm.maxPast,MAX(_xlpm.pastDates),IF(_xlpm.maxPast&gt;0,TODAY()-_xlpm.maxPast,IF(T536="","",TODAY()-T536)))))</f>
        <v/>
      </c>
      <c r="W536" s="95"/>
      <c r="X536" s="129"/>
      <c r="Y536" s="100"/>
      <c r="Z536" s="99"/>
      <c r="AA536" s="100"/>
      <c r="AB536" s="99"/>
      <c r="AC536" s="100"/>
      <c r="AD536" s="105"/>
      <c r="AE536" s="94"/>
      <c r="AF536" s="105"/>
      <c r="AG536" s="94"/>
      <c r="AH536" s="132"/>
      <c r="AI536" s="97"/>
      <c r="AJ536" s="96"/>
      <c r="AK536" s="192" t="str">
        <f t="shared" si="19"/>
        <v/>
      </c>
      <c r="AL536" s="169" t="str">
        <f>IFERROR(IF(S536="","",IF(VLOOKUP(S536,'Requisitions'!$B:$N,13,FALSE)="","",HYPERLINK(VLOOKUP(S536,'Requisitions'!$B:$N,13,FALSE),"Feedback Sheet"))),"")</f>
        <v/>
      </c>
    </row>
    <row r="537" spans="13:38" x14ac:dyDescent="0.45">
      <c r="M537" s="96"/>
      <c r="N537" s="103"/>
      <c r="Q537" t="str">
        <f t="shared" si="18"/>
        <v/>
      </c>
      <c r="R537" s="108"/>
      <c r="S537" s="98"/>
      <c r="T537" s="105"/>
      <c r="V537" s="171" t="str" cm="1">
        <f t="array" aca="1" ref="V537" ca="1">IF(B537="","",IF(OR(AK537="Joined",AK537="Rejected",AK537="Offer Drop",AK537="Backed out"),"",_xlfn.LET(_xlpm.dates,CHOOSE({1,2,3,4,5,6},X537,Z537,AB537,AD537,AF537,AH537),_xlpm.pastDates,IF(_xlpm.dates&lt;=TODAY(),_xlpm.dates,0),_xlpm.maxPast,MAX(_xlpm.pastDates),IF(_xlpm.maxPast&gt;0,TODAY()-_xlpm.maxPast,IF(T537="","",TODAY()-T537)))))</f>
        <v/>
      </c>
      <c r="W537" s="95"/>
      <c r="X537" s="129"/>
      <c r="Y537" s="100"/>
      <c r="Z537" s="99"/>
      <c r="AA537" s="100"/>
      <c r="AB537" s="99"/>
      <c r="AC537" s="100"/>
      <c r="AD537" s="105"/>
      <c r="AE537" s="94"/>
      <c r="AF537" s="105"/>
      <c r="AG537" s="94"/>
      <c r="AH537" s="132"/>
      <c r="AI537" s="97"/>
      <c r="AJ537" s="96"/>
      <c r="AK537" s="192" t="str">
        <f t="shared" si="19"/>
        <v/>
      </c>
      <c r="AL537" s="169" t="str">
        <f>IFERROR(IF(S537="","",IF(VLOOKUP(S537,'Requisitions'!$B:$N,13,FALSE)="","",HYPERLINK(VLOOKUP(S537,'Requisitions'!$B:$N,13,FALSE),"Feedback Sheet"))),"")</f>
        <v/>
      </c>
    </row>
    <row r="538" spans="13:38" x14ac:dyDescent="0.45">
      <c r="M538" s="96"/>
      <c r="N538" s="103"/>
      <c r="Q538" t="str">
        <f t="shared" si="18"/>
        <v/>
      </c>
      <c r="R538" s="108"/>
      <c r="S538" s="98"/>
      <c r="T538" s="105"/>
      <c r="V538" s="171" t="str" cm="1">
        <f t="array" aca="1" ref="V538" ca="1">IF(B538="","",IF(OR(AK538="Joined",AK538="Rejected",AK538="Offer Drop",AK538="Backed out"),"",_xlfn.LET(_xlpm.dates,CHOOSE({1,2,3,4,5,6},X538,Z538,AB538,AD538,AF538,AH538),_xlpm.pastDates,IF(_xlpm.dates&lt;=TODAY(),_xlpm.dates,0),_xlpm.maxPast,MAX(_xlpm.pastDates),IF(_xlpm.maxPast&gt;0,TODAY()-_xlpm.maxPast,IF(T538="","",TODAY()-T538)))))</f>
        <v/>
      </c>
      <c r="W538" s="95"/>
      <c r="X538" s="129"/>
      <c r="Y538" s="100"/>
      <c r="Z538" s="99"/>
      <c r="AA538" s="100"/>
      <c r="AB538" s="99"/>
      <c r="AC538" s="100"/>
      <c r="AD538" s="105"/>
      <c r="AE538" s="94"/>
      <c r="AF538" s="105"/>
      <c r="AG538" s="94"/>
      <c r="AH538" s="132"/>
      <c r="AI538" s="97"/>
      <c r="AJ538" s="96"/>
      <c r="AK538" s="192" t="str">
        <f t="shared" si="19"/>
        <v/>
      </c>
      <c r="AL538" s="169" t="str">
        <f>IFERROR(IF(S538="","",IF(VLOOKUP(S538,'Requisitions'!$B:$N,13,FALSE)="","",HYPERLINK(VLOOKUP(S538,'Requisitions'!$B:$N,13,FALSE),"Feedback Sheet"))),"")</f>
        <v/>
      </c>
    </row>
    <row r="539" spans="13:38" x14ac:dyDescent="0.45">
      <c r="M539" s="96"/>
      <c r="N539" s="103"/>
      <c r="Q539" t="str">
        <f t="shared" si="18"/>
        <v/>
      </c>
      <c r="R539" s="108"/>
      <c r="S539" s="98"/>
      <c r="T539" s="105"/>
      <c r="V539" s="171" t="str" cm="1">
        <f t="array" aca="1" ref="V539" ca="1">IF(B539="","",IF(OR(AK539="Joined",AK539="Rejected",AK539="Offer Drop",AK539="Backed out"),"",_xlfn.LET(_xlpm.dates,CHOOSE({1,2,3,4,5,6},X539,Z539,AB539,AD539,AF539,AH539),_xlpm.pastDates,IF(_xlpm.dates&lt;=TODAY(),_xlpm.dates,0),_xlpm.maxPast,MAX(_xlpm.pastDates),IF(_xlpm.maxPast&gt;0,TODAY()-_xlpm.maxPast,IF(T539="","",TODAY()-T539)))))</f>
        <v/>
      </c>
      <c r="W539" s="95"/>
      <c r="X539" s="129"/>
      <c r="Y539" s="100"/>
      <c r="Z539" s="99"/>
      <c r="AA539" s="100"/>
      <c r="AB539" s="99"/>
      <c r="AC539" s="100"/>
      <c r="AD539" s="105"/>
      <c r="AE539" s="94"/>
      <c r="AF539" s="105"/>
      <c r="AG539" s="94"/>
      <c r="AH539" s="132"/>
      <c r="AI539" s="97"/>
      <c r="AJ539" s="96"/>
      <c r="AK539" s="192" t="str">
        <f t="shared" si="19"/>
        <v/>
      </c>
      <c r="AL539" s="169" t="str">
        <f>IFERROR(IF(S539="","",IF(VLOOKUP(S539,'Requisitions'!$B:$N,13,FALSE)="","",HYPERLINK(VLOOKUP(S539,'Requisitions'!$B:$N,13,FALSE),"Feedback Sheet"))),"")</f>
        <v/>
      </c>
    </row>
    <row r="540" spans="13:38" x14ac:dyDescent="0.45">
      <c r="M540" s="96"/>
      <c r="N540" s="103"/>
      <c r="Q540" t="str">
        <f t="shared" si="18"/>
        <v/>
      </c>
      <c r="R540" s="108"/>
      <c r="S540" s="98"/>
      <c r="T540" s="105"/>
      <c r="V540" s="171" t="str" cm="1">
        <f t="array" aca="1" ref="V540" ca="1">IF(B540="","",IF(OR(AK540="Joined",AK540="Rejected",AK540="Offer Drop",AK540="Backed out"),"",_xlfn.LET(_xlpm.dates,CHOOSE({1,2,3,4,5,6},X540,Z540,AB540,AD540,AF540,AH540),_xlpm.pastDates,IF(_xlpm.dates&lt;=TODAY(),_xlpm.dates,0),_xlpm.maxPast,MAX(_xlpm.pastDates),IF(_xlpm.maxPast&gt;0,TODAY()-_xlpm.maxPast,IF(T540="","",TODAY()-T540)))))</f>
        <v/>
      </c>
      <c r="W540" s="95"/>
      <c r="X540" s="129"/>
      <c r="Y540" s="100"/>
      <c r="Z540" s="99"/>
      <c r="AA540" s="100"/>
      <c r="AB540" s="99"/>
      <c r="AC540" s="100"/>
      <c r="AD540" s="105"/>
      <c r="AE540" s="94"/>
      <c r="AF540" s="105"/>
      <c r="AG540" s="94"/>
      <c r="AH540" s="132"/>
      <c r="AI540" s="97"/>
      <c r="AJ540" s="96"/>
      <c r="AK540" s="192" t="str">
        <f t="shared" si="19"/>
        <v/>
      </c>
      <c r="AL540" s="169" t="str">
        <f>IFERROR(IF(S540="","",IF(VLOOKUP(S540,'Requisitions'!$B:$N,13,FALSE)="","",HYPERLINK(VLOOKUP(S540,'Requisitions'!$B:$N,13,FALSE),"Feedback Sheet"))),"")</f>
        <v/>
      </c>
    </row>
    <row r="541" spans="13:38" x14ac:dyDescent="0.45">
      <c r="M541" s="96"/>
      <c r="N541" s="103"/>
      <c r="Q541" t="str">
        <f t="shared" si="18"/>
        <v/>
      </c>
      <c r="R541" s="108"/>
      <c r="S541" s="98"/>
      <c r="T541" s="105"/>
      <c r="V541" s="171" t="str" cm="1">
        <f t="array" aca="1" ref="V541" ca="1">IF(B541="","",IF(OR(AK541="Joined",AK541="Rejected",AK541="Offer Drop",AK541="Backed out"),"",_xlfn.LET(_xlpm.dates,CHOOSE({1,2,3,4,5,6},X541,Z541,AB541,AD541,AF541,AH541),_xlpm.pastDates,IF(_xlpm.dates&lt;=TODAY(),_xlpm.dates,0),_xlpm.maxPast,MAX(_xlpm.pastDates),IF(_xlpm.maxPast&gt;0,TODAY()-_xlpm.maxPast,IF(T541="","",TODAY()-T541)))))</f>
        <v/>
      </c>
      <c r="W541" s="95"/>
      <c r="X541" s="129"/>
      <c r="Y541" s="100"/>
      <c r="Z541" s="99"/>
      <c r="AA541" s="100"/>
      <c r="AB541" s="99"/>
      <c r="AC541" s="100"/>
      <c r="AD541" s="105"/>
      <c r="AE541" s="94"/>
      <c r="AF541" s="105"/>
      <c r="AG541" s="94"/>
      <c r="AH541" s="132"/>
      <c r="AI541" s="97"/>
      <c r="AJ541" s="96"/>
      <c r="AK541" s="192" t="str">
        <f t="shared" si="19"/>
        <v/>
      </c>
      <c r="AL541" s="169" t="str">
        <f>IFERROR(IF(S541="","",IF(VLOOKUP(S541,'Requisitions'!$B:$N,13,FALSE)="","",HYPERLINK(VLOOKUP(S541,'Requisitions'!$B:$N,13,FALSE),"Feedback Sheet"))),"")</f>
        <v/>
      </c>
    </row>
    <row r="542" spans="13:38" x14ac:dyDescent="0.45">
      <c r="M542" s="96"/>
      <c r="N542" s="103"/>
      <c r="Q542" t="str">
        <f t="shared" si="18"/>
        <v/>
      </c>
      <c r="R542" s="108"/>
      <c r="S542" s="98"/>
      <c r="T542" s="105"/>
      <c r="V542" s="171" t="str" cm="1">
        <f t="array" aca="1" ref="V542" ca="1">IF(B542="","",IF(OR(AK542="Joined",AK542="Rejected",AK542="Offer Drop",AK542="Backed out"),"",_xlfn.LET(_xlpm.dates,CHOOSE({1,2,3,4,5,6},X542,Z542,AB542,AD542,AF542,AH542),_xlpm.pastDates,IF(_xlpm.dates&lt;=TODAY(),_xlpm.dates,0),_xlpm.maxPast,MAX(_xlpm.pastDates),IF(_xlpm.maxPast&gt;0,TODAY()-_xlpm.maxPast,IF(T542="","",TODAY()-T542)))))</f>
        <v/>
      </c>
      <c r="W542" s="95"/>
      <c r="X542" s="129"/>
      <c r="Y542" s="100"/>
      <c r="Z542" s="99"/>
      <c r="AA542" s="100"/>
      <c r="AB542" s="99"/>
      <c r="AC542" s="100"/>
      <c r="AD542" s="105"/>
      <c r="AE542" s="94"/>
      <c r="AF542" s="105"/>
      <c r="AG542" s="94"/>
      <c r="AH542" s="132"/>
      <c r="AI542" s="97"/>
      <c r="AJ542" s="96"/>
      <c r="AK542" s="192" t="str">
        <f t="shared" si="19"/>
        <v/>
      </c>
      <c r="AL542" s="169" t="str">
        <f>IFERROR(IF(S542="","",IF(VLOOKUP(S542,'Requisitions'!$B:$N,13,FALSE)="","",HYPERLINK(VLOOKUP(S542,'Requisitions'!$B:$N,13,FALSE),"Feedback Sheet"))),"")</f>
        <v/>
      </c>
    </row>
    <row r="543" spans="13:38" x14ac:dyDescent="0.45">
      <c r="M543" s="96"/>
      <c r="N543" s="103"/>
      <c r="Q543" t="str">
        <f t="shared" si="18"/>
        <v/>
      </c>
      <c r="R543" s="108"/>
      <c r="S543" s="98"/>
      <c r="T543" s="105"/>
      <c r="V543" s="171" t="str" cm="1">
        <f t="array" aca="1" ref="V543" ca="1">IF(B543="","",IF(OR(AK543="Joined",AK543="Rejected",AK543="Offer Drop",AK543="Backed out"),"",_xlfn.LET(_xlpm.dates,CHOOSE({1,2,3,4,5,6},X543,Z543,AB543,AD543,AF543,AH543),_xlpm.pastDates,IF(_xlpm.dates&lt;=TODAY(),_xlpm.dates,0),_xlpm.maxPast,MAX(_xlpm.pastDates),IF(_xlpm.maxPast&gt;0,TODAY()-_xlpm.maxPast,IF(T543="","",TODAY()-T543)))))</f>
        <v/>
      </c>
      <c r="W543" s="95"/>
      <c r="X543" s="129"/>
      <c r="Y543" s="100"/>
      <c r="Z543" s="99"/>
      <c r="AA543" s="100"/>
      <c r="AB543" s="99"/>
      <c r="AC543" s="100"/>
      <c r="AD543" s="105"/>
      <c r="AE543" s="94"/>
      <c r="AF543" s="105"/>
      <c r="AG543" s="94"/>
      <c r="AH543" s="132"/>
      <c r="AI543" s="97"/>
      <c r="AJ543" s="96"/>
      <c r="AK543" s="192" t="str">
        <f t="shared" si="19"/>
        <v/>
      </c>
      <c r="AL543" s="169" t="str">
        <f>IFERROR(IF(S543="","",IF(VLOOKUP(S543,'Requisitions'!$B:$N,13,FALSE)="","",HYPERLINK(VLOOKUP(S543,'Requisitions'!$B:$N,13,FALSE),"Feedback Sheet"))),"")</f>
        <v/>
      </c>
    </row>
    <row r="544" spans="13:38" x14ac:dyDescent="0.45">
      <c r="M544" s="96"/>
      <c r="N544" s="103"/>
      <c r="Q544" t="str">
        <f t="shared" si="18"/>
        <v/>
      </c>
      <c r="R544" s="108"/>
      <c r="S544" s="98"/>
      <c r="T544" s="105"/>
      <c r="V544" s="171" t="str" cm="1">
        <f t="array" aca="1" ref="V544" ca="1">IF(B544="","",IF(OR(AK544="Joined",AK544="Rejected",AK544="Offer Drop",AK544="Backed out"),"",_xlfn.LET(_xlpm.dates,CHOOSE({1,2,3,4,5,6},X544,Z544,AB544,AD544,AF544,AH544),_xlpm.pastDates,IF(_xlpm.dates&lt;=TODAY(),_xlpm.dates,0),_xlpm.maxPast,MAX(_xlpm.pastDates),IF(_xlpm.maxPast&gt;0,TODAY()-_xlpm.maxPast,IF(T544="","",TODAY()-T544)))))</f>
        <v/>
      </c>
      <c r="W544" s="95"/>
      <c r="X544" s="129"/>
      <c r="Y544" s="100"/>
      <c r="Z544" s="99"/>
      <c r="AA544" s="100"/>
      <c r="AB544" s="99"/>
      <c r="AC544" s="100"/>
      <c r="AD544" s="105"/>
      <c r="AE544" s="94"/>
      <c r="AF544" s="105"/>
      <c r="AG544" s="94"/>
      <c r="AH544" s="132"/>
      <c r="AI544" s="97"/>
      <c r="AJ544" s="96"/>
      <c r="AK544" s="192" t="str">
        <f t="shared" si="19"/>
        <v/>
      </c>
      <c r="AL544" s="169" t="str">
        <f>IFERROR(IF(S544="","",IF(VLOOKUP(S544,'Requisitions'!$B:$N,13,FALSE)="","",HYPERLINK(VLOOKUP(S544,'Requisitions'!$B:$N,13,FALSE),"Feedback Sheet"))),"")</f>
        <v/>
      </c>
    </row>
    <row r="545" spans="13:38" x14ac:dyDescent="0.45">
      <c r="M545" s="96"/>
      <c r="N545" s="103"/>
      <c r="Q545" t="str">
        <f t="shared" si="18"/>
        <v/>
      </c>
      <c r="R545" s="108"/>
      <c r="S545" s="98"/>
      <c r="T545" s="105"/>
      <c r="V545" s="171" t="str" cm="1">
        <f t="array" aca="1" ref="V545" ca="1">IF(B545="","",IF(OR(AK545="Joined",AK545="Rejected",AK545="Offer Drop",AK545="Backed out"),"",_xlfn.LET(_xlpm.dates,CHOOSE({1,2,3,4,5,6},X545,Z545,AB545,AD545,AF545,AH545),_xlpm.pastDates,IF(_xlpm.dates&lt;=TODAY(),_xlpm.dates,0),_xlpm.maxPast,MAX(_xlpm.pastDates),IF(_xlpm.maxPast&gt;0,TODAY()-_xlpm.maxPast,IF(T545="","",TODAY()-T545)))))</f>
        <v/>
      </c>
      <c r="W545" s="95"/>
      <c r="X545" s="129"/>
      <c r="Y545" s="100"/>
      <c r="Z545" s="99"/>
      <c r="AA545" s="100"/>
      <c r="AB545" s="99"/>
      <c r="AC545" s="100"/>
      <c r="AD545" s="105"/>
      <c r="AE545" s="94"/>
      <c r="AF545" s="105"/>
      <c r="AG545" s="94"/>
      <c r="AH545" s="132"/>
      <c r="AI545" s="97"/>
      <c r="AJ545" s="96"/>
      <c r="AK545" s="192" t="str">
        <f t="shared" si="19"/>
        <v/>
      </c>
      <c r="AL545" s="169" t="str">
        <f>IFERROR(IF(S545="","",IF(VLOOKUP(S545,'Requisitions'!$B:$N,13,FALSE)="","",HYPERLINK(VLOOKUP(S545,'Requisitions'!$B:$N,13,FALSE),"Feedback Sheet"))),"")</f>
        <v/>
      </c>
    </row>
    <row r="546" spans="13:38" x14ac:dyDescent="0.45">
      <c r="M546" s="96"/>
      <c r="N546" s="103"/>
      <c r="Q546" t="str">
        <f t="shared" si="18"/>
        <v/>
      </c>
      <c r="R546" s="108"/>
      <c r="S546" s="98"/>
      <c r="T546" s="105"/>
      <c r="V546" s="171" t="str" cm="1">
        <f t="array" aca="1" ref="V546" ca="1">IF(B546="","",IF(OR(AK546="Joined",AK546="Rejected",AK546="Offer Drop",AK546="Backed out"),"",_xlfn.LET(_xlpm.dates,CHOOSE({1,2,3,4,5,6},X546,Z546,AB546,AD546,AF546,AH546),_xlpm.pastDates,IF(_xlpm.dates&lt;=TODAY(),_xlpm.dates,0),_xlpm.maxPast,MAX(_xlpm.pastDates),IF(_xlpm.maxPast&gt;0,TODAY()-_xlpm.maxPast,IF(T546="","",TODAY()-T546)))))</f>
        <v/>
      </c>
      <c r="W546" s="95"/>
      <c r="X546" s="129"/>
      <c r="Y546" s="100"/>
      <c r="Z546" s="99"/>
      <c r="AA546" s="100"/>
      <c r="AB546" s="99"/>
      <c r="AC546" s="100"/>
      <c r="AD546" s="105"/>
      <c r="AE546" s="94"/>
      <c r="AF546" s="105"/>
      <c r="AG546" s="94"/>
      <c r="AH546" s="132"/>
      <c r="AI546" s="97"/>
      <c r="AJ546" s="96"/>
      <c r="AK546" s="192" t="str">
        <f t="shared" si="19"/>
        <v/>
      </c>
      <c r="AL546" s="169" t="str">
        <f>IFERROR(IF(S546="","",IF(VLOOKUP(S546,'Requisitions'!$B:$N,13,FALSE)="","",HYPERLINK(VLOOKUP(S546,'Requisitions'!$B:$N,13,FALSE),"Feedback Sheet"))),"")</f>
        <v/>
      </c>
    </row>
    <row r="547" spans="13:38" x14ac:dyDescent="0.45">
      <c r="M547" s="96"/>
      <c r="N547" s="103"/>
      <c r="Q547" t="str">
        <f t="shared" si="18"/>
        <v/>
      </c>
      <c r="R547" s="108"/>
      <c r="S547" s="98"/>
      <c r="T547" s="105"/>
      <c r="V547" s="171" t="str" cm="1">
        <f t="array" aca="1" ref="V547" ca="1">IF(B547="","",IF(OR(AK547="Joined",AK547="Rejected",AK547="Offer Drop",AK547="Backed out"),"",_xlfn.LET(_xlpm.dates,CHOOSE({1,2,3,4,5,6},X547,Z547,AB547,AD547,AF547,AH547),_xlpm.pastDates,IF(_xlpm.dates&lt;=TODAY(),_xlpm.dates,0),_xlpm.maxPast,MAX(_xlpm.pastDates),IF(_xlpm.maxPast&gt;0,TODAY()-_xlpm.maxPast,IF(T547="","",TODAY()-T547)))))</f>
        <v/>
      </c>
      <c r="W547" s="95"/>
      <c r="X547" s="129"/>
      <c r="Y547" s="100"/>
      <c r="Z547" s="99"/>
      <c r="AA547" s="100"/>
      <c r="AB547" s="99"/>
      <c r="AC547" s="100"/>
      <c r="AD547" s="105"/>
      <c r="AE547" s="94"/>
      <c r="AF547" s="105"/>
      <c r="AG547" s="94"/>
      <c r="AH547" s="132"/>
      <c r="AI547" s="97"/>
      <c r="AJ547" s="96"/>
      <c r="AK547" s="192" t="str">
        <f t="shared" si="19"/>
        <v/>
      </c>
      <c r="AL547" s="169" t="str">
        <f>IFERROR(IF(S547="","",IF(VLOOKUP(S547,'Requisitions'!$B:$N,13,FALSE)="","",HYPERLINK(VLOOKUP(S547,'Requisitions'!$B:$N,13,FALSE),"Feedback Sheet"))),"")</f>
        <v/>
      </c>
    </row>
    <row r="548" spans="13:38" x14ac:dyDescent="0.45">
      <c r="M548" s="96"/>
      <c r="N548" s="103"/>
      <c r="Q548" t="str">
        <f t="shared" si="18"/>
        <v/>
      </c>
      <c r="R548" s="108"/>
      <c r="S548" s="98"/>
      <c r="T548" s="105"/>
      <c r="V548" s="171" t="str" cm="1">
        <f t="array" aca="1" ref="V548" ca="1">IF(B548="","",IF(OR(AK548="Joined",AK548="Rejected",AK548="Offer Drop",AK548="Backed out"),"",_xlfn.LET(_xlpm.dates,CHOOSE({1,2,3,4,5,6},X548,Z548,AB548,AD548,AF548,AH548),_xlpm.pastDates,IF(_xlpm.dates&lt;=TODAY(),_xlpm.dates,0),_xlpm.maxPast,MAX(_xlpm.pastDates),IF(_xlpm.maxPast&gt;0,TODAY()-_xlpm.maxPast,IF(T548="","",TODAY()-T548)))))</f>
        <v/>
      </c>
      <c r="W548" s="95"/>
      <c r="X548" s="129"/>
      <c r="Y548" s="100"/>
      <c r="Z548" s="99"/>
      <c r="AA548" s="100"/>
      <c r="AB548" s="99"/>
      <c r="AC548" s="100"/>
      <c r="AD548" s="105"/>
      <c r="AE548" s="94"/>
      <c r="AF548" s="105"/>
      <c r="AG548" s="94"/>
      <c r="AH548" s="132"/>
      <c r="AI548" s="97"/>
      <c r="AJ548" s="96"/>
      <c r="AK548" s="192" t="str">
        <f t="shared" si="19"/>
        <v/>
      </c>
      <c r="AL548" s="169" t="str">
        <f>IFERROR(IF(S548="","",IF(VLOOKUP(S548,'Requisitions'!$B:$N,13,FALSE)="","",HYPERLINK(VLOOKUP(S548,'Requisitions'!$B:$N,13,FALSE),"Feedback Sheet"))),"")</f>
        <v/>
      </c>
    </row>
    <row r="549" spans="13:38" x14ac:dyDescent="0.45">
      <c r="M549" s="96"/>
      <c r="N549" s="103"/>
      <c r="Q549" t="str">
        <f t="shared" si="18"/>
        <v/>
      </c>
      <c r="R549" s="108"/>
      <c r="S549" s="98"/>
      <c r="T549" s="105"/>
      <c r="V549" s="171" t="str" cm="1">
        <f t="array" aca="1" ref="V549" ca="1">IF(B549="","",IF(OR(AK549="Joined",AK549="Rejected",AK549="Offer Drop",AK549="Backed out"),"",_xlfn.LET(_xlpm.dates,CHOOSE({1,2,3,4,5,6},X549,Z549,AB549,AD549,AF549,AH549),_xlpm.pastDates,IF(_xlpm.dates&lt;=TODAY(),_xlpm.dates,0),_xlpm.maxPast,MAX(_xlpm.pastDates),IF(_xlpm.maxPast&gt;0,TODAY()-_xlpm.maxPast,IF(T549="","",TODAY()-T549)))))</f>
        <v/>
      </c>
      <c r="W549" s="95"/>
      <c r="X549" s="129"/>
      <c r="Y549" s="100"/>
      <c r="Z549" s="99"/>
      <c r="AA549" s="100"/>
      <c r="AB549" s="99"/>
      <c r="AC549" s="100"/>
      <c r="AD549" s="105"/>
      <c r="AE549" s="94"/>
      <c r="AF549" s="105"/>
      <c r="AG549" s="94"/>
      <c r="AH549" s="132"/>
      <c r="AI549" s="97"/>
      <c r="AJ549" s="96"/>
      <c r="AK549" s="192" t="str">
        <f t="shared" si="19"/>
        <v/>
      </c>
      <c r="AL549" s="169" t="str">
        <f>IFERROR(IF(S549="","",IF(VLOOKUP(S549,'Requisitions'!$B:$N,13,FALSE)="","",HYPERLINK(VLOOKUP(S549,'Requisitions'!$B:$N,13,FALSE),"Feedback Sheet"))),"")</f>
        <v/>
      </c>
    </row>
    <row r="550" spans="13:38" x14ac:dyDescent="0.45">
      <c r="M550" s="96"/>
      <c r="N550" s="103"/>
      <c r="Q550" t="str">
        <f t="shared" si="18"/>
        <v/>
      </c>
      <c r="R550" s="108"/>
      <c r="S550" s="98"/>
      <c r="T550" s="105"/>
      <c r="V550" s="171" t="str" cm="1">
        <f t="array" aca="1" ref="V550" ca="1">IF(B550="","",IF(OR(AK550="Joined",AK550="Rejected",AK550="Offer Drop",AK550="Backed out"),"",_xlfn.LET(_xlpm.dates,CHOOSE({1,2,3,4,5,6},X550,Z550,AB550,AD550,AF550,AH550),_xlpm.pastDates,IF(_xlpm.dates&lt;=TODAY(),_xlpm.dates,0),_xlpm.maxPast,MAX(_xlpm.pastDates),IF(_xlpm.maxPast&gt;0,TODAY()-_xlpm.maxPast,IF(T550="","",TODAY()-T550)))))</f>
        <v/>
      </c>
      <c r="W550" s="95"/>
      <c r="X550" s="129"/>
      <c r="Y550" s="100"/>
      <c r="Z550" s="99"/>
      <c r="AA550" s="100"/>
      <c r="AB550" s="99"/>
      <c r="AC550" s="100"/>
      <c r="AD550" s="105"/>
      <c r="AE550" s="94"/>
      <c r="AF550" s="105"/>
      <c r="AG550" s="94"/>
      <c r="AH550" s="132"/>
      <c r="AI550" s="97"/>
      <c r="AJ550" s="96"/>
      <c r="AK550" s="192" t="str">
        <f t="shared" si="19"/>
        <v/>
      </c>
      <c r="AL550" s="169" t="str">
        <f>IFERROR(IF(S550="","",IF(VLOOKUP(S550,'Requisitions'!$B:$N,13,FALSE)="","",HYPERLINK(VLOOKUP(S550,'Requisitions'!$B:$N,13,FALSE),"Feedback Sheet"))),"")</f>
        <v/>
      </c>
    </row>
    <row r="551" spans="13:38" x14ac:dyDescent="0.45">
      <c r="M551" s="96"/>
      <c r="N551" s="103"/>
      <c r="Q551" t="str">
        <f t="shared" si="18"/>
        <v/>
      </c>
      <c r="R551" s="108"/>
      <c r="S551" s="98"/>
      <c r="T551" s="105"/>
      <c r="V551" s="171" t="str" cm="1">
        <f t="array" aca="1" ref="V551" ca="1">IF(B551="","",IF(OR(AK551="Joined",AK551="Rejected",AK551="Offer Drop",AK551="Backed out"),"",_xlfn.LET(_xlpm.dates,CHOOSE({1,2,3,4,5,6},X551,Z551,AB551,AD551,AF551,AH551),_xlpm.pastDates,IF(_xlpm.dates&lt;=TODAY(),_xlpm.dates,0),_xlpm.maxPast,MAX(_xlpm.pastDates),IF(_xlpm.maxPast&gt;0,TODAY()-_xlpm.maxPast,IF(T551="","",TODAY()-T551)))))</f>
        <v/>
      </c>
      <c r="W551" s="95"/>
      <c r="X551" s="129"/>
      <c r="Y551" s="100"/>
      <c r="Z551" s="99"/>
      <c r="AA551" s="100"/>
      <c r="AB551" s="99"/>
      <c r="AC551" s="100"/>
      <c r="AD551" s="105"/>
      <c r="AE551" s="94"/>
      <c r="AF551" s="105"/>
      <c r="AG551" s="94"/>
      <c r="AH551" s="132"/>
      <c r="AI551" s="97"/>
      <c r="AJ551" s="96"/>
      <c r="AK551" s="192" t="str">
        <f t="shared" si="19"/>
        <v/>
      </c>
      <c r="AL551" s="169" t="str">
        <f>IFERROR(IF(S551="","",IF(VLOOKUP(S551,'Requisitions'!$B:$N,13,FALSE)="","",HYPERLINK(VLOOKUP(S551,'Requisitions'!$B:$N,13,FALSE),"Feedback Sheet"))),"")</f>
        <v/>
      </c>
    </row>
    <row r="552" spans="13:38" x14ac:dyDescent="0.45">
      <c r="M552" s="96"/>
      <c r="N552" s="103"/>
      <c r="Q552" t="str">
        <f t="shared" si="18"/>
        <v/>
      </c>
      <c r="R552" s="108"/>
      <c r="S552" s="98"/>
      <c r="T552" s="105"/>
      <c r="V552" s="171" t="str" cm="1">
        <f t="array" aca="1" ref="V552" ca="1">IF(B552="","",IF(OR(AK552="Joined",AK552="Rejected",AK552="Offer Drop",AK552="Backed out"),"",_xlfn.LET(_xlpm.dates,CHOOSE({1,2,3,4,5,6},X552,Z552,AB552,AD552,AF552,AH552),_xlpm.pastDates,IF(_xlpm.dates&lt;=TODAY(),_xlpm.dates,0),_xlpm.maxPast,MAX(_xlpm.pastDates),IF(_xlpm.maxPast&gt;0,TODAY()-_xlpm.maxPast,IF(T552="","",TODAY()-T552)))))</f>
        <v/>
      </c>
      <c r="W552" s="95"/>
      <c r="X552" s="129"/>
      <c r="Y552" s="100"/>
      <c r="Z552" s="99"/>
      <c r="AA552" s="100"/>
      <c r="AB552" s="99"/>
      <c r="AC552" s="100"/>
      <c r="AD552" s="105"/>
      <c r="AE552" s="94"/>
      <c r="AF552" s="105"/>
      <c r="AG552" s="94"/>
      <c r="AH552" s="132"/>
      <c r="AI552" s="97"/>
      <c r="AJ552" s="96"/>
      <c r="AK552" s="192" t="str">
        <f t="shared" si="19"/>
        <v/>
      </c>
      <c r="AL552" s="169" t="str">
        <f>IFERROR(IF(S552="","",IF(VLOOKUP(S552,'Requisitions'!$B:$N,13,FALSE)="","",HYPERLINK(VLOOKUP(S552,'Requisitions'!$B:$N,13,FALSE),"Feedback Sheet"))),"")</f>
        <v/>
      </c>
    </row>
    <row r="553" spans="13:38" x14ac:dyDescent="0.45">
      <c r="M553" s="96"/>
      <c r="N553" s="103"/>
      <c r="Q553" t="str">
        <f t="shared" si="18"/>
        <v/>
      </c>
      <c r="R553" s="108"/>
      <c r="S553" s="98"/>
      <c r="T553" s="105"/>
      <c r="V553" s="171" t="str" cm="1">
        <f t="array" aca="1" ref="V553" ca="1">IF(B553="","",IF(OR(AK553="Joined",AK553="Rejected",AK553="Offer Drop",AK553="Backed out"),"",_xlfn.LET(_xlpm.dates,CHOOSE({1,2,3,4,5,6},X553,Z553,AB553,AD553,AF553,AH553),_xlpm.pastDates,IF(_xlpm.dates&lt;=TODAY(),_xlpm.dates,0),_xlpm.maxPast,MAX(_xlpm.pastDates),IF(_xlpm.maxPast&gt;0,TODAY()-_xlpm.maxPast,IF(T553="","",TODAY()-T553)))))</f>
        <v/>
      </c>
      <c r="W553" s="95"/>
      <c r="X553" s="129"/>
      <c r="Y553" s="100"/>
      <c r="Z553" s="99"/>
      <c r="AA553" s="100"/>
      <c r="AB553" s="99"/>
      <c r="AC553" s="100"/>
      <c r="AD553" s="105"/>
      <c r="AE553" s="94"/>
      <c r="AF553" s="105"/>
      <c r="AG553" s="94"/>
      <c r="AH553" s="132"/>
      <c r="AI553" s="97"/>
      <c r="AJ553" s="96"/>
      <c r="AK553" s="192" t="str">
        <f t="shared" si="19"/>
        <v/>
      </c>
      <c r="AL553" s="169" t="str">
        <f>IFERROR(IF(S553="","",IF(VLOOKUP(S553,'Requisitions'!$B:$N,13,FALSE)="","",HYPERLINK(VLOOKUP(S553,'Requisitions'!$B:$N,13,FALSE),"Feedback Sheet"))),"")</f>
        <v/>
      </c>
    </row>
    <row r="554" spans="13:38" x14ac:dyDescent="0.45">
      <c r="M554" s="96"/>
      <c r="N554" s="103"/>
      <c r="Q554" t="str">
        <f t="shared" si="18"/>
        <v/>
      </c>
      <c r="R554" s="108"/>
      <c r="S554" s="98"/>
      <c r="T554" s="105"/>
      <c r="V554" s="171" t="str" cm="1">
        <f t="array" aca="1" ref="V554" ca="1">IF(B554="","",IF(OR(AK554="Joined",AK554="Rejected",AK554="Offer Drop",AK554="Backed out"),"",_xlfn.LET(_xlpm.dates,CHOOSE({1,2,3,4,5,6},X554,Z554,AB554,AD554,AF554,AH554),_xlpm.pastDates,IF(_xlpm.dates&lt;=TODAY(),_xlpm.dates,0),_xlpm.maxPast,MAX(_xlpm.pastDates),IF(_xlpm.maxPast&gt;0,TODAY()-_xlpm.maxPast,IF(T554="","",TODAY()-T554)))))</f>
        <v/>
      </c>
      <c r="W554" s="95"/>
      <c r="X554" s="129"/>
      <c r="Y554" s="100"/>
      <c r="Z554" s="99"/>
      <c r="AA554" s="100"/>
      <c r="AB554" s="99"/>
      <c r="AC554" s="100"/>
      <c r="AD554" s="105"/>
      <c r="AE554" s="94"/>
      <c r="AF554" s="105"/>
      <c r="AG554" s="94"/>
      <c r="AH554" s="132"/>
      <c r="AI554" s="97"/>
      <c r="AJ554" s="96"/>
      <c r="AK554" s="192" t="str">
        <f t="shared" si="19"/>
        <v/>
      </c>
      <c r="AL554" s="169" t="str">
        <f>IFERROR(IF(S554="","",IF(VLOOKUP(S554,'Requisitions'!$B:$N,13,FALSE)="","",HYPERLINK(VLOOKUP(S554,'Requisitions'!$B:$N,13,FALSE),"Feedback Sheet"))),"")</f>
        <v/>
      </c>
    </row>
    <row r="555" spans="13:38" x14ac:dyDescent="0.45">
      <c r="M555" s="96"/>
      <c r="N555" s="103"/>
      <c r="Q555" t="str">
        <f t="shared" si="18"/>
        <v/>
      </c>
      <c r="R555" s="108"/>
      <c r="S555" s="98"/>
      <c r="T555" s="105"/>
      <c r="V555" s="171" t="str" cm="1">
        <f t="array" aca="1" ref="V555" ca="1">IF(B555="","",IF(OR(AK555="Joined",AK555="Rejected",AK555="Offer Drop",AK555="Backed out"),"",_xlfn.LET(_xlpm.dates,CHOOSE({1,2,3,4,5,6},X555,Z555,AB555,AD555,AF555,AH555),_xlpm.pastDates,IF(_xlpm.dates&lt;=TODAY(),_xlpm.dates,0),_xlpm.maxPast,MAX(_xlpm.pastDates),IF(_xlpm.maxPast&gt;0,TODAY()-_xlpm.maxPast,IF(T555="","",TODAY()-T555)))))</f>
        <v/>
      </c>
      <c r="W555" s="95"/>
      <c r="X555" s="129"/>
      <c r="Y555" s="100"/>
      <c r="Z555" s="99"/>
      <c r="AA555" s="100"/>
      <c r="AB555" s="99"/>
      <c r="AC555" s="100"/>
      <c r="AD555" s="105"/>
      <c r="AE555" s="94"/>
      <c r="AF555" s="105"/>
      <c r="AG555" s="94"/>
      <c r="AH555" s="132"/>
      <c r="AI555" s="97"/>
      <c r="AJ555" s="96"/>
      <c r="AK555" s="192" t="str">
        <f t="shared" si="19"/>
        <v/>
      </c>
      <c r="AL555" s="169" t="str">
        <f>IFERROR(IF(S555="","",IF(VLOOKUP(S555,'Requisitions'!$B:$N,13,FALSE)="","",HYPERLINK(VLOOKUP(S555,'Requisitions'!$B:$N,13,FALSE),"Feedback Sheet"))),"")</f>
        <v/>
      </c>
    </row>
    <row r="556" spans="13:38" x14ac:dyDescent="0.45">
      <c r="M556" s="96"/>
      <c r="N556" s="103"/>
      <c r="Q556" t="str">
        <f t="shared" si="18"/>
        <v/>
      </c>
      <c r="R556" s="108"/>
      <c r="S556" s="98"/>
      <c r="T556" s="105"/>
      <c r="V556" s="171" t="str" cm="1">
        <f t="array" aca="1" ref="V556" ca="1">IF(B556="","",IF(OR(AK556="Joined",AK556="Rejected",AK556="Offer Drop",AK556="Backed out"),"",_xlfn.LET(_xlpm.dates,CHOOSE({1,2,3,4,5,6},X556,Z556,AB556,AD556,AF556,AH556),_xlpm.pastDates,IF(_xlpm.dates&lt;=TODAY(),_xlpm.dates,0),_xlpm.maxPast,MAX(_xlpm.pastDates),IF(_xlpm.maxPast&gt;0,TODAY()-_xlpm.maxPast,IF(T556="","",TODAY()-T556)))))</f>
        <v/>
      </c>
      <c r="W556" s="95"/>
      <c r="X556" s="129"/>
      <c r="Y556" s="100"/>
      <c r="Z556" s="99"/>
      <c r="AA556" s="100"/>
      <c r="AB556" s="99"/>
      <c r="AC556" s="100"/>
      <c r="AD556" s="105"/>
      <c r="AE556" s="94"/>
      <c r="AF556" s="105"/>
      <c r="AG556" s="94"/>
      <c r="AH556" s="132"/>
      <c r="AI556" s="97"/>
      <c r="AJ556" s="96"/>
      <c r="AK556" s="192" t="str">
        <f t="shared" si="19"/>
        <v/>
      </c>
      <c r="AL556" s="169" t="str">
        <f>IFERROR(IF(S556="","",IF(VLOOKUP(S556,'Requisitions'!$B:$N,13,FALSE)="","",HYPERLINK(VLOOKUP(S556,'Requisitions'!$B:$N,13,FALSE),"Feedback Sheet"))),"")</f>
        <v/>
      </c>
    </row>
    <row r="557" spans="13:38" x14ac:dyDescent="0.45">
      <c r="M557" s="96"/>
      <c r="N557" s="103"/>
      <c r="Q557" t="str">
        <f t="shared" si="18"/>
        <v/>
      </c>
      <c r="R557" s="108"/>
      <c r="S557" s="98"/>
      <c r="T557" s="105"/>
      <c r="V557" s="171" t="str" cm="1">
        <f t="array" aca="1" ref="V557" ca="1">IF(B557="","",IF(OR(AK557="Joined",AK557="Rejected",AK557="Offer Drop",AK557="Backed out"),"",_xlfn.LET(_xlpm.dates,CHOOSE({1,2,3,4,5,6},X557,Z557,AB557,AD557,AF557,AH557),_xlpm.pastDates,IF(_xlpm.dates&lt;=TODAY(),_xlpm.dates,0),_xlpm.maxPast,MAX(_xlpm.pastDates),IF(_xlpm.maxPast&gt;0,TODAY()-_xlpm.maxPast,IF(T557="","",TODAY()-T557)))))</f>
        <v/>
      </c>
      <c r="W557" s="95"/>
      <c r="X557" s="129"/>
      <c r="Y557" s="100"/>
      <c r="Z557" s="99"/>
      <c r="AA557" s="100"/>
      <c r="AB557" s="99"/>
      <c r="AC557" s="100"/>
      <c r="AD557" s="105"/>
      <c r="AE557" s="94"/>
      <c r="AF557" s="105"/>
      <c r="AG557" s="94"/>
      <c r="AH557" s="132"/>
      <c r="AI557" s="97"/>
      <c r="AJ557" s="96"/>
      <c r="AK557" s="192" t="str">
        <f t="shared" si="19"/>
        <v/>
      </c>
      <c r="AL557" s="169" t="str">
        <f>IFERROR(IF(S557="","",IF(VLOOKUP(S557,'Requisitions'!$B:$N,13,FALSE)="","",HYPERLINK(VLOOKUP(S557,'Requisitions'!$B:$N,13,FALSE),"Feedback Sheet"))),"")</f>
        <v/>
      </c>
    </row>
    <row r="558" spans="13:38" x14ac:dyDescent="0.45">
      <c r="M558" s="96"/>
      <c r="N558" s="103"/>
      <c r="Q558" t="str">
        <f t="shared" si="18"/>
        <v/>
      </c>
      <c r="R558" s="108"/>
      <c r="S558" s="98"/>
      <c r="T558" s="105"/>
      <c r="V558" s="171" t="str" cm="1">
        <f t="array" aca="1" ref="V558" ca="1">IF(B558="","",IF(OR(AK558="Joined",AK558="Rejected",AK558="Offer Drop",AK558="Backed out"),"",_xlfn.LET(_xlpm.dates,CHOOSE({1,2,3,4,5,6},X558,Z558,AB558,AD558,AF558,AH558),_xlpm.pastDates,IF(_xlpm.dates&lt;=TODAY(),_xlpm.dates,0),_xlpm.maxPast,MAX(_xlpm.pastDates),IF(_xlpm.maxPast&gt;0,TODAY()-_xlpm.maxPast,IF(T558="","",TODAY()-T558)))))</f>
        <v/>
      </c>
      <c r="W558" s="95"/>
      <c r="X558" s="129"/>
      <c r="Y558" s="100"/>
      <c r="Z558" s="99"/>
      <c r="AA558" s="100"/>
      <c r="AB558" s="99"/>
      <c r="AC558" s="100"/>
      <c r="AD558" s="105"/>
      <c r="AE558" s="94"/>
      <c r="AF558" s="105"/>
      <c r="AG558" s="94"/>
      <c r="AH558" s="132"/>
      <c r="AI558" s="97"/>
      <c r="AJ558" s="96"/>
      <c r="AK558" s="192" t="str">
        <f t="shared" si="19"/>
        <v/>
      </c>
      <c r="AL558" s="169" t="str">
        <f>IFERROR(IF(S558="","",IF(VLOOKUP(S558,'Requisitions'!$B:$N,13,FALSE)="","",HYPERLINK(VLOOKUP(S558,'Requisitions'!$B:$N,13,FALSE),"Feedback Sheet"))),"")</f>
        <v/>
      </c>
    </row>
    <row r="559" spans="13:38" x14ac:dyDescent="0.45">
      <c r="M559" s="96"/>
      <c r="N559" s="103"/>
      <c r="Q559" t="str">
        <f t="shared" si="18"/>
        <v/>
      </c>
      <c r="R559" s="108"/>
      <c r="S559" s="98"/>
      <c r="T559" s="105"/>
      <c r="V559" s="171" t="str" cm="1">
        <f t="array" aca="1" ref="V559" ca="1">IF(B559="","",IF(OR(AK559="Joined",AK559="Rejected",AK559="Offer Drop",AK559="Backed out"),"",_xlfn.LET(_xlpm.dates,CHOOSE({1,2,3,4,5,6},X559,Z559,AB559,AD559,AF559,AH559),_xlpm.pastDates,IF(_xlpm.dates&lt;=TODAY(),_xlpm.dates,0),_xlpm.maxPast,MAX(_xlpm.pastDates),IF(_xlpm.maxPast&gt;0,TODAY()-_xlpm.maxPast,IF(T559="","",TODAY()-T559)))))</f>
        <v/>
      </c>
      <c r="W559" s="95"/>
      <c r="X559" s="129"/>
      <c r="Y559" s="100"/>
      <c r="Z559" s="99"/>
      <c r="AA559" s="100"/>
      <c r="AB559" s="99"/>
      <c r="AC559" s="100"/>
      <c r="AD559" s="105"/>
      <c r="AE559" s="94"/>
      <c r="AF559" s="105"/>
      <c r="AG559" s="94"/>
      <c r="AH559" s="132"/>
      <c r="AI559" s="97"/>
      <c r="AJ559" s="96"/>
      <c r="AK559" s="192" t="str">
        <f t="shared" si="19"/>
        <v/>
      </c>
      <c r="AL559" s="169" t="str">
        <f>IFERROR(IF(S559="","",IF(VLOOKUP(S559,'Requisitions'!$B:$N,13,FALSE)="","",HYPERLINK(VLOOKUP(S559,'Requisitions'!$B:$N,13,FALSE),"Feedback Sheet"))),"")</f>
        <v/>
      </c>
    </row>
    <row r="560" spans="13:38" x14ac:dyDescent="0.45">
      <c r="M560" s="96"/>
      <c r="N560" s="103"/>
      <c r="Q560" t="str">
        <f t="shared" si="18"/>
        <v/>
      </c>
      <c r="R560" s="108"/>
      <c r="S560" s="98"/>
      <c r="T560" s="105"/>
      <c r="V560" s="171" t="str" cm="1">
        <f t="array" aca="1" ref="V560" ca="1">IF(B560="","",IF(OR(AK560="Joined",AK560="Rejected",AK560="Offer Drop",AK560="Backed out"),"",_xlfn.LET(_xlpm.dates,CHOOSE({1,2,3,4,5,6},X560,Z560,AB560,AD560,AF560,AH560),_xlpm.pastDates,IF(_xlpm.dates&lt;=TODAY(),_xlpm.dates,0),_xlpm.maxPast,MAX(_xlpm.pastDates),IF(_xlpm.maxPast&gt;0,TODAY()-_xlpm.maxPast,IF(T560="","",TODAY()-T560)))))</f>
        <v/>
      </c>
      <c r="W560" s="95"/>
      <c r="X560" s="129"/>
      <c r="Y560" s="100"/>
      <c r="Z560" s="99"/>
      <c r="AA560" s="100"/>
      <c r="AB560" s="99"/>
      <c r="AC560" s="100"/>
      <c r="AD560" s="105"/>
      <c r="AE560" s="94"/>
      <c r="AF560" s="105"/>
      <c r="AG560" s="94"/>
      <c r="AH560" s="132"/>
      <c r="AI560" s="97"/>
      <c r="AJ560" s="96"/>
      <c r="AK560" s="192" t="str">
        <f t="shared" si="19"/>
        <v/>
      </c>
      <c r="AL560" s="169" t="str">
        <f>IFERROR(IF(S560="","",IF(VLOOKUP(S560,'Requisitions'!$B:$N,13,FALSE)="","",HYPERLINK(VLOOKUP(S560,'Requisitions'!$B:$N,13,FALSE),"Feedback Sheet"))),"")</f>
        <v/>
      </c>
    </row>
    <row r="561" spans="13:38" x14ac:dyDescent="0.45">
      <c r="M561" s="96"/>
      <c r="N561" s="103"/>
      <c r="Q561" t="str">
        <f t="shared" si="18"/>
        <v/>
      </c>
      <c r="R561" s="108"/>
      <c r="S561" s="98"/>
      <c r="T561" s="105"/>
      <c r="V561" s="171" t="str" cm="1">
        <f t="array" aca="1" ref="V561" ca="1">IF(B561="","",IF(OR(AK561="Joined",AK561="Rejected",AK561="Offer Drop",AK561="Backed out"),"",_xlfn.LET(_xlpm.dates,CHOOSE({1,2,3,4,5,6},X561,Z561,AB561,AD561,AF561,AH561),_xlpm.pastDates,IF(_xlpm.dates&lt;=TODAY(),_xlpm.dates,0),_xlpm.maxPast,MAX(_xlpm.pastDates),IF(_xlpm.maxPast&gt;0,TODAY()-_xlpm.maxPast,IF(T561="","",TODAY()-T561)))))</f>
        <v/>
      </c>
      <c r="W561" s="95"/>
      <c r="X561" s="129"/>
      <c r="Y561" s="100"/>
      <c r="Z561" s="99"/>
      <c r="AA561" s="100"/>
      <c r="AB561" s="99"/>
      <c r="AC561" s="100"/>
      <c r="AD561" s="105"/>
      <c r="AE561" s="94"/>
      <c r="AF561" s="105"/>
      <c r="AG561" s="94"/>
      <c r="AH561" s="132"/>
      <c r="AI561" s="97"/>
      <c r="AJ561" s="96"/>
      <c r="AK561" s="192" t="str">
        <f t="shared" si="19"/>
        <v/>
      </c>
      <c r="AL561" s="169" t="str">
        <f>IFERROR(IF(S561="","",IF(VLOOKUP(S561,'Requisitions'!$B:$N,13,FALSE)="","",HYPERLINK(VLOOKUP(S561,'Requisitions'!$B:$N,13,FALSE),"Feedback Sheet"))),"")</f>
        <v/>
      </c>
    </row>
    <row r="562" spans="13:38" x14ac:dyDescent="0.45">
      <c r="M562" s="96"/>
      <c r="N562" s="103"/>
      <c r="Q562" t="str">
        <f t="shared" si="18"/>
        <v/>
      </c>
      <c r="R562" s="108"/>
      <c r="S562" s="98"/>
      <c r="T562" s="105"/>
      <c r="V562" s="171" t="str" cm="1">
        <f t="array" aca="1" ref="V562" ca="1">IF(B562="","",IF(OR(AK562="Joined",AK562="Rejected",AK562="Offer Drop",AK562="Backed out"),"",_xlfn.LET(_xlpm.dates,CHOOSE({1,2,3,4,5,6},X562,Z562,AB562,AD562,AF562,AH562),_xlpm.pastDates,IF(_xlpm.dates&lt;=TODAY(),_xlpm.dates,0),_xlpm.maxPast,MAX(_xlpm.pastDates),IF(_xlpm.maxPast&gt;0,TODAY()-_xlpm.maxPast,IF(T562="","",TODAY()-T562)))))</f>
        <v/>
      </c>
      <c r="W562" s="95"/>
      <c r="X562" s="129"/>
      <c r="Y562" s="100"/>
      <c r="Z562" s="99"/>
      <c r="AA562" s="100"/>
      <c r="AB562" s="99"/>
      <c r="AC562" s="100"/>
      <c r="AD562" s="105"/>
      <c r="AE562" s="94"/>
      <c r="AF562" s="105"/>
      <c r="AG562" s="94"/>
      <c r="AH562" s="132"/>
      <c r="AI562" s="97"/>
      <c r="AJ562" s="96"/>
      <c r="AK562" s="192" t="str">
        <f t="shared" si="19"/>
        <v/>
      </c>
      <c r="AL562" s="169" t="str">
        <f>IFERROR(IF(S562="","",IF(VLOOKUP(S562,'Requisitions'!$B:$N,13,FALSE)="","",HYPERLINK(VLOOKUP(S562,'Requisitions'!$B:$N,13,FALSE),"Feedback Sheet"))),"")</f>
        <v/>
      </c>
    </row>
    <row r="563" spans="13:38" x14ac:dyDescent="0.45">
      <c r="M563" s="96"/>
      <c r="N563" s="103"/>
      <c r="Q563" t="str">
        <f t="shared" si="18"/>
        <v/>
      </c>
      <c r="R563" s="108"/>
      <c r="S563" s="98"/>
      <c r="T563" s="105"/>
      <c r="V563" s="171" t="str" cm="1">
        <f t="array" aca="1" ref="V563" ca="1">IF(B563="","",IF(OR(AK563="Joined",AK563="Rejected",AK563="Offer Drop",AK563="Backed out"),"",_xlfn.LET(_xlpm.dates,CHOOSE({1,2,3,4,5,6},X563,Z563,AB563,AD563,AF563,AH563),_xlpm.pastDates,IF(_xlpm.dates&lt;=TODAY(),_xlpm.dates,0),_xlpm.maxPast,MAX(_xlpm.pastDates),IF(_xlpm.maxPast&gt;0,TODAY()-_xlpm.maxPast,IF(T563="","",TODAY()-T563)))))</f>
        <v/>
      </c>
      <c r="W563" s="95"/>
      <c r="X563" s="129"/>
      <c r="Y563" s="100"/>
      <c r="Z563" s="99"/>
      <c r="AA563" s="100"/>
      <c r="AB563" s="99"/>
      <c r="AC563" s="100"/>
      <c r="AD563" s="105"/>
      <c r="AE563" s="94"/>
      <c r="AF563" s="105"/>
      <c r="AG563" s="94"/>
      <c r="AH563" s="132"/>
      <c r="AI563" s="97"/>
      <c r="AJ563" s="96"/>
      <c r="AK563" s="192" t="str">
        <f t="shared" si="19"/>
        <v/>
      </c>
      <c r="AL563" s="169" t="str">
        <f>IFERROR(IF(S563="","",IF(VLOOKUP(S563,'Requisitions'!$B:$N,13,FALSE)="","",HYPERLINK(VLOOKUP(S563,'Requisitions'!$B:$N,13,FALSE),"Feedback Sheet"))),"")</f>
        <v/>
      </c>
    </row>
    <row r="564" spans="13:38" x14ac:dyDescent="0.45">
      <c r="M564" s="96"/>
      <c r="N564" s="103"/>
      <c r="Q564" t="str">
        <f t="shared" si="18"/>
        <v/>
      </c>
      <c r="R564" s="108"/>
      <c r="S564" s="98"/>
      <c r="T564" s="105"/>
      <c r="V564" s="171" t="str" cm="1">
        <f t="array" aca="1" ref="V564" ca="1">IF(B564="","",IF(OR(AK564="Joined",AK564="Rejected",AK564="Offer Drop",AK564="Backed out"),"",_xlfn.LET(_xlpm.dates,CHOOSE({1,2,3,4,5,6},X564,Z564,AB564,AD564,AF564,AH564),_xlpm.pastDates,IF(_xlpm.dates&lt;=TODAY(),_xlpm.dates,0),_xlpm.maxPast,MAX(_xlpm.pastDates),IF(_xlpm.maxPast&gt;0,TODAY()-_xlpm.maxPast,IF(T564="","",TODAY()-T564)))))</f>
        <v/>
      </c>
      <c r="W564" s="95"/>
      <c r="X564" s="129"/>
      <c r="Y564" s="100"/>
      <c r="Z564" s="99"/>
      <c r="AA564" s="100"/>
      <c r="AB564" s="99"/>
      <c r="AC564" s="100"/>
      <c r="AD564" s="105"/>
      <c r="AE564" s="94"/>
      <c r="AF564" s="105"/>
      <c r="AG564" s="94"/>
      <c r="AH564" s="132"/>
      <c r="AI564" s="97"/>
      <c r="AJ564" s="96"/>
      <c r="AK564" s="192" t="str">
        <f t="shared" si="19"/>
        <v/>
      </c>
      <c r="AL564" s="169" t="str">
        <f>IFERROR(IF(S564="","",IF(VLOOKUP(S564,'Requisitions'!$B:$N,13,FALSE)="","",HYPERLINK(VLOOKUP(S564,'Requisitions'!$B:$N,13,FALSE),"Feedback Sheet"))),"")</f>
        <v/>
      </c>
    </row>
    <row r="565" spans="13:38" x14ac:dyDescent="0.45">
      <c r="M565" s="96"/>
      <c r="N565" s="103"/>
      <c r="Q565" t="str">
        <f t="shared" si="18"/>
        <v/>
      </c>
      <c r="R565" s="108"/>
      <c r="S565" s="98"/>
      <c r="T565" s="105"/>
      <c r="V565" s="171" t="str" cm="1">
        <f t="array" aca="1" ref="V565" ca="1">IF(B565="","",IF(OR(AK565="Joined",AK565="Rejected",AK565="Offer Drop",AK565="Backed out"),"",_xlfn.LET(_xlpm.dates,CHOOSE({1,2,3,4,5,6},X565,Z565,AB565,AD565,AF565,AH565),_xlpm.pastDates,IF(_xlpm.dates&lt;=TODAY(),_xlpm.dates,0),_xlpm.maxPast,MAX(_xlpm.pastDates),IF(_xlpm.maxPast&gt;0,TODAY()-_xlpm.maxPast,IF(T565="","",TODAY()-T565)))))</f>
        <v/>
      </c>
      <c r="W565" s="95"/>
      <c r="X565" s="129"/>
      <c r="Y565" s="100"/>
      <c r="Z565" s="99"/>
      <c r="AA565" s="100"/>
      <c r="AB565" s="99"/>
      <c r="AC565" s="100"/>
      <c r="AD565" s="105"/>
      <c r="AE565" s="94"/>
      <c r="AF565" s="105"/>
      <c r="AG565" s="94"/>
      <c r="AH565" s="132"/>
      <c r="AI565" s="97"/>
      <c r="AJ565" s="96"/>
      <c r="AK565" s="192" t="str">
        <f t="shared" si="19"/>
        <v/>
      </c>
      <c r="AL565" s="169" t="str">
        <f>IFERROR(IF(S565="","",IF(VLOOKUP(S565,'Requisitions'!$B:$N,13,FALSE)="","",HYPERLINK(VLOOKUP(S565,'Requisitions'!$B:$N,13,FALSE),"Feedback Sheet"))),"")</f>
        <v/>
      </c>
    </row>
    <row r="566" spans="13:38" x14ac:dyDescent="0.45">
      <c r="M566" s="96"/>
      <c r="N566" s="103"/>
      <c r="Q566" t="str">
        <f t="shared" si="18"/>
        <v/>
      </c>
      <c r="R566" s="108"/>
      <c r="S566" s="98"/>
      <c r="T566" s="105"/>
      <c r="V566" s="171" t="str" cm="1">
        <f t="array" aca="1" ref="V566" ca="1">IF(B566="","",IF(OR(AK566="Joined",AK566="Rejected",AK566="Offer Drop",AK566="Backed out"),"",_xlfn.LET(_xlpm.dates,CHOOSE({1,2,3,4,5,6},X566,Z566,AB566,AD566,AF566,AH566),_xlpm.pastDates,IF(_xlpm.dates&lt;=TODAY(),_xlpm.dates,0),_xlpm.maxPast,MAX(_xlpm.pastDates),IF(_xlpm.maxPast&gt;0,TODAY()-_xlpm.maxPast,IF(T566="","",TODAY()-T566)))))</f>
        <v/>
      </c>
      <c r="W566" s="95"/>
      <c r="X566" s="129"/>
      <c r="Y566" s="100"/>
      <c r="Z566" s="99"/>
      <c r="AA566" s="100"/>
      <c r="AB566" s="99"/>
      <c r="AC566" s="100"/>
      <c r="AD566" s="105"/>
      <c r="AE566" s="94"/>
      <c r="AF566" s="105"/>
      <c r="AG566" s="94"/>
      <c r="AH566" s="132"/>
      <c r="AI566" s="97"/>
      <c r="AJ566" s="96"/>
      <c r="AK566" s="192" t="str">
        <f t="shared" si="19"/>
        <v/>
      </c>
      <c r="AL566" s="169" t="str">
        <f>IFERROR(IF(S566="","",IF(VLOOKUP(S566,'Requisitions'!$B:$N,13,FALSE)="","",HYPERLINK(VLOOKUP(S566,'Requisitions'!$B:$N,13,FALSE),"Feedback Sheet"))),"")</f>
        <v/>
      </c>
    </row>
    <row r="567" spans="13:38" x14ac:dyDescent="0.45">
      <c r="M567" s="96"/>
      <c r="N567" s="103"/>
      <c r="Q567" t="str">
        <f t="shared" si="18"/>
        <v/>
      </c>
      <c r="R567" s="108"/>
      <c r="S567" s="98"/>
      <c r="T567" s="105"/>
      <c r="V567" s="171" t="str" cm="1">
        <f t="array" aca="1" ref="V567" ca="1">IF(B567="","",IF(OR(AK567="Joined",AK567="Rejected",AK567="Offer Drop",AK567="Backed out"),"",_xlfn.LET(_xlpm.dates,CHOOSE({1,2,3,4,5,6},X567,Z567,AB567,AD567,AF567,AH567),_xlpm.pastDates,IF(_xlpm.dates&lt;=TODAY(),_xlpm.dates,0),_xlpm.maxPast,MAX(_xlpm.pastDates),IF(_xlpm.maxPast&gt;0,TODAY()-_xlpm.maxPast,IF(T567="","",TODAY()-T567)))))</f>
        <v/>
      </c>
      <c r="W567" s="95"/>
      <c r="X567" s="129"/>
      <c r="Y567" s="100"/>
      <c r="Z567" s="99"/>
      <c r="AA567" s="100"/>
      <c r="AB567" s="99"/>
      <c r="AC567" s="100"/>
      <c r="AD567" s="105"/>
      <c r="AE567" s="94"/>
      <c r="AF567" s="105"/>
      <c r="AG567" s="94"/>
      <c r="AH567" s="132"/>
      <c r="AI567" s="97"/>
      <c r="AJ567" s="96"/>
      <c r="AK567" s="192" t="str">
        <f t="shared" si="19"/>
        <v/>
      </c>
      <c r="AL567" s="169" t="str">
        <f>IFERROR(IF(S567="","",IF(VLOOKUP(S567,'Requisitions'!$B:$N,13,FALSE)="","",HYPERLINK(VLOOKUP(S567,'Requisitions'!$B:$N,13,FALSE),"Feedback Sheet"))),"")</f>
        <v/>
      </c>
    </row>
    <row r="568" spans="13:38" x14ac:dyDescent="0.45">
      <c r="M568" s="96"/>
      <c r="N568" s="103"/>
      <c r="Q568" t="str">
        <f t="shared" si="18"/>
        <v/>
      </c>
      <c r="R568" s="108"/>
      <c r="S568" s="98"/>
      <c r="T568" s="105"/>
      <c r="V568" s="171" t="str" cm="1">
        <f t="array" aca="1" ref="V568" ca="1">IF(B568="","",IF(OR(AK568="Joined",AK568="Rejected",AK568="Offer Drop",AK568="Backed out"),"",_xlfn.LET(_xlpm.dates,CHOOSE({1,2,3,4,5,6},X568,Z568,AB568,AD568,AF568,AH568),_xlpm.pastDates,IF(_xlpm.dates&lt;=TODAY(),_xlpm.dates,0),_xlpm.maxPast,MAX(_xlpm.pastDates),IF(_xlpm.maxPast&gt;0,TODAY()-_xlpm.maxPast,IF(T568="","",TODAY()-T568)))))</f>
        <v/>
      </c>
      <c r="W568" s="95"/>
      <c r="X568" s="129"/>
      <c r="Y568" s="100"/>
      <c r="Z568" s="99"/>
      <c r="AA568" s="100"/>
      <c r="AB568" s="99"/>
      <c r="AC568" s="100"/>
      <c r="AD568" s="105"/>
      <c r="AE568" s="94"/>
      <c r="AF568" s="105"/>
      <c r="AG568" s="94"/>
      <c r="AH568" s="132"/>
      <c r="AI568" s="97"/>
      <c r="AJ568" s="96"/>
      <c r="AK568" s="192" t="str">
        <f t="shared" si="19"/>
        <v/>
      </c>
      <c r="AL568" s="169" t="str">
        <f>IFERROR(IF(S568="","",IF(VLOOKUP(S568,'Requisitions'!$B:$N,13,FALSE)="","",HYPERLINK(VLOOKUP(S568,'Requisitions'!$B:$N,13,FALSE),"Feedback Sheet"))),"")</f>
        <v/>
      </c>
    </row>
    <row r="569" spans="13:38" x14ac:dyDescent="0.45">
      <c r="M569" s="96"/>
      <c r="N569" s="103"/>
      <c r="Q569" t="str">
        <f t="shared" si="18"/>
        <v/>
      </c>
      <c r="R569" s="108"/>
      <c r="S569" s="98"/>
      <c r="T569" s="105"/>
      <c r="V569" s="171" t="str" cm="1">
        <f t="array" aca="1" ref="V569" ca="1">IF(B569="","",IF(OR(AK569="Joined",AK569="Rejected",AK569="Offer Drop",AK569="Backed out"),"",_xlfn.LET(_xlpm.dates,CHOOSE({1,2,3,4,5,6},X569,Z569,AB569,AD569,AF569,AH569),_xlpm.pastDates,IF(_xlpm.dates&lt;=TODAY(),_xlpm.dates,0),_xlpm.maxPast,MAX(_xlpm.pastDates),IF(_xlpm.maxPast&gt;0,TODAY()-_xlpm.maxPast,IF(T569="","",TODAY()-T569)))))</f>
        <v/>
      </c>
      <c r="W569" s="95"/>
      <c r="X569" s="129"/>
      <c r="Y569" s="100"/>
      <c r="Z569" s="99"/>
      <c r="AA569" s="100"/>
      <c r="AB569" s="99"/>
      <c r="AC569" s="100"/>
      <c r="AD569" s="105"/>
      <c r="AE569" s="94"/>
      <c r="AF569" s="105"/>
      <c r="AG569" s="94"/>
      <c r="AH569" s="132"/>
      <c r="AI569" s="97"/>
      <c r="AJ569" s="96"/>
      <c r="AK569" s="192" t="str">
        <f t="shared" si="19"/>
        <v/>
      </c>
      <c r="AL569" s="169" t="str">
        <f>IFERROR(IF(S569="","",IF(VLOOKUP(S569,'Requisitions'!$B:$N,13,FALSE)="","",HYPERLINK(VLOOKUP(S569,'Requisitions'!$B:$N,13,FALSE),"Feedback Sheet"))),"")</f>
        <v/>
      </c>
    </row>
    <row r="570" spans="13:38" x14ac:dyDescent="0.45">
      <c r="M570" s="96"/>
      <c r="N570" s="103"/>
      <c r="Q570" t="str">
        <f t="shared" si="18"/>
        <v/>
      </c>
      <c r="R570" s="108"/>
      <c r="S570" s="98"/>
      <c r="T570" s="105"/>
      <c r="V570" s="171" t="str" cm="1">
        <f t="array" aca="1" ref="V570" ca="1">IF(B570="","",IF(OR(AK570="Joined",AK570="Rejected",AK570="Offer Drop",AK570="Backed out"),"",_xlfn.LET(_xlpm.dates,CHOOSE({1,2,3,4,5,6},X570,Z570,AB570,AD570,AF570,AH570),_xlpm.pastDates,IF(_xlpm.dates&lt;=TODAY(),_xlpm.dates,0),_xlpm.maxPast,MAX(_xlpm.pastDates),IF(_xlpm.maxPast&gt;0,TODAY()-_xlpm.maxPast,IF(T570="","",TODAY()-T570)))))</f>
        <v/>
      </c>
      <c r="W570" s="95"/>
      <c r="X570" s="129"/>
      <c r="Y570" s="100"/>
      <c r="Z570" s="99"/>
      <c r="AA570" s="100"/>
      <c r="AB570" s="99"/>
      <c r="AC570" s="100"/>
      <c r="AD570" s="105"/>
      <c r="AE570" s="94"/>
      <c r="AF570" s="105"/>
      <c r="AG570" s="94"/>
      <c r="AH570" s="132"/>
      <c r="AI570" s="97"/>
      <c r="AJ570" s="96"/>
      <c r="AK570" s="192" t="str">
        <f t="shared" si="19"/>
        <v/>
      </c>
      <c r="AL570" s="169" t="str">
        <f>IFERROR(IF(S570="","",IF(VLOOKUP(S570,'Requisitions'!$B:$N,13,FALSE)="","",HYPERLINK(VLOOKUP(S570,'Requisitions'!$B:$N,13,FALSE),"Feedback Sheet"))),"")</f>
        <v/>
      </c>
    </row>
    <row r="571" spans="13:38" x14ac:dyDescent="0.45">
      <c r="M571" s="96"/>
      <c r="N571" s="103"/>
      <c r="Q571" t="str">
        <f t="shared" si="18"/>
        <v/>
      </c>
      <c r="R571" s="108"/>
      <c r="S571" s="98"/>
      <c r="T571" s="105"/>
      <c r="V571" s="171" t="str" cm="1">
        <f t="array" aca="1" ref="V571" ca="1">IF(B571="","",IF(OR(AK571="Joined",AK571="Rejected",AK571="Offer Drop",AK571="Backed out"),"",_xlfn.LET(_xlpm.dates,CHOOSE({1,2,3,4,5,6},X571,Z571,AB571,AD571,AF571,AH571),_xlpm.pastDates,IF(_xlpm.dates&lt;=TODAY(),_xlpm.dates,0),_xlpm.maxPast,MAX(_xlpm.pastDates),IF(_xlpm.maxPast&gt;0,TODAY()-_xlpm.maxPast,IF(T571="","",TODAY()-T571)))))</f>
        <v/>
      </c>
      <c r="W571" s="95"/>
      <c r="X571" s="129"/>
      <c r="Y571" s="100"/>
      <c r="Z571" s="99"/>
      <c r="AA571" s="100"/>
      <c r="AB571" s="99"/>
      <c r="AC571" s="100"/>
      <c r="AD571" s="105"/>
      <c r="AE571" s="94"/>
      <c r="AF571" s="105"/>
      <c r="AG571" s="94"/>
      <c r="AH571" s="132"/>
      <c r="AI571" s="97"/>
      <c r="AJ571" s="96"/>
      <c r="AK571" s="192" t="str">
        <f t="shared" si="19"/>
        <v/>
      </c>
      <c r="AL571" s="169" t="str">
        <f>IFERROR(IF(S571="","",IF(VLOOKUP(S571,'Requisitions'!$B:$N,13,FALSE)="","",HYPERLINK(VLOOKUP(S571,'Requisitions'!$B:$N,13,FALSE),"Feedback Sheet"))),"")</f>
        <v/>
      </c>
    </row>
    <row r="572" spans="13:38" x14ac:dyDescent="0.45">
      <c r="M572" s="96"/>
      <c r="N572" s="103"/>
      <c r="Q572" t="str">
        <f t="shared" si="18"/>
        <v/>
      </c>
      <c r="R572" s="108"/>
      <c r="S572" s="98"/>
      <c r="T572" s="105"/>
      <c r="V572" s="171" t="str" cm="1">
        <f t="array" aca="1" ref="V572" ca="1">IF(B572="","",IF(OR(AK572="Joined",AK572="Rejected",AK572="Offer Drop",AK572="Backed out"),"",_xlfn.LET(_xlpm.dates,CHOOSE({1,2,3,4,5,6},X572,Z572,AB572,AD572,AF572,AH572),_xlpm.pastDates,IF(_xlpm.dates&lt;=TODAY(),_xlpm.dates,0),_xlpm.maxPast,MAX(_xlpm.pastDates),IF(_xlpm.maxPast&gt;0,TODAY()-_xlpm.maxPast,IF(T572="","",TODAY()-T572)))))</f>
        <v/>
      </c>
      <c r="W572" s="95"/>
      <c r="X572" s="129"/>
      <c r="Y572" s="100"/>
      <c r="Z572" s="99"/>
      <c r="AA572" s="100"/>
      <c r="AB572" s="99"/>
      <c r="AC572" s="100"/>
      <c r="AD572" s="105"/>
      <c r="AE572" s="94"/>
      <c r="AF572" s="105"/>
      <c r="AG572" s="94"/>
      <c r="AH572" s="132"/>
      <c r="AI572" s="97"/>
      <c r="AJ572" s="96"/>
      <c r="AK572" s="192" t="str">
        <f t="shared" si="19"/>
        <v/>
      </c>
      <c r="AL572" s="169" t="str">
        <f>IFERROR(IF(S572="","",IF(VLOOKUP(S572,'Requisitions'!$B:$N,13,FALSE)="","",HYPERLINK(VLOOKUP(S572,'Requisitions'!$B:$N,13,FALSE),"Feedback Sheet"))),"")</f>
        <v/>
      </c>
    </row>
    <row r="573" spans="13:38" x14ac:dyDescent="0.45">
      <c r="M573" s="96"/>
      <c r="N573" s="103"/>
      <c r="Q573" t="str">
        <f t="shared" si="18"/>
        <v/>
      </c>
      <c r="R573" s="108"/>
      <c r="S573" s="98"/>
      <c r="T573" s="105"/>
      <c r="V573" s="171" t="str" cm="1">
        <f t="array" aca="1" ref="V573" ca="1">IF(B573="","",IF(OR(AK573="Joined",AK573="Rejected",AK573="Offer Drop",AK573="Backed out"),"",_xlfn.LET(_xlpm.dates,CHOOSE({1,2,3,4,5,6},X573,Z573,AB573,AD573,AF573,AH573),_xlpm.pastDates,IF(_xlpm.dates&lt;=TODAY(),_xlpm.dates,0),_xlpm.maxPast,MAX(_xlpm.pastDates),IF(_xlpm.maxPast&gt;0,TODAY()-_xlpm.maxPast,IF(T573="","",TODAY()-T573)))))</f>
        <v/>
      </c>
      <c r="W573" s="95"/>
      <c r="X573" s="129"/>
      <c r="Y573" s="100"/>
      <c r="Z573" s="99"/>
      <c r="AA573" s="100"/>
      <c r="AB573" s="99"/>
      <c r="AC573" s="100"/>
      <c r="AD573" s="105"/>
      <c r="AE573" s="94"/>
      <c r="AF573" s="105"/>
      <c r="AG573" s="94"/>
      <c r="AH573" s="132"/>
      <c r="AI573" s="97"/>
      <c r="AJ573" s="96"/>
      <c r="AK573" s="192" t="str">
        <f t="shared" si="19"/>
        <v/>
      </c>
      <c r="AL573" s="169" t="str">
        <f>IFERROR(IF(S573="","",IF(VLOOKUP(S573,'Requisitions'!$B:$N,13,FALSE)="","",HYPERLINK(VLOOKUP(S573,'Requisitions'!$B:$N,13,FALSE),"Feedback Sheet"))),"")</f>
        <v/>
      </c>
    </row>
    <row r="574" spans="13:38" x14ac:dyDescent="0.45">
      <c r="M574" s="96"/>
      <c r="N574" s="103"/>
      <c r="Q574" t="str">
        <f t="shared" si="18"/>
        <v/>
      </c>
      <c r="R574" s="108"/>
      <c r="S574" s="98"/>
      <c r="T574" s="105"/>
      <c r="V574" s="171" t="str" cm="1">
        <f t="array" aca="1" ref="V574" ca="1">IF(B574="","",IF(OR(AK574="Joined",AK574="Rejected",AK574="Offer Drop",AK574="Backed out"),"",_xlfn.LET(_xlpm.dates,CHOOSE({1,2,3,4,5,6},X574,Z574,AB574,AD574,AF574,AH574),_xlpm.pastDates,IF(_xlpm.dates&lt;=TODAY(),_xlpm.dates,0),_xlpm.maxPast,MAX(_xlpm.pastDates),IF(_xlpm.maxPast&gt;0,TODAY()-_xlpm.maxPast,IF(T574="","",TODAY()-T574)))))</f>
        <v/>
      </c>
      <c r="W574" s="95"/>
      <c r="X574" s="129"/>
      <c r="Y574" s="100"/>
      <c r="Z574" s="99"/>
      <c r="AA574" s="100"/>
      <c r="AB574" s="99"/>
      <c r="AC574" s="100"/>
      <c r="AD574" s="105"/>
      <c r="AE574" s="94"/>
      <c r="AF574" s="105"/>
      <c r="AG574" s="94"/>
      <c r="AH574" s="132"/>
      <c r="AI574" s="97"/>
      <c r="AJ574" s="96"/>
      <c r="AK574" s="192" t="str">
        <f t="shared" si="19"/>
        <v/>
      </c>
      <c r="AL574" s="169" t="str">
        <f>IFERROR(IF(S574="","",IF(VLOOKUP(S574,'Requisitions'!$B:$N,13,FALSE)="","",HYPERLINK(VLOOKUP(S574,'Requisitions'!$B:$N,13,FALSE),"Feedback Sheet"))),"")</f>
        <v/>
      </c>
    </row>
    <row r="575" spans="13:38" x14ac:dyDescent="0.45">
      <c r="M575" s="96"/>
      <c r="N575" s="103"/>
      <c r="Q575" t="str">
        <f t="shared" si="18"/>
        <v/>
      </c>
      <c r="R575" s="108"/>
      <c r="S575" s="98"/>
      <c r="T575" s="105"/>
      <c r="V575" s="171" t="str" cm="1">
        <f t="array" aca="1" ref="V575" ca="1">IF(B575="","",IF(OR(AK575="Joined",AK575="Rejected",AK575="Offer Drop",AK575="Backed out"),"",_xlfn.LET(_xlpm.dates,CHOOSE({1,2,3,4,5,6},X575,Z575,AB575,AD575,AF575,AH575),_xlpm.pastDates,IF(_xlpm.dates&lt;=TODAY(),_xlpm.dates,0),_xlpm.maxPast,MAX(_xlpm.pastDates),IF(_xlpm.maxPast&gt;0,TODAY()-_xlpm.maxPast,IF(T575="","",TODAY()-T575)))))</f>
        <v/>
      </c>
      <c r="W575" s="95"/>
      <c r="X575" s="129"/>
      <c r="Y575" s="100"/>
      <c r="Z575" s="99"/>
      <c r="AA575" s="100"/>
      <c r="AB575" s="99"/>
      <c r="AC575" s="100"/>
      <c r="AD575" s="105"/>
      <c r="AE575" s="94"/>
      <c r="AF575" s="105"/>
      <c r="AG575" s="94"/>
      <c r="AH575" s="132"/>
      <c r="AI575" s="97"/>
      <c r="AJ575" s="96"/>
      <c r="AK575" s="192" t="str">
        <f t="shared" si="19"/>
        <v/>
      </c>
      <c r="AL575" s="169" t="str">
        <f>IFERROR(IF(S575="","",IF(VLOOKUP(S575,'Requisitions'!$B:$N,13,FALSE)="","",HYPERLINK(VLOOKUP(S575,'Requisitions'!$B:$N,13,FALSE),"Feedback Sheet"))),"")</f>
        <v/>
      </c>
    </row>
    <row r="576" spans="13:38" x14ac:dyDescent="0.45">
      <c r="M576" s="96"/>
      <c r="N576" s="103"/>
      <c r="Q576" t="str">
        <f t="shared" si="18"/>
        <v/>
      </c>
      <c r="R576" s="108"/>
      <c r="S576" s="98"/>
      <c r="T576" s="105"/>
      <c r="V576" s="171" t="str" cm="1">
        <f t="array" aca="1" ref="V576" ca="1">IF(B576="","",IF(OR(AK576="Joined",AK576="Rejected",AK576="Offer Drop",AK576="Backed out"),"",_xlfn.LET(_xlpm.dates,CHOOSE({1,2,3,4,5,6},X576,Z576,AB576,AD576,AF576,AH576),_xlpm.pastDates,IF(_xlpm.dates&lt;=TODAY(),_xlpm.dates,0),_xlpm.maxPast,MAX(_xlpm.pastDates),IF(_xlpm.maxPast&gt;0,TODAY()-_xlpm.maxPast,IF(T576="","",TODAY()-T576)))))</f>
        <v/>
      </c>
      <c r="W576" s="95"/>
      <c r="X576" s="129"/>
      <c r="Y576" s="100"/>
      <c r="Z576" s="99"/>
      <c r="AA576" s="100"/>
      <c r="AB576" s="99"/>
      <c r="AC576" s="100"/>
      <c r="AD576" s="105"/>
      <c r="AE576" s="94"/>
      <c r="AF576" s="105"/>
      <c r="AG576" s="94"/>
      <c r="AH576" s="132"/>
      <c r="AI576" s="97"/>
      <c r="AJ576" s="96"/>
      <c r="AK576" s="192" t="str">
        <f t="shared" si="19"/>
        <v/>
      </c>
      <c r="AL576" s="169" t="str">
        <f>IFERROR(IF(S576="","",IF(VLOOKUP(S576,'Requisitions'!$B:$N,13,FALSE)="","",HYPERLINK(VLOOKUP(S576,'Requisitions'!$B:$N,13,FALSE),"Feedback Sheet"))),"")</f>
        <v/>
      </c>
    </row>
    <row r="577" spans="13:38" x14ac:dyDescent="0.45">
      <c r="M577" s="96"/>
      <c r="N577" s="103"/>
      <c r="Q577" t="str">
        <f t="shared" si="18"/>
        <v/>
      </c>
      <c r="R577" s="108"/>
      <c r="S577" s="98"/>
      <c r="T577" s="105"/>
      <c r="V577" s="171" t="str" cm="1">
        <f t="array" aca="1" ref="V577" ca="1">IF(B577="","",IF(OR(AK577="Joined",AK577="Rejected",AK577="Offer Drop",AK577="Backed out"),"",_xlfn.LET(_xlpm.dates,CHOOSE({1,2,3,4,5,6},X577,Z577,AB577,AD577,AF577,AH577),_xlpm.pastDates,IF(_xlpm.dates&lt;=TODAY(),_xlpm.dates,0),_xlpm.maxPast,MAX(_xlpm.pastDates),IF(_xlpm.maxPast&gt;0,TODAY()-_xlpm.maxPast,IF(T577="","",TODAY()-T577)))))</f>
        <v/>
      </c>
      <c r="W577" s="95"/>
      <c r="X577" s="129"/>
      <c r="Y577" s="100"/>
      <c r="Z577" s="99"/>
      <c r="AA577" s="100"/>
      <c r="AB577" s="99"/>
      <c r="AC577" s="100"/>
      <c r="AD577" s="105"/>
      <c r="AE577" s="94"/>
      <c r="AF577" s="105"/>
      <c r="AG577" s="94"/>
      <c r="AH577" s="132"/>
      <c r="AI577" s="97"/>
      <c r="AJ577" s="96"/>
      <c r="AK577" s="192" t="str">
        <f t="shared" si="19"/>
        <v/>
      </c>
      <c r="AL577" s="169" t="str">
        <f>IFERROR(IF(S577="","",IF(VLOOKUP(S577,'Requisitions'!$B:$N,13,FALSE)="","",HYPERLINK(VLOOKUP(S577,'Requisitions'!$B:$N,13,FALSE),"Feedback Sheet"))),"")</f>
        <v/>
      </c>
    </row>
    <row r="578" spans="13:38" x14ac:dyDescent="0.45">
      <c r="M578" s="96"/>
      <c r="N578" s="103"/>
      <c r="Q578" t="str">
        <f t="shared" si="18"/>
        <v/>
      </c>
      <c r="R578" s="108"/>
      <c r="S578" s="98"/>
      <c r="T578" s="105"/>
      <c r="V578" s="171" t="str" cm="1">
        <f t="array" aca="1" ref="V578" ca="1">IF(B578="","",IF(OR(AK578="Joined",AK578="Rejected",AK578="Offer Drop",AK578="Backed out"),"",_xlfn.LET(_xlpm.dates,CHOOSE({1,2,3,4,5,6},X578,Z578,AB578,AD578,AF578,AH578),_xlpm.pastDates,IF(_xlpm.dates&lt;=TODAY(),_xlpm.dates,0),_xlpm.maxPast,MAX(_xlpm.pastDates),IF(_xlpm.maxPast&gt;0,TODAY()-_xlpm.maxPast,IF(T578="","",TODAY()-T578)))))</f>
        <v/>
      </c>
      <c r="W578" s="95"/>
      <c r="X578" s="129"/>
      <c r="Y578" s="100"/>
      <c r="Z578" s="99"/>
      <c r="AA578" s="100"/>
      <c r="AB578" s="99"/>
      <c r="AC578" s="100"/>
      <c r="AD578" s="105"/>
      <c r="AE578" s="94"/>
      <c r="AF578" s="105"/>
      <c r="AG578" s="94"/>
      <c r="AH578" s="132"/>
      <c r="AI578" s="97"/>
      <c r="AJ578" s="96"/>
      <c r="AK578" s="192" t="str">
        <f t="shared" si="19"/>
        <v/>
      </c>
      <c r="AL578" s="169" t="str">
        <f>IFERROR(IF(S578="","",IF(VLOOKUP(S578,'Requisitions'!$B:$N,13,FALSE)="","",HYPERLINK(VLOOKUP(S578,'Requisitions'!$B:$N,13,FALSE),"Feedback Sheet"))),"")</f>
        <v/>
      </c>
    </row>
    <row r="579" spans="13:38" x14ac:dyDescent="0.45">
      <c r="M579" s="96"/>
      <c r="N579" s="103"/>
      <c r="Q579" t="str">
        <f t="shared" si="18"/>
        <v/>
      </c>
      <c r="R579" s="108"/>
      <c r="S579" s="98"/>
      <c r="T579" s="105"/>
      <c r="V579" s="171" t="str" cm="1">
        <f t="array" aca="1" ref="V579" ca="1">IF(B579="","",IF(OR(AK579="Joined",AK579="Rejected",AK579="Offer Drop",AK579="Backed out"),"",_xlfn.LET(_xlpm.dates,CHOOSE({1,2,3,4,5,6},X579,Z579,AB579,AD579,AF579,AH579),_xlpm.pastDates,IF(_xlpm.dates&lt;=TODAY(),_xlpm.dates,0),_xlpm.maxPast,MAX(_xlpm.pastDates),IF(_xlpm.maxPast&gt;0,TODAY()-_xlpm.maxPast,IF(T579="","",TODAY()-T579)))))</f>
        <v/>
      </c>
      <c r="W579" s="95"/>
      <c r="X579" s="129"/>
      <c r="Y579" s="100"/>
      <c r="Z579" s="99"/>
      <c r="AA579" s="100"/>
      <c r="AB579" s="99"/>
      <c r="AC579" s="100"/>
      <c r="AD579" s="105"/>
      <c r="AE579" s="94"/>
      <c r="AF579" s="105"/>
      <c r="AG579" s="94"/>
      <c r="AH579" s="132"/>
      <c r="AI579" s="97"/>
      <c r="AJ579" s="96"/>
      <c r="AK579" s="192" t="str">
        <f t="shared" si="19"/>
        <v/>
      </c>
      <c r="AL579" s="169" t="str">
        <f>IFERROR(IF(S579="","",IF(VLOOKUP(S579,'Requisitions'!$B:$N,13,FALSE)="","",HYPERLINK(VLOOKUP(S579,'Requisitions'!$B:$N,13,FALSE),"Feedback Sheet"))),"")</f>
        <v/>
      </c>
    </row>
    <row r="580" spans="13:38" x14ac:dyDescent="0.45">
      <c r="M580" s="96"/>
      <c r="N580" s="103"/>
      <c r="Q580" t="str">
        <f t="shared" si="18"/>
        <v/>
      </c>
      <c r="R580" s="108"/>
      <c r="S580" s="98"/>
      <c r="T580" s="105"/>
      <c r="V580" s="171" t="str" cm="1">
        <f t="array" aca="1" ref="V580" ca="1">IF(B580="","",IF(OR(AK580="Joined",AK580="Rejected",AK580="Offer Drop",AK580="Backed out"),"",_xlfn.LET(_xlpm.dates,CHOOSE({1,2,3,4,5,6},X580,Z580,AB580,AD580,AF580,AH580),_xlpm.pastDates,IF(_xlpm.dates&lt;=TODAY(),_xlpm.dates,0),_xlpm.maxPast,MAX(_xlpm.pastDates),IF(_xlpm.maxPast&gt;0,TODAY()-_xlpm.maxPast,IF(T580="","",TODAY()-T580)))))</f>
        <v/>
      </c>
      <c r="W580" s="95"/>
      <c r="X580" s="129"/>
      <c r="Y580" s="100"/>
      <c r="Z580" s="99"/>
      <c r="AA580" s="100"/>
      <c r="AB580" s="99"/>
      <c r="AC580" s="100"/>
      <c r="AD580" s="105"/>
      <c r="AE580" s="94"/>
      <c r="AF580" s="105"/>
      <c r="AG580" s="94"/>
      <c r="AH580" s="132"/>
      <c r="AI580" s="97"/>
      <c r="AJ580" s="96"/>
      <c r="AK580" s="192" t="str">
        <f t="shared" si="19"/>
        <v/>
      </c>
      <c r="AL580" s="169" t="str">
        <f>IFERROR(IF(S580="","",IF(VLOOKUP(S580,'Requisitions'!$B:$N,13,FALSE)="","",HYPERLINK(VLOOKUP(S580,'Requisitions'!$B:$N,13,FALSE),"Feedback Sheet"))),"")</f>
        <v/>
      </c>
    </row>
    <row r="581" spans="13:38" x14ac:dyDescent="0.45">
      <c r="M581" s="96"/>
      <c r="N581" s="103"/>
      <c r="Q581" t="str">
        <f t="shared" si="18"/>
        <v/>
      </c>
      <c r="R581" s="108"/>
      <c r="S581" s="98"/>
      <c r="T581" s="105"/>
      <c r="V581" s="171" t="str" cm="1">
        <f t="array" aca="1" ref="V581" ca="1">IF(B581="","",IF(OR(AK581="Joined",AK581="Rejected",AK581="Offer Drop",AK581="Backed out"),"",_xlfn.LET(_xlpm.dates,CHOOSE({1,2,3,4,5,6},X581,Z581,AB581,AD581,AF581,AH581),_xlpm.pastDates,IF(_xlpm.dates&lt;=TODAY(),_xlpm.dates,0),_xlpm.maxPast,MAX(_xlpm.pastDates),IF(_xlpm.maxPast&gt;0,TODAY()-_xlpm.maxPast,IF(T581="","",TODAY()-T581)))))</f>
        <v/>
      </c>
      <c r="W581" s="95"/>
      <c r="X581" s="129"/>
      <c r="Y581" s="100"/>
      <c r="Z581" s="99"/>
      <c r="AA581" s="100"/>
      <c r="AB581" s="99"/>
      <c r="AC581" s="100"/>
      <c r="AD581" s="105"/>
      <c r="AE581" s="94"/>
      <c r="AF581" s="105"/>
      <c r="AG581" s="94"/>
      <c r="AH581" s="132"/>
      <c r="AI581" s="97"/>
      <c r="AJ581" s="96"/>
      <c r="AK581" s="192" t="str">
        <f t="shared" si="19"/>
        <v/>
      </c>
      <c r="AL581" s="169" t="str">
        <f>IFERROR(IF(S581="","",IF(VLOOKUP(S581,'Requisitions'!$B:$N,13,FALSE)="","",HYPERLINK(VLOOKUP(S581,'Requisitions'!$B:$N,13,FALSE),"Feedback Sheet"))),"")</f>
        <v/>
      </c>
    </row>
    <row r="582" spans="13:38" x14ac:dyDescent="0.45">
      <c r="M582" s="96"/>
      <c r="N582" s="103"/>
      <c r="Q582" t="str">
        <f t="shared" ref="Q582:Q645" si="20">IF(B582="","","C-"&amp;TEXT(ROW()-4,"000"))</f>
        <v/>
      </c>
      <c r="R582" s="108"/>
      <c r="S582" s="98"/>
      <c r="T582" s="105"/>
      <c r="V582" s="171" t="str" cm="1">
        <f t="array" aca="1" ref="V582" ca="1">IF(B582="","",IF(OR(AK582="Joined",AK582="Rejected",AK582="Offer Drop",AK582="Backed out"),"",_xlfn.LET(_xlpm.dates,CHOOSE({1,2,3,4,5,6},X582,Z582,AB582,AD582,AF582,AH582),_xlpm.pastDates,IF(_xlpm.dates&lt;=TODAY(),_xlpm.dates,0),_xlpm.maxPast,MAX(_xlpm.pastDates),IF(_xlpm.maxPast&gt;0,TODAY()-_xlpm.maxPast,IF(T582="","",TODAY()-T582)))))</f>
        <v/>
      </c>
      <c r="W582" s="95"/>
      <c r="X582" s="129"/>
      <c r="Y582" s="100"/>
      <c r="Z582" s="99"/>
      <c r="AA582" s="100"/>
      <c r="AB582" s="99"/>
      <c r="AC582" s="100"/>
      <c r="AD582" s="105"/>
      <c r="AE582" s="94"/>
      <c r="AF582" s="105"/>
      <c r="AG582" s="94"/>
      <c r="AH582" s="132"/>
      <c r="AI582" s="97"/>
      <c r="AJ582" s="96"/>
      <c r="AK582" s="192" t="str">
        <f t="shared" ref="AK582:AK645" si="21">IF(B582="","",IF(AJ582="Joined","Joined",IF(AJ582="Backed out","Backed out",IF(AI582="Offer Drop","Offer Drop",IF((COUNTIF(W582,"Reject")+COUNTIF(Y582,"Reject")+COUNTIF(AA582,"Reject")+COUNTIF(AC582,"Reject")+COUNTIF(AE582,"Reject")+COUNTIF(AG582,"Reject"))&gt;0,"Rejected",IF((COUNTIF(W582,"Hold")+COUNTIF(Y582,"Hold")+COUNTIF(AA582,"Hold")+COUNTIF(AC582,"Hold")+COUNTIF(AE582,"Hold")+COUNTIF(AG582,"Hold")+COUNTIF(AI582,"Hold"))&gt;0,"On Hold",IF(AI582="Offered","Offer Extended",IF(AG582="Select","Offer Pending",IF(OR(W582="",W582="Yet to begin"),"Not Started","Active")))))))))</f>
        <v/>
      </c>
      <c r="AL582" s="169" t="str">
        <f>IFERROR(IF(S582="","",IF(VLOOKUP(S582,'Requisitions'!$B:$N,13,FALSE)="","",HYPERLINK(VLOOKUP(S582,'Requisitions'!$B:$N,13,FALSE),"Feedback Sheet"))),"")</f>
        <v/>
      </c>
    </row>
    <row r="583" spans="13:38" x14ac:dyDescent="0.45">
      <c r="M583" s="96"/>
      <c r="N583" s="103"/>
      <c r="Q583" t="str">
        <f t="shared" si="20"/>
        <v/>
      </c>
      <c r="R583" s="108"/>
      <c r="S583" s="98"/>
      <c r="T583" s="105"/>
      <c r="V583" s="171" t="str" cm="1">
        <f t="array" aca="1" ref="V583" ca="1">IF(B583="","",IF(OR(AK583="Joined",AK583="Rejected",AK583="Offer Drop",AK583="Backed out"),"",_xlfn.LET(_xlpm.dates,CHOOSE({1,2,3,4,5,6},X583,Z583,AB583,AD583,AF583,AH583),_xlpm.pastDates,IF(_xlpm.dates&lt;=TODAY(),_xlpm.dates,0),_xlpm.maxPast,MAX(_xlpm.pastDates),IF(_xlpm.maxPast&gt;0,TODAY()-_xlpm.maxPast,IF(T583="","",TODAY()-T583)))))</f>
        <v/>
      </c>
      <c r="W583" s="95"/>
      <c r="X583" s="129"/>
      <c r="Y583" s="100"/>
      <c r="Z583" s="99"/>
      <c r="AA583" s="100"/>
      <c r="AB583" s="99"/>
      <c r="AC583" s="100"/>
      <c r="AD583" s="105"/>
      <c r="AE583" s="94"/>
      <c r="AF583" s="105"/>
      <c r="AG583" s="94"/>
      <c r="AH583" s="132"/>
      <c r="AI583" s="97"/>
      <c r="AJ583" s="96"/>
      <c r="AK583" s="192" t="str">
        <f t="shared" si="21"/>
        <v/>
      </c>
      <c r="AL583" s="169" t="str">
        <f>IFERROR(IF(S583="","",IF(VLOOKUP(S583,'Requisitions'!$B:$N,13,FALSE)="","",HYPERLINK(VLOOKUP(S583,'Requisitions'!$B:$N,13,FALSE),"Feedback Sheet"))),"")</f>
        <v/>
      </c>
    </row>
    <row r="584" spans="13:38" x14ac:dyDescent="0.45">
      <c r="M584" s="96"/>
      <c r="N584" s="103"/>
      <c r="Q584" t="str">
        <f t="shared" si="20"/>
        <v/>
      </c>
      <c r="R584" s="108"/>
      <c r="S584" s="98"/>
      <c r="T584" s="105"/>
      <c r="V584" s="171" t="str" cm="1">
        <f t="array" aca="1" ref="V584" ca="1">IF(B584="","",IF(OR(AK584="Joined",AK584="Rejected",AK584="Offer Drop",AK584="Backed out"),"",_xlfn.LET(_xlpm.dates,CHOOSE({1,2,3,4,5,6},X584,Z584,AB584,AD584,AF584,AH584),_xlpm.pastDates,IF(_xlpm.dates&lt;=TODAY(),_xlpm.dates,0),_xlpm.maxPast,MAX(_xlpm.pastDates),IF(_xlpm.maxPast&gt;0,TODAY()-_xlpm.maxPast,IF(T584="","",TODAY()-T584)))))</f>
        <v/>
      </c>
      <c r="W584" s="95"/>
      <c r="X584" s="129"/>
      <c r="Y584" s="100"/>
      <c r="Z584" s="99"/>
      <c r="AA584" s="100"/>
      <c r="AB584" s="99"/>
      <c r="AC584" s="100"/>
      <c r="AD584" s="105"/>
      <c r="AE584" s="94"/>
      <c r="AF584" s="105"/>
      <c r="AG584" s="94"/>
      <c r="AH584" s="132"/>
      <c r="AI584" s="97"/>
      <c r="AJ584" s="96"/>
      <c r="AK584" s="192" t="str">
        <f t="shared" si="21"/>
        <v/>
      </c>
      <c r="AL584" s="169" t="str">
        <f>IFERROR(IF(S584="","",IF(VLOOKUP(S584,'Requisitions'!$B:$N,13,FALSE)="","",HYPERLINK(VLOOKUP(S584,'Requisitions'!$B:$N,13,FALSE),"Feedback Sheet"))),"")</f>
        <v/>
      </c>
    </row>
    <row r="585" spans="13:38" x14ac:dyDescent="0.45">
      <c r="M585" s="96"/>
      <c r="N585" s="103"/>
      <c r="Q585" t="str">
        <f t="shared" si="20"/>
        <v/>
      </c>
      <c r="R585" s="108"/>
      <c r="S585" s="98"/>
      <c r="T585" s="105"/>
      <c r="V585" s="171" t="str" cm="1">
        <f t="array" aca="1" ref="V585" ca="1">IF(B585="","",IF(OR(AK585="Joined",AK585="Rejected",AK585="Offer Drop",AK585="Backed out"),"",_xlfn.LET(_xlpm.dates,CHOOSE({1,2,3,4,5,6},X585,Z585,AB585,AD585,AF585,AH585),_xlpm.pastDates,IF(_xlpm.dates&lt;=TODAY(),_xlpm.dates,0),_xlpm.maxPast,MAX(_xlpm.pastDates),IF(_xlpm.maxPast&gt;0,TODAY()-_xlpm.maxPast,IF(T585="","",TODAY()-T585)))))</f>
        <v/>
      </c>
      <c r="W585" s="95"/>
      <c r="X585" s="129"/>
      <c r="Y585" s="100"/>
      <c r="Z585" s="99"/>
      <c r="AA585" s="100"/>
      <c r="AB585" s="99"/>
      <c r="AC585" s="100"/>
      <c r="AD585" s="105"/>
      <c r="AE585" s="94"/>
      <c r="AF585" s="105"/>
      <c r="AG585" s="94"/>
      <c r="AH585" s="132"/>
      <c r="AI585" s="97"/>
      <c r="AJ585" s="96"/>
      <c r="AK585" s="192" t="str">
        <f t="shared" si="21"/>
        <v/>
      </c>
      <c r="AL585" s="169" t="str">
        <f>IFERROR(IF(S585="","",IF(VLOOKUP(S585,'Requisitions'!$B:$N,13,FALSE)="","",HYPERLINK(VLOOKUP(S585,'Requisitions'!$B:$N,13,FALSE),"Feedback Sheet"))),"")</f>
        <v/>
      </c>
    </row>
    <row r="586" spans="13:38" x14ac:dyDescent="0.45">
      <c r="M586" s="96"/>
      <c r="N586" s="103"/>
      <c r="Q586" t="str">
        <f t="shared" si="20"/>
        <v/>
      </c>
      <c r="R586" s="108"/>
      <c r="S586" s="98"/>
      <c r="T586" s="105"/>
      <c r="V586" s="171" t="str" cm="1">
        <f t="array" aca="1" ref="V586" ca="1">IF(B586="","",IF(OR(AK586="Joined",AK586="Rejected",AK586="Offer Drop",AK586="Backed out"),"",_xlfn.LET(_xlpm.dates,CHOOSE({1,2,3,4,5,6},X586,Z586,AB586,AD586,AF586,AH586),_xlpm.pastDates,IF(_xlpm.dates&lt;=TODAY(),_xlpm.dates,0),_xlpm.maxPast,MAX(_xlpm.pastDates),IF(_xlpm.maxPast&gt;0,TODAY()-_xlpm.maxPast,IF(T586="","",TODAY()-T586)))))</f>
        <v/>
      </c>
      <c r="W586" s="95"/>
      <c r="X586" s="129"/>
      <c r="Y586" s="100"/>
      <c r="Z586" s="99"/>
      <c r="AA586" s="100"/>
      <c r="AB586" s="99"/>
      <c r="AC586" s="100"/>
      <c r="AD586" s="105"/>
      <c r="AE586" s="94"/>
      <c r="AF586" s="105"/>
      <c r="AG586" s="94"/>
      <c r="AH586" s="132"/>
      <c r="AI586" s="97"/>
      <c r="AJ586" s="96"/>
      <c r="AK586" s="192" t="str">
        <f t="shared" si="21"/>
        <v/>
      </c>
      <c r="AL586" s="169" t="str">
        <f>IFERROR(IF(S586="","",IF(VLOOKUP(S586,'Requisitions'!$B:$N,13,FALSE)="","",HYPERLINK(VLOOKUP(S586,'Requisitions'!$B:$N,13,FALSE),"Feedback Sheet"))),"")</f>
        <v/>
      </c>
    </row>
    <row r="587" spans="13:38" x14ac:dyDescent="0.45">
      <c r="M587" s="96"/>
      <c r="N587" s="103"/>
      <c r="Q587" t="str">
        <f t="shared" si="20"/>
        <v/>
      </c>
      <c r="R587" s="108"/>
      <c r="S587" s="98"/>
      <c r="T587" s="105"/>
      <c r="V587" s="171" t="str" cm="1">
        <f t="array" aca="1" ref="V587" ca="1">IF(B587="","",IF(OR(AK587="Joined",AK587="Rejected",AK587="Offer Drop",AK587="Backed out"),"",_xlfn.LET(_xlpm.dates,CHOOSE({1,2,3,4,5,6},X587,Z587,AB587,AD587,AF587,AH587),_xlpm.pastDates,IF(_xlpm.dates&lt;=TODAY(),_xlpm.dates,0),_xlpm.maxPast,MAX(_xlpm.pastDates),IF(_xlpm.maxPast&gt;0,TODAY()-_xlpm.maxPast,IF(T587="","",TODAY()-T587)))))</f>
        <v/>
      </c>
      <c r="W587" s="95"/>
      <c r="X587" s="129"/>
      <c r="Y587" s="100"/>
      <c r="Z587" s="99"/>
      <c r="AA587" s="100"/>
      <c r="AB587" s="99"/>
      <c r="AC587" s="100"/>
      <c r="AD587" s="105"/>
      <c r="AE587" s="94"/>
      <c r="AF587" s="105"/>
      <c r="AG587" s="94"/>
      <c r="AH587" s="132"/>
      <c r="AI587" s="97"/>
      <c r="AJ587" s="96"/>
      <c r="AK587" s="192" t="str">
        <f t="shared" si="21"/>
        <v/>
      </c>
      <c r="AL587" s="169" t="str">
        <f>IFERROR(IF(S587="","",IF(VLOOKUP(S587,'Requisitions'!$B:$N,13,FALSE)="","",HYPERLINK(VLOOKUP(S587,'Requisitions'!$B:$N,13,FALSE),"Feedback Sheet"))),"")</f>
        <v/>
      </c>
    </row>
    <row r="588" spans="13:38" x14ac:dyDescent="0.45">
      <c r="M588" s="96"/>
      <c r="N588" s="103"/>
      <c r="Q588" t="str">
        <f t="shared" si="20"/>
        <v/>
      </c>
      <c r="R588" s="108"/>
      <c r="S588" s="98"/>
      <c r="T588" s="105"/>
      <c r="V588" s="171" t="str" cm="1">
        <f t="array" aca="1" ref="V588" ca="1">IF(B588="","",IF(OR(AK588="Joined",AK588="Rejected",AK588="Offer Drop",AK588="Backed out"),"",_xlfn.LET(_xlpm.dates,CHOOSE({1,2,3,4,5,6},X588,Z588,AB588,AD588,AF588,AH588),_xlpm.pastDates,IF(_xlpm.dates&lt;=TODAY(),_xlpm.dates,0),_xlpm.maxPast,MAX(_xlpm.pastDates),IF(_xlpm.maxPast&gt;0,TODAY()-_xlpm.maxPast,IF(T588="","",TODAY()-T588)))))</f>
        <v/>
      </c>
      <c r="W588" s="95"/>
      <c r="X588" s="129"/>
      <c r="Y588" s="100"/>
      <c r="Z588" s="99"/>
      <c r="AA588" s="100"/>
      <c r="AB588" s="99"/>
      <c r="AC588" s="100"/>
      <c r="AD588" s="105"/>
      <c r="AE588" s="94"/>
      <c r="AF588" s="105"/>
      <c r="AG588" s="94"/>
      <c r="AH588" s="132"/>
      <c r="AI588" s="97"/>
      <c r="AJ588" s="96"/>
      <c r="AK588" s="192" t="str">
        <f t="shared" si="21"/>
        <v/>
      </c>
      <c r="AL588" s="169" t="str">
        <f>IFERROR(IF(S588="","",IF(VLOOKUP(S588,'Requisitions'!$B:$N,13,FALSE)="","",HYPERLINK(VLOOKUP(S588,'Requisitions'!$B:$N,13,FALSE),"Feedback Sheet"))),"")</f>
        <v/>
      </c>
    </row>
    <row r="589" spans="13:38" x14ac:dyDescent="0.45">
      <c r="M589" s="96"/>
      <c r="N589" s="103"/>
      <c r="Q589" t="str">
        <f t="shared" si="20"/>
        <v/>
      </c>
      <c r="R589" s="108"/>
      <c r="S589" s="98"/>
      <c r="T589" s="105"/>
      <c r="V589" s="171" t="str" cm="1">
        <f t="array" aca="1" ref="V589" ca="1">IF(B589="","",IF(OR(AK589="Joined",AK589="Rejected",AK589="Offer Drop",AK589="Backed out"),"",_xlfn.LET(_xlpm.dates,CHOOSE({1,2,3,4,5,6},X589,Z589,AB589,AD589,AF589,AH589),_xlpm.pastDates,IF(_xlpm.dates&lt;=TODAY(),_xlpm.dates,0),_xlpm.maxPast,MAX(_xlpm.pastDates),IF(_xlpm.maxPast&gt;0,TODAY()-_xlpm.maxPast,IF(T589="","",TODAY()-T589)))))</f>
        <v/>
      </c>
      <c r="W589" s="95"/>
      <c r="X589" s="129"/>
      <c r="Y589" s="100"/>
      <c r="Z589" s="99"/>
      <c r="AA589" s="100"/>
      <c r="AB589" s="99"/>
      <c r="AC589" s="100"/>
      <c r="AD589" s="105"/>
      <c r="AE589" s="94"/>
      <c r="AF589" s="105"/>
      <c r="AG589" s="94"/>
      <c r="AH589" s="132"/>
      <c r="AI589" s="97"/>
      <c r="AJ589" s="96"/>
      <c r="AK589" s="192" t="str">
        <f t="shared" si="21"/>
        <v/>
      </c>
      <c r="AL589" s="169" t="str">
        <f>IFERROR(IF(S589="","",IF(VLOOKUP(S589,'Requisitions'!$B:$N,13,FALSE)="","",HYPERLINK(VLOOKUP(S589,'Requisitions'!$B:$N,13,FALSE),"Feedback Sheet"))),"")</f>
        <v/>
      </c>
    </row>
    <row r="590" spans="13:38" x14ac:dyDescent="0.45">
      <c r="M590" s="96"/>
      <c r="N590" s="103"/>
      <c r="Q590" t="str">
        <f t="shared" si="20"/>
        <v/>
      </c>
      <c r="R590" s="108"/>
      <c r="S590" s="98"/>
      <c r="T590" s="105"/>
      <c r="V590" s="171" t="str" cm="1">
        <f t="array" aca="1" ref="V590" ca="1">IF(B590="","",IF(OR(AK590="Joined",AK590="Rejected",AK590="Offer Drop",AK590="Backed out"),"",_xlfn.LET(_xlpm.dates,CHOOSE({1,2,3,4,5,6},X590,Z590,AB590,AD590,AF590,AH590),_xlpm.pastDates,IF(_xlpm.dates&lt;=TODAY(),_xlpm.dates,0),_xlpm.maxPast,MAX(_xlpm.pastDates),IF(_xlpm.maxPast&gt;0,TODAY()-_xlpm.maxPast,IF(T590="","",TODAY()-T590)))))</f>
        <v/>
      </c>
      <c r="W590" s="95"/>
      <c r="X590" s="129"/>
      <c r="Y590" s="100"/>
      <c r="Z590" s="99"/>
      <c r="AA590" s="100"/>
      <c r="AB590" s="99"/>
      <c r="AC590" s="100"/>
      <c r="AD590" s="105"/>
      <c r="AE590" s="94"/>
      <c r="AF590" s="105"/>
      <c r="AG590" s="94"/>
      <c r="AH590" s="132"/>
      <c r="AI590" s="97"/>
      <c r="AJ590" s="96"/>
      <c r="AK590" s="192" t="str">
        <f t="shared" si="21"/>
        <v/>
      </c>
      <c r="AL590" s="169" t="str">
        <f>IFERROR(IF(S590="","",IF(VLOOKUP(S590,'Requisitions'!$B:$N,13,FALSE)="","",HYPERLINK(VLOOKUP(S590,'Requisitions'!$B:$N,13,FALSE),"Feedback Sheet"))),"")</f>
        <v/>
      </c>
    </row>
    <row r="591" spans="13:38" x14ac:dyDescent="0.45">
      <c r="M591" s="96"/>
      <c r="N591" s="103"/>
      <c r="Q591" t="str">
        <f t="shared" si="20"/>
        <v/>
      </c>
      <c r="R591" s="108"/>
      <c r="S591" s="98"/>
      <c r="T591" s="105"/>
      <c r="V591" s="171" t="str" cm="1">
        <f t="array" aca="1" ref="V591" ca="1">IF(B591="","",IF(OR(AK591="Joined",AK591="Rejected",AK591="Offer Drop",AK591="Backed out"),"",_xlfn.LET(_xlpm.dates,CHOOSE({1,2,3,4,5,6},X591,Z591,AB591,AD591,AF591,AH591),_xlpm.pastDates,IF(_xlpm.dates&lt;=TODAY(),_xlpm.dates,0),_xlpm.maxPast,MAX(_xlpm.pastDates),IF(_xlpm.maxPast&gt;0,TODAY()-_xlpm.maxPast,IF(T591="","",TODAY()-T591)))))</f>
        <v/>
      </c>
      <c r="W591" s="95"/>
      <c r="X591" s="129"/>
      <c r="Y591" s="100"/>
      <c r="Z591" s="99"/>
      <c r="AA591" s="100"/>
      <c r="AB591" s="99"/>
      <c r="AC591" s="100"/>
      <c r="AD591" s="105"/>
      <c r="AE591" s="94"/>
      <c r="AF591" s="105"/>
      <c r="AG591" s="94"/>
      <c r="AH591" s="132"/>
      <c r="AI591" s="97"/>
      <c r="AJ591" s="96"/>
      <c r="AK591" s="192" t="str">
        <f t="shared" si="21"/>
        <v/>
      </c>
      <c r="AL591" s="169" t="str">
        <f>IFERROR(IF(S591="","",IF(VLOOKUP(S591,'Requisitions'!$B:$N,13,FALSE)="","",HYPERLINK(VLOOKUP(S591,'Requisitions'!$B:$N,13,FALSE),"Feedback Sheet"))),"")</f>
        <v/>
      </c>
    </row>
    <row r="592" spans="13:38" x14ac:dyDescent="0.45">
      <c r="M592" s="96"/>
      <c r="N592" s="103"/>
      <c r="Q592" t="str">
        <f t="shared" si="20"/>
        <v/>
      </c>
      <c r="R592" s="108"/>
      <c r="S592" s="98"/>
      <c r="T592" s="105"/>
      <c r="V592" s="171" t="str" cm="1">
        <f t="array" aca="1" ref="V592" ca="1">IF(B592="","",IF(OR(AK592="Joined",AK592="Rejected",AK592="Offer Drop",AK592="Backed out"),"",_xlfn.LET(_xlpm.dates,CHOOSE({1,2,3,4,5,6},X592,Z592,AB592,AD592,AF592,AH592),_xlpm.pastDates,IF(_xlpm.dates&lt;=TODAY(),_xlpm.dates,0),_xlpm.maxPast,MAX(_xlpm.pastDates),IF(_xlpm.maxPast&gt;0,TODAY()-_xlpm.maxPast,IF(T592="","",TODAY()-T592)))))</f>
        <v/>
      </c>
      <c r="W592" s="95"/>
      <c r="X592" s="129"/>
      <c r="Y592" s="100"/>
      <c r="Z592" s="99"/>
      <c r="AA592" s="100"/>
      <c r="AB592" s="99"/>
      <c r="AC592" s="100"/>
      <c r="AD592" s="105"/>
      <c r="AE592" s="94"/>
      <c r="AF592" s="105"/>
      <c r="AG592" s="94"/>
      <c r="AH592" s="132"/>
      <c r="AI592" s="97"/>
      <c r="AJ592" s="96"/>
      <c r="AK592" s="192" t="str">
        <f t="shared" si="21"/>
        <v/>
      </c>
      <c r="AL592" s="169" t="str">
        <f>IFERROR(IF(S592="","",IF(VLOOKUP(S592,'Requisitions'!$B:$N,13,FALSE)="","",HYPERLINK(VLOOKUP(S592,'Requisitions'!$B:$N,13,FALSE),"Feedback Sheet"))),"")</f>
        <v/>
      </c>
    </row>
    <row r="593" spans="13:38" x14ac:dyDescent="0.45">
      <c r="M593" s="96"/>
      <c r="N593" s="103"/>
      <c r="Q593" t="str">
        <f t="shared" si="20"/>
        <v/>
      </c>
      <c r="R593" s="108"/>
      <c r="S593" s="98"/>
      <c r="T593" s="105"/>
      <c r="V593" s="171" t="str" cm="1">
        <f t="array" aca="1" ref="V593" ca="1">IF(B593="","",IF(OR(AK593="Joined",AK593="Rejected",AK593="Offer Drop",AK593="Backed out"),"",_xlfn.LET(_xlpm.dates,CHOOSE({1,2,3,4,5,6},X593,Z593,AB593,AD593,AF593,AH593),_xlpm.pastDates,IF(_xlpm.dates&lt;=TODAY(),_xlpm.dates,0),_xlpm.maxPast,MAX(_xlpm.pastDates),IF(_xlpm.maxPast&gt;0,TODAY()-_xlpm.maxPast,IF(T593="","",TODAY()-T593)))))</f>
        <v/>
      </c>
      <c r="W593" s="95"/>
      <c r="X593" s="129"/>
      <c r="Y593" s="100"/>
      <c r="Z593" s="99"/>
      <c r="AA593" s="100"/>
      <c r="AB593" s="99"/>
      <c r="AC593" s="100"/>
      <c r="AD593" s="105"/>
      <c r="AE593" s="94"/>
      <c r="AF593" s="105"/>
      <c r="AG593" s="94"/>
      <c r="AH593" s="132"/>
      <c r="AI593" s="97"/>
      <c r="AJ593" s="96"/>
      <c r="AK593" s="192" t="str">
        <f t="shared" si="21"/>
        <v/>
      </c>
      <c r="AL593" s="169" t="str">
        <f>IFERROR(IF(S593="","",IF(VLOOKUP(S593,'Requisitions'!$B:$N,13,FALSE)="","",HYPERLINK(VLOOKUP(S593,'Requisitions'!$B:$N,13,FALSE),"Feedback Sheet"))),"")</f>
        <v/>
      </c>
    </row>
    <row r="594" spans="13:38" x14ac:dyDescent="0.45">
      <c r="M594" s="96"/>
      <c r="N594" s="103"/>
      <c r="Q594" t="str">
        <f t="shared" si="20"/>
        <v/>
      </c>
      <c r="R594" s="108"/>
      <c r="S594" s="98"/>
      <c r="T594" s="105"/>
      <c r="V594" s="171" t="str" cm="1">
        <f t="array" aca="1" ref="V594" ca="1">IF(B594="","",IF(OR(AK594="Joined",AK594="Rejected",AK594="Offer Drop",AK594="Backed out"),"",_xlfn.LET(_xlpm.dates,CHOOSE({1,2,3,4,5,6},X594,Z594,AB594,AD594,AF594,AH594),_xlpm.pastDates,IF(_xlpm.dates&lt;=TODAY(),_xlpm.dates,0),_xlpm.maxPast,MAX(_xlpm.pastDates),IF(_xlpm.maxPast&gt;0,TODAY()-_xlpm.maxPast,IF(T594="","",TODAY()-T594)))))</f>
        <v/>
      </c>
      <c r="W594" s="95"/>
      <c r="X594" s="129"/>
      <c r="Y594" s="100"/>
      <c r="Z594" s="99"/>
      <c r="AA594" s="100"/>
      <c r="AB594" s="99"/>
      <c r="AC594" s="100"/>
      <c r="AD594" s="105"/>
      <c r="AE594" s="94"/>
      <c r="AF594" s="105"/>
      <c r="AG594" s="94"/>
      <c r="AH594" s="132"/>
      <c r="AI594" s="97"/>
      <c r="AJ594" s="96"/>
      <c r="AK594" s="192" t="str">
        <f t="shared" si="21"/>
        <v/>
      </c>
      <c r="AL594" s="169" t="str">
        <f>IFERROR(IF(S594="","",IF(VLOOKUP(S594,'Requisitions'!$B:$N,13,FALSE)="","",HYPERLINK(VLOOKUP(S594,'Requisitions'!$B:$N,13,FALSE),"Feedback Sheet"))),"")</f>
        <v/>
      </c>
    </row>
    <row r="595" spans="13:38" x14ac:dyDescent="0.45">
      <c r="M595" s="96"/>
      <c r="N595" s="103"/>
      <c r="Q595" t="str">
        <f t="shared" si="20"/>
        <v/>
      </c>
      <c r="R595" s="108"/>
      <c r="S595" s="98"/>
      <c r="T595" s="105"/>
      <c r="V595" s="171" t="str" cm="1">
        <f t="array" aca="1" ref="V595" ca="1">IF(B595="","",IF(OR(AK595="Joined",AK595="Rejected",AK595="Offer Drop",AK595="Backed out"),"",_xlfn.LET(_xlpm.dates,CHOOSE({1,2,3,4,5,6},X595,Z595,AB595,AD595,AF595,AH595),_xlpm.pastDates,IF(_xlpm.dates&lt;=TODAY(),_xlpm.dates,0),_xlpm.maxPast,MAX(_xlpm.pastDates),IF(_xlpm.maxPast&gt;0,TODAY()-_xlpm.maxPast,IF(T595="","",TODAY()-T595)))))</f>
        <v/>
      </c>
      <c r="W595" s="95"/>
      <c r="X595" s="129"/>
      <c r="Y595" s="100"/>
      <c r="Z595" s="99"/>
      <c r="AA595" s="100"/>
      <c r="AB595" s="99"/>
      <c r="AC595" s="100"/>
      <c r="AD595" s="105"/>
      <c r="AE595" s="94"/>
      <c r="AF595" s="105"/>
      <c r="AG595" s="94"/>
      <c r="AH595" s="132"/>
      <c r="AI595" s="97"/>
      <c r="AJ595" s="96"/>
      <c r="AK595" s="192" t="str">
        <f t="shared" si="21"/>
        <v/>
      </c>
      <c r="AL595" s="169" t="str">
        <f>IFERROR(IF(S595="","",IF(VLOOKUP(S595,'Requisitions'!$B:$N,13,FALSE)="","",HYPERLINK(VLOOKUP(S595,'Requisitions'!$B:$N,13,FALSE),"Feedback Sheet"))),"")</f>
        <v/>
      </c>
    </row>
    <row r="596" spans="13:38" x14ac:dyDescent="0.45">
      <c r="M596" s="96"/>
      <c r="N596" s="103"/>
      <c r="Q596" t="str">
        <f t="shared" si="20"/>
        <v/>
      </c>
      <c r="R596" s="108"/>
      <c r="S596" s="98"/>
      <c r="T596" s="105"/>
      <c r="V596" s="171" t="str" cm="1">
        <f t="array" aca="1" ref="V596" ca="1">IF(B596="","",IF(OR(AK596="Joined",AK596="Rejected",AK596="Offer Drop",AK596="Backed out"),"",_xlfn.LET(_xlpm.dates,CHOOSE({1,2,3,4,5,6},X596,Z596,AB596,AD596,AF596,AH596),_xlpm.pastDates,IF(_xlpm.dates&lt;=TODAY(),_xlpm.dates,0),_xlpm.maxPast,MAX(_xlpm.pastDates),IF(_xlpm.maxPast&gt;0,TODAY()-_xlpm.maxPast,IF(T596="","",TODAY()-T596)))))</f>
        <v/>
      </c>
      <c r="W596" s="95"/>
      <c r="X596" s="129"/>
      <c r="Y596" s="100"/>
      <c r="Z596" s="99"/>
      <c r="AA596" s="100"/>
      <c r="AB596" s="99"/>
      <c r="AC596" s="100"/>
      <c r="AD596" s="105"/>
      <c r="AE596" s="94"/>
      <c r="AF596" s="105"/>
      <c r="AG596" s="94"/>
      <c r="AH596" s="132"/>
      <c r="AI596" s="97"/>
      <c r="AJ596" s="96"/>
      <c r="AK596" s="192" t="str">
        <f t="shared" si="21"/>
        <v/>
      </c>
      <c r="AL596" s="169" t="str">
        <f>IFERROR(IF(S596="","",IF(VLOOKUP(S596,'Requisitions'!$B:$N,13,FALSE)="","",HYPERLINK(VLOOKUP(S596,'Requisitions'!$B:$N,13,FALSE),"Feedback Sheet"))),"")</f>
        <v/>
      </c>
    </row>
    <row r="597" spans="13:38" x14ac:dyDescent="0.45">
      <c r="M597" s="96"/>
      <c r="N597" s="103"/>
      <c r="Q597" t="str">
        <f t="shared" si="20"/>
        <v/>
      </c>
      <c r="R597" s="108"/>
      <c r="S597" s="98"/>
      <c r="T597" s="105"/>
      <c r="V597" s="171" t="str" cm="1">
        <f t="array" aca="1" ref="V597" ca="1">IF(B597="","",IF(OR(AK597="Joined",AK597="Rejected",AK597="Offer Drop",AK597="Backed out"),"",_xlfn.LET(_xlpm.dates,CHOOSE({1,2,3,4,5,6},X597,Z597,AB597,AD597,AF597,AH597),_xlpm.pastDates,IF(_xlpm.dates&lt;=TODAY(),_xlpm.dates,0),_xlpm.maxPast,MAX(_xlpm.pastDates),IF(_xlpm.maxPast&gt;0,TODAY()-_xlpm.maxPast,IF(T597="","",TODAY()-T597)))))</f>
        <v/>
      </c>
      <c r="W597" s="95"/>
      <c r="X597" s="129"/>
      <c r="Y597" s="100"/>
      <c r="Z597" s="99"/>
      <c r="AA597" s="100"/>
      <c r="AB597" s="99"/>
      <c r="AC597" s="100"/>
      <c r="AD597" s="105"/>
      <c r="AE597" s="94"/>
      <c r="AF597" s="105"/>
      <c r="AG597" s="94"/>
      <c r="AH597" s="132"/>
      <c r="AI597" s="97"/>
      <c r="AJ597" s="96"/>
      <c r="AK597" s="192" t="str">
        <f t="shared" si="21"/>
        <v/>
      </c>
      <c r="AL597" s="169" t="str">
        <f>IFERROR(IF(S597="","",IF(VLOOKUP(S597,'Requisitions'!$B:$N,13,FALSE)="","",HYPERLINK(VLOOKUP(S597,'Requisitions'!$B:$N,13,FALSE),"Feedback Sheet"))),"")</f>
        <v/>
      </c>
    </row>
    <row r="598" spans="13:38" x14ac:dyDescent="0.45">
      <c r="M598" s="96"/>
      <c r="N598" s="103"/>
      <c r="Q598" t="str">
        <f t="shared" si="20"/>
        <v/>
      </c>
      <c r="R598" s="108"/>
      <c r="S598" s="98"/>
      <c r="T598" s="105"/>
      <c r="V598" s="171" t="str" cm="1">
        <f t="array" aca="1" ref="V598" ca="1">IF(B598="","",IF(OR(AK598="Joined",AK598="Rejected",AK598="Offer Drop",AK598="Backed out"),"",_xlfn.LET(_xlpm.dates,CHOOSE({1,2,3,4,5,6},X598,Z598,AB598,AD598,AF598,AH598),_xlpm.pastDates,IF(_xlpm.dates&lt;=TODAY(),_xlpm.dates,0),_xlpm.maxPast,MAX(_xlpm.pastDates),IF(_xlpm.maxPast&gt;0,TODAY()-_xlpm.maxPast,IF(T598="","",TODAY()-T598)))))</f>
        <v/>
      </c>
      <c r="W598" s="95"/>
      <c r="X598" s="129"/>
      <c r="Y598" s="100"/>
      <c r="Z598" s="99"/>
      <c r="AA598" s="100"/>
      <c r="AB598" s="99"/>
      <c r="AC598" s="100"/>
      <c r="AD598" s="105"/>
      <c r="AE598" s="94"/>
      <c r="AF598" s="105"/>
      <c r="AG598" s="94"/>
      <c r="AH598" s="132"/>
      <c r="AI598" s="97"/>
      <c r="AJ598" s="96"/>
      <c r="AK598" s="192" t="str">
        <f t="shared" si="21"/>
        <v/>
      </c>
      <c r="AL598" s="169" t="str">
        <f>IFERROR(IF(S598="","",IF(VLOOKUP(S598,'Requisitions'!$B:$N,13,FALSE)="","",HYPERLINK(VLOOKUP(S598,'Requisitions'!$B:$N,13,FALSE),"Feedback Sheet"))),"")</f>
        <v/>
      </c>
    </row>
    <row r="599" spans="13:38" x14ac:dyDescent="0.45">
      <c r="M599" s="96"/>
      <c r="N599" s="103"/>
      <c r="Q599" t="str">
        <f t="shared" si="20"/>
        <v/>
      </c>
      <c r="R599" s="108"/>
      <c r="S599" s="98"/>
      <c r="T599" s="105"/>
      <c r="V599" s="171" t="str" cm="1">
        <f t="array" aca="1" ref="V599" ca="1">IF(B599="","",IF(OR(AK599="Joined",AK599="Rejected",AK599="Offer Drop",AK599="Backed out"),"",_xlfn.LET(_xlpm.dates,CHOOSE({1,2,3,4,5,6},X599,Z599,AB599,AD599,AF599,AH599),_xlpm.pastDates,IF(_xlpm.dates&lt;=TODAY(),_xlpm.dates,0),_xlpm.maxPast,MAX(_xlpm.pastDates),IF(_xlpm.maxPast&gt;0,TODAY()-_xlpm.maxPast,IF(T599="","",TODAY()-T599)))))</f>
        <v/>
      </c>
      <c r="W599" s="95"/>
      <c r="X599" s="129"/>
      <c r="Y599" s="100"/>
      <c r="Z599" s="99"/>
      <c r="AA599" s="100"/>
      <c r="AB599" s="99"/>
      <c r="AC599" s="100"/>
      <c r="AD599" s="105"/>
      <c r="AE599" s="94"/>
      <c r="AF599" s="105"/>
      <c r="AG599" s="94"/>
      <c r="AH599" s="132"/>
      <c r="AI599" s="97"/>
      <c r="AJ599" s="96"/>
      <c r="AK599" s="192" t="str">
        <f t="shared" si="21"/>
        <v/>
      </c>
      <c r="AL599" s="169" t="str">
        <f>IFERROR(IF(S599="","",IF(VLOOKUP(S599,'Requisitions'!$B:$N,13,FALSE)="","",HYPERLINK(VLOOKUP(S599,'Requisitions'!$B:$N,13,FALSE),"Feedback Sheet"))),"")</f>
        <v/>
      </c>
    </row>
    <row r="600" spans="13:38" x14ac:dyDescent="0.45">
      <c r="M600" s="96"/>
      <c r="N600" s="103"/>
      <c r="Q600" t="str">
        <f t="shared" si="20"/>
        <v/>
      </c>
      <c r="R600" s="108"/>
      <c r="S600" s="98"/>
      <c r="T600" s="105"/>
      <c r="V600" s="171" t="str" cm="1">
        <f t="array" aca="1" ref="V600" ca="1">IF(B600="","",IF(OR(AK600="Joined",AK600="Rejected",AK600="Offer Drop",AK600="Backed out"),"",_xlfn.LET(_xlpm.dates,CHOOSE({1,2,3,4,5,6},X600,Z600,AB600,AD600,AF600,AH600),_xlpm.pastDates,IF(_xlpm.dates&lt;=TODAY(),_xlpm.dates,0),_xlpm.maxPast,MAX(_xlpm.pastDates),IF(_xlpm.maxPast&gt;0,TODAY()-_xlpm.maxPast,IF(T600="","",TODAY()-T600)))))</f>
        <v/>
      </c>
      <c r="W600" s="95"/>
      <c r="X600" s="129"/>
      <c r="Y600" s="100"/>
      <c r="Z600" s="99"/>
      <c r="AA600" s="100"/>
      <c r="AB600" s="99"/>
      <c r="AC600" s="100"/>
      <c r="AD600" s="105"/>
      <c r="AE600" s="94"/>
      <c r="AF600" s="105"/>
      <c r="AG600" s="94"/>
      <c r="AH600" s="132"/>
      <c r="AI600" s="97"/>
      <c r="AJ600" s="96"/>
      <c r="AK600" s="192" t="str">
        <f t="shared" si="21"/>
        <v/>
      </c>
      <c r="AL600" s="169" t="str">
        <f>IFERROR(IF(S600="","",IF(VLOOKUP(S600,'Requisitions'!$B:$N,13,FALSE)="","",HYPERLINK(VLOOKUP(S600,'Requisitions'!$B:$N,13,FALSE),"Feedback Sheet"))),"")</f>
        <v/>
      </c>
    </row>
    <row r="601" spans="13:38" x14ac:dyDescent="0.45">
      <c r="M601" s="96"/>
      <c r="N601" s="103"/>
      <c r="Q601" t="str">
        <f t="shared" si="20"/>
        <v/>
      </c>
      <c r="R601" s="108"/>
      <c r="S601" s="98"/>
      <c r="T601" s="105"/>
      <c r="V601" s="171" t="str" cm="1">
        <f t="array" aca="1" ref="V601" ca="1">IF(B601="","",IF(OR(AK601="Joined",AK601="Rejected",AK601="Offer Drop",AK601="Backed out"),"",_xlfn.LET(_xlpm.dates,CHOOSE({1,2,3,4,5,6},X601,Z601,AB601,AD601,AF601,AH601),_xlpm.pastDates,IF(_xlpm.dates&lt;=TODAY(),_xlpm.dates,0),_xlpm.maxPast,MAX(_xlpm.pastDates),IF(_xlpm.maxPast&gt;0,TODAY()-_xlpm.maxPast,IF(T601="","",TODAY()-T601)))))</f>
        <v/>
      </c>
      <c r="W601" s="95"/>
      <c r="X601" s="129"/>
      <c r="Y601" s="100"/>
      <c r="Z601" s="99"/>
      <c r="AA601" s="100"/>
      <c r="AB601" s="99"/>
      <c r="AC601" s="100"/>
      <c r="AD601" s="105"/>
      <c r="AE601" s="94"/>
      <c r="AF601" s="105"/>
      <c r="AG601" s="94"/>
      <c r="AH601" s="132"/>
      <c r="AI601" s="97"/>
      <c r="AJ601" s="96"/>
      <c r="AK601" s="192" t="str">
        <f t="shared" si="21"/>
        <v/>
      </c>
      <c r="AL601" s="169" t="str">
        <f>IFERROR(IF(S601="","",IF(VLOOKUP(S601,'Requisitions'!$B:$N,13,FALSE)="","",HYPERLINK(VLOOKUP(S601,'Requisitions'!$B:$N,13,FALSE),"Feedback Sheet"))),"")</f>
        <v/>
      </c>
    </row>
    <row r="602" spans="13:38" x14ac:dyDescent="0.45">
      <c r="M602" s="96"/>
      <c r="N602" s="103"/>
      <c r="Q602" t="str">
        <f t="shared" si="20"/>
        <v/>
      </c>
      <c r="R602" s="108"/>
      <c r="S602" s="98"/>
      <c r="T602" s="105"/>
      <c r="V602" s="171" t="str" cm="1">
        <f t="array" aca="1" ref="V602" ca="1">IF(B602="","",IF(OR(AK602="Joined",AK602="Rejected",AK602="Offer Drop",AK602="Backed out"),"",_xlfn.LET(_xlpm.dates,CHOOSE({1,2,3,4,5,6},X602,Z602,AB602,AD602,AF602,AH602),_xlpm.pastDates,IF(_xlpm.dates&lt;=TODAY(),_xlpm.dates,0),_xlpm.maxPast,MAX(_xlpm.pastDates),IF(_xlpm.maxPast&gt;0,TODAY()-_xlpm.maxPast,IF(T602="","",TODAY()-T602)))))</f>
        <v/>
      </c>
      <c r="W602" s="95"/>
      <c r="X602" s="129"/>
      <c r="Y602" s="100"/>
      <c r="Z602" s="99"/>
      <c r="AA602" s="100"/>
      <c r="AB602" s="99"/>
      <c r="AC602" s="100"/>
      <c r="AD602" s="105"/>
      <c r="AE602" s="94"/>
      <c r="AF602" s="105"/>
      <c r="AG602" s="94"/>
      <c r="AH602" s="132"/>
      <c r="AI602" s="97"/>
      <c r="AJ602" s="96"/>
      <c r="AK602" s="192" t="str">
        <f t="shared" si="21"/>
        <v/>
      </c>
      <c r="AL602" s="169" t="str">
        <f>IFERROR(IF(S602="","",IF(VLOOKUP(S602,'Requisitions'!$B:$N,13,FALSE)="","",HYPERLINK(VLOOKUP(S602,'Requisitions'!$B:$N,13,FALSE),"Feedback Sheet"))),"")</f>
        <v/>
      </c>
    </row>
    <row r="603" spans="13:38" x14ac:dyDescent="0.45">
      <c r="M603" s="96"/>
      <c r="N603" s="103"/>
      <c r="Q603" t="str">
        <f t="shared" si="20"/>
        <v/>
      </c>
      <c r="R603" s="108"/>
      <c r="S603" s="98"/>
      <c r="T603" s="105"/>
      <c r="V603" s="171" t="str" cm="1">
        <f t="array" aca="1" ref="V603" ca="1">IF(B603="","",IF(OR(AK603="Joined",AK603="Rejected",AK603="Offer Drop",AK603="Backed out"),"",_xlfn.LET(_xlpm.dates,CHOOSE({1,2,3,4,5,6},X603,Z603,AB603,AD603,AF603,AH603),_xlpm.pastDates,IF(_xlpm.dates&lt;=TODAY(),_xlpm.dates,0),_xlpm.maxPast,MAX(_xlpm.pastDates),IF(_xlpm.maxPast&gt;0,TODAY()-_xlpm.maxPast,IF(T603="","",TODAY()-T603)))))</f>
        <v/>
      </c>
      <c r="W603" s="95"/>
      <c r="X603" s="129"/>
      <c r="Y603" s="100"/>
      <c r="Z603" s="99"/>
      <c r="AA603" s="100"/>
      <c r="AB603" s="99"/>
      <c r="AC603" s="100"/>
      <c r="AD603" s="105"/>
      <c r="AE603" s="94"/>
      <c r="AF603" s="105"/>
      <c r="AG603" s="94"/>
      <c r="AH603" s="132"/>
      <c r="AI603" s="97"/>
      <c r="AJ603" s="96"/>
      <c r="AK603" s="192" t="str">
        <f t="shared" si="21"/>
        <v/>
      </c>
      <c r="AL603" s="169" t="str">
        <f>IFERROR(IF(S603="","",IF(VLOOKUP(S603,'Requisitions'!$B:$N,13,FALSE)="","",HYPERLINK(VLOOKUP(S603,'Requisitions'!$B:$N,13,FALSE),"Feedback Sheet"))),"")</f>
        <v/>
      </c>
    </row>
    <row r="604" spans="13:38" x14ac:dyDescent="0.45">
      <c r="M604" s="96"/>
      <c r="N604" s="103"/>
      <c r="Q604" t="str">
        <f t="shared" si="20"/>
        <v/>
      </c>
      <c r="R604" s="108"/>
      <c r="S604" s="98"/>
      <c r="T604" s="105"/>
      <c r="V604" s="171" t="str" cm="1">
        <f t="array" aca="1" ref="V604" ca="1">IF(B604="","",IF(OR(AK604="Joined",AK604="Rejected",AK604="Offer Drop",AK604="Backed out"),"",_xlfn.LET(_xlpm.dates,CHOOSE({1,2,3,4,5,6},X604,Z604,AB604,AD604,AF604,AH604),_xlpm.pastDates,IF(_xlpm.dates&lt;=TODAY(),_xlpm.dates,0),_xlpm.maxPast,MAX(_xlpm.pastDates),IF(_xlpm.maxPast&gt;0,TODAY()-_xlpm.maxPast,IF(T604="","",TODAY()-T604)))))</f>
        <v/>
      </c>
      <c r="W604" s="95"/>
      <c r="X604" s="129"/>
      <c r="Y604" s="100"/>
      <c r="Z604" s="99"/>
      <c r="AA604" s="100"/>
      <c r="AB604" s="99"/>
      <c r="AC604" s="100"/>
      <c r="AD604" s="105"/>
      <c r="AE604" s="94"/>
      <c r="AF604" s="105"/>
      <c r="AG604" s="94"/>
      <c r="AH604" s="132"/>
      <c r="AI604" s="97"/>
      <c r="AJ604" s="96"/>
      <c r="AK604" s="192" t="str">
        <f t="shared" si="21"/>
        <v/>
      </c>
      <c r="AL604" s="169" t="str">
        <f>IFERROR(IF(S604="","",IF(VLOOKUP(S604,'Requisitions'!$B:$N,13,FALSE)="","",HYPERLINK(VLOOKUP(S604,'Requisitions'!$B:$N,13,FALSE),"Feedback Sheet"))),"")</f>
        <v/>
      </c>
    </row>
    <row r="605" spans="13:38" x14ac:dyDescent="0.45">
      <c r="M605" s="96"/>
      <c r="N605" s="103"/>
      <c r="Q605" t="str">
        <f t="shared" si="20"/>
        <v/>
      </c>
      <c r="R605" s="108"/>
      <c r="S605" s="98"/>
      <c r="T605" s="105"/>
      <c r="V605" s="171" t="str" cm="1">
        <f t="array" aca="1" ref="V605" ca="1">IF(B605="","",IF(OR(AK605="Joined",AK605="Rejected",AK605="Offer Drop",AK605="Backed out"),"",_xlfn.LET(_xlpm.dates,CHOOSE({1,2,3,4,5,6},X605,Z605,AB605,AD605,AF605,AH605),_xlpm.pastDates,IF(_xlpm.dates&lt;=TODAY(),_xlpm.dates,0),_xlpm.maxPast,MAX(_xlpm.pastDates),IF(_xlpm.maxPast&gt;0,TODAY()-_xlpm.maxPast,IF(T605="","",TODAY()-T605)))))</f>
        <v/>
      </c>
      <c r="W605" s="95"/>
      <c r="X605" s="129"/>
      <c r="Y605" s="100"/>
      <c r="Z605" s="99"/>
      <c r="AA605" s="100"/>
      <c r="AB605" s="99"/>
      <c r="AC605" s="100"/>
      <c r="AD605" s="105"/>
      <c r="AE605" s="94"/>
      <c r="AF605" s="105"/>
      <c r="AG605" s="94"/>
      <c r="AH605" s="132"/>
      <c r="AI605" s="97"/>
      <c r="AJ605" s="96"/>
      <c r="AK605" s="192" t="str">
        <f t="shared" si="21"/>
        <v/>
      </c>
      <c r="AL605" s="169" t="str">
        <f>IFERROR(IF(S605="","",IF(VLOOKUP(S605,'Requisitions'!$B:$N,13,FALSE)="","",HYPERLINK(VLOOKUP(S605,'Requisitions'!$B:$N,13,FALSE),"Feedback Sheet"))),"")</f>
        <v/>
      </c>
    </row>
    <row r="606" spans="13:38" x14ac:dyDescent="0.45">
      <c r="M606" s="96"/>
      <c r="N606" s="103"/>
      <c r="Q606" t="str">
        <f t="shared" si="20"/>
        <v/>
      </c>
      <c r="R606" s="108"/>
      <c r="S606" s="98"/>
      <c r="T606" s="105"/>
      <c r="V606" s="171" t="str" cm="1">
        <f t="array" aca="1" ref="V606" ca="1">IF(B606="","",IF(OR(AK606="Joined",AK606="Rejected",AK606="Offer Drop",AK606="Backed out"),"",_xlfn.LET(_xlpm.dates,CHOOSE({1,2,3,4,5,6},X606,Z606,AB606,AD606,AF606,AH606),_xlpm.pastDates,IF(_xlpm.dates&lt;=TODAY(),_xlpm.dates,0),_xlpm.maxPast,MAX(_xlpm.pastDates),IF(_xlpm.maxPast&gt;0,TODAY()-_xlpm.maxPast,IF(T606="","",TODAY()-T606)))))</f>
        <v/>
      </c>
      <c r="W606" s="95"/>
      <c r="X606" s="129"/>
      <c r="Y606" s="100"/>
      <c r="Z606" s="99"/>
      <c r="AA606" s="100"/>
      <c r="AB606" s="99"/>
      <c r="AC606" s="100"/>
      <c r="AD606" s="105"/>
      <c r="AE606" s="94"/>
      <c r="AF606" s="105"/>
      <c r="AG606" s="94"/>
      <c r="AH606" s="132"/>
      <c r="AI606" s="97"/>
      <c r="AJ606" s="96"/>
      <c r="AK606" s="192" t="str">
        <f t="shared" si="21"/>
        <v/>
      </c>
      <c r="AL606" s="169" t="str">
        <f>IFERROR(IF(S606="","",IF(VLOOKUP(S606,'Requisitions'!$B:$N,13,FALSE)="","",HYPERLINK(VLOOKUP(S606,'Requisitions'!$B:$N,13,FALSE),"Feedback Sheet"))),"")</f>
        <v/>
      </c>
    </row>
    <row r="607" spans="13:38" x14ac:dyDescent="0.45">
      <c r="M607" s="96"/>
      <c r="N607" s="103"/>
      <c r="Q607" t="str">
        <f t="shared" si="20"/>
        <v/>
      </c>
      <c r="R607" s="108"/>
      <c r="S607" s="98"/>
      <c r="T607" s="105"/>
      <c r="V607" s="171" t="str" cm="1">
        <f t="array" aca="1" ref="V607" ca="1">IF(B607="","",IF(OR(AK607="Joined",AK607="Rejected",AK607="Offer Drop",AK607="Backed out"),"",_xlfn.LET(_xlpm.dates,CHOOSE({1,2,3,4,5,6},X607,Z607,AB607,AD607,AF607,AH607),_xlpm.pastDates,IF(_xlpm.dates&lt;=TODAY(),_xlpm.dates,0),_xlpm.maxPast,MAX(_xlpm.pastDates),IF(_xlpm.maxPast&gt;0,TODAY()-_xlpm.maxPast,IF(T607="","",TODAY()-T607)))))</f>
        <v/>
      </c>
      <c r="W607" s="95"/>
      <c r="X607" s="129"/>
      <c r="Y607" s="100"/>
      <c r="Z607" s="99"/>
      <c r="AA607" s="100"/>
      <c r="AB607" s="99"/>
      <c r="AC607" s="100"/>
      <c r="AD607" s="105"/>
      <c r="AE607" s="94"/>
      <c r="AF607" s="105"/>
      <c r="AG607" s="94"/>
      <c r="AH607" s="132"/>
      <c r="AI607" s="97"/>
      <c r="AJ607" s="96"/>
      <c r="AK607" s="192" t="str">
        <f t="shared" si="21"/>
        <v/>
      </c>
      <c r="AL607" s="169" t="str">
        <f>IFERROR(IF(S607="","",IF(VLOOKUP(S607,'Requisitions'!$B:$N,13,FALSE)="","",HYPERLINK(VLOOKUP(S607,'Requisitions'!$B:$N,13,FALSE),"Feedback Sheet"))),"")</f>
        <v/>
      </c>
    </row>
    <row r="608" spans="13:38" x14ac:dyDescent="0.45">
      <c r="M608" s="96"/>
      <c r="N608" s="103"/>
      <c r="Q608" t="str">
        <f t="shared" si="20"/>
        <v/>
      </c>
      <c r="R608" s="108"/>
      <c r="S608" s="98"/>
      <c r="T608" s="105"/>
      <c r="V608" s="171" t="str" cm="1">
        <f t="array" aca="1" ref="V608" ca="1">IF(B608="","",IF(OR(AK608="Joined",AK608="Rejected",AK608="Offer Drop",AK608="Backed out"),"",_xlfn.LET(_xlpm.dates,CHOOSE({1,2,3,4,5,6},X608,Z608,AB608,AD608,AF608,AH608),_xlpm.pastDates,IF(_xlpm.dates&lt;=TODAY(),_xlpm.dates,0),_xlpm.maxPast,MAX(_xlpm.pastDates),IF(_xlpm.maxPast&gt;0,TODAY()-_xlpm.maxPast,IF(T608="","",TODAY()-T608)))))</f>
        <v/>
      </c>
      <c r="W608" s="95"/>
      <c r="X608" s="129"/>
      <c r="Y608" s="100"/>
      <c r="Z608" s="99"/>
      <c r="AA608" s="100"/>
      <c r="AB608" s="99"/>
      <c r="AC608" s="100"/>
      <c r="AD608" s="105"/>
      <c r="AE608" s="94"/>
      <c r="AF608" s="105"/>
      <c r="AG608" s="94"/>
      <c r="AH608" s="132"/>
      <c r="AI608" s="97"/>
      <c r="AJ608" s="96"/>
      <c r="AK608" s="192" t="str">
        <f t="shared" si="21"/>
        <v/>
      </c>
      <c r="AL608" s="169" t="str">
        <f>IFERROR(IF(S608="","",IF(VLOOKUP(S608,'Requisitions'!$B:$N,13,FALSE)="","",HYPERLINK(VLOOKUP(S608,'Requisitions'!$B:$N,13,FALSE),"Feedback Sheet"))),"")</f>
        <v/>
      </c>
    </row>
    <row r="609" spans="13:38" x14ac:dyDescent="0.45">
      <c r="M609" s="96"/>
      <c r="N609" s="103"/>
      <c r="Q609" t="str">
        <f t="shared" si="20"/>
        <v/>
      </c>
      <c r="R609" s="108"/>
      <c r="S609" s="98"/>
      <c r="T609" s="105"/>
      <c r="V609" s="171" t="str" cm="1">
        <f t="array" aca="1" ref="V609" ca="1">IF(B609="","",IF(OR(AK609="Joined",AK609="Rejected",AK609="Offer Drop",AK609="Backed out"),"",_xlfn.LET(_xlpm.dates,CHOOSE({1,2,3,4,5,6},X609,Z609,AB609,AD609,AF609,AH609),_xlpm.pastDates,IF(_xlpm.dates&lt;=TODAY(),_xlpm.dates,0),_xlpm.maxPast,MAX(_xlpm.pastDates),IF(_xlpm.maxPast&gt;0,TODAY()-_xlpm.maxPast,IF(T609="","",TODAY()-T609)))))</f>
        <v/>
      </c>
      <c r="W609" s="95"/>
      <c r="X609" s="129"/>
      <c r="Y609" s="100"/>
      <c r="Z609" s="99"/>
      <c r="AA609" s="100"/>
      <c r="AB609" s="99"/>
      <c r="AC609" s="100"/>
      <c r="AD609" s="105"/>
      <c r="AE609" s="94"/>
      <c r="AF609" s="105"/>
      <c r="AG609" s="94"/>
      <c r="AH609" s="132"/>
      <c r="AI609" s="97"/>
      <c r="AJ609" s="96"/>
      <c r="AK609" s="192" t="str">
        <f t="shared" si="21"/>
        <v/>
      </c>
      <c r="AL609" s="169" t="str">
        <f>IFERROR(IF(S609="","",IF(VLOOKUP(S609,'Requisitions'!$B:$N,13,FALSE)="","",HYPERLINK(VLOOKUP(S609,'Requisitions'!$B:$N,13,FALSE),"Feedback Sheet"))),"")</f>
        <v/>
      </c>
    </row>
    <row r="610" spans="13:38" x14ac:dyDescent="0.45">
      <c r="M610" s="96"/>
      <c r="N610" s="103"/>
      <c r="Q610" t="str">
        <f t="shared" si="20"/>
        <v/>
      </c>
      <c r="R610" s="108"/>
      <c r="S610" s="98"/>
      <c r="T610" s="105"/>
      <c r="V610" s="171" t="str" cm="1">
        <f t="array" aca="1" ref="V610" ca="1">IF(B610="","",IF(OR(AK610="Joined",AK610="Rejected",AK610="Offer Drop",AK610="Backed out"),"",_xlfn.LET(_xlpm.dates,CHOOSE({1,2,3,4,5,6},X610,Z610,AB610,AD610,AF610,AH610),_xlpm.pastDates,IF(_xlpm.dates&lt;=TODAY(),_xlpm.dates,0),_xlpm.maxPast,MAX(_xlpm.pastDates),IF(_xlpm.maxPast&gt;0,TODAY()-_xlpm.maxPast,IF(T610="","",TODAY()-T610)))))</f>
        <v/>
      </c>
      <c r="W610" s="95"/>
      <c r="X610" s="129"/>
      <c r="Y610" s="100"/>
      <c r="Z610" s="99"/>
      <c r="AA610" s="100"/>
      <c r="AB610" s="99"/>
      <c r="AC610" s="100"/>
      <c r="AD610" s="105"/>
      <c r="AE610" s="94"/>
      <c r="AF610" s="105"/>
      <c r="AG610" s="94"/>
      <c r="AH610" s="132"/>
      <c r="AI610" s="97"/>
      <c r="AJ610" s="96"/>
      <c r="AK610" s="192" t="str">
        <f t="shared" si="21"/>
        <v/>
      </c>
      <c r="AL610" s="169" t="str">
        <f>IFERROR(IF(S610="","",IF(VLOOKUP(S610,'Requisitions'!$B:$N,13,FALSE)="","",HYPERLINK(VLOOKUP(S610,'Requisitions'!$B:$N,13,FALSE),"Feedback Sheet"))),"")</f>
        <v/>
      </c>
    </row>
    <row r="611" spans="13:38" x14ac:dyDescent="0.45">
      <c r="M611" s="96"/>
      <c r="N611" s="103"/>
      <c r="Q611" t="str">
        <f t="shared" si="20"/>
        <v/>
      </c>
      <c r="R611" s="108"/>
      <c r="S611" s="98"/>
      <c r="T611" s="105"/>
      <c r="V611" s="171" t="str" cm="1">
        <f t="array" aca="1" ref="V611" ca="1">IF(B611="","",IF(OR(AK611="Joined",AK611="Rejected",AK611="Offer Drop",AK611="Backed out"),"",_xlfn.LET(_xlpm.dates,CHOOSE({1,2,3,4,5,6},X611,Z611,AB611,AD611,AF611,AH611),_xlpm.pastDates,IF(_xlpm.dates&lt;=TODAY(),_xlpm.dates,0),_xlpm.maxPast,MAX(_xlpm.pastDates),IF(_xlpm.maxPast&gt;0,TODAY()-_xlpm.maxPast,IF(T611="","",TODAY()-T611)))))</f>
        <v/>
      </c>
      <c r="W611" s="95"/>
      <c r="X611" s="129"/>
      <c r="Y611" s="100"/>
      <c r="Z611" s="99"/>
      <c r="AA611" s="100"/>
      <c r="AB611" s="99"/>
      <c r="AC611" s="100"/>
      <c r="AD611" s="105"/>
      <c r="AE611" s="94"/>
      <c r="AF611" s="105"/>
      <c r="AG611" s="94"/>
      <c r="AH611" s="132"/>
      <c r="AI611" s="97"/>
      <c r="AJ611" s="96"/>
      <c r="AK611" s="192" t="str">
        <f t="shared" si="21"/>
        <v/>
      </c>
      <c r="AL611" s="169" t="str">
        <f>IFERROR(IF(S611="","",IF(VLOOKUP(S611,'Requisitions'!$B:$N,13,FALSE)="","",HYPERLINK(VLOOKUP(S611,'Requisitions'!$B:$N,13,FALSE),"Feedback Sheet"))),"")</f>
        <v/>
      </c>
    </row>
    <row r="612" spans="13:38" x14ac:dyDescent="0.45">
      <c r="M612" s="96"/>
      <c r="N612" s="103"/>
      <c r="Q612" t="str">
        <f t="shared" si="20"/>
        <v/>
      </c>
      <c r="R612" s="108"/>
      <c r="S612" s="98"/>
      <c r="T612" s="105"/>
      <c r="V612" s="171" t="str" cm="1">
        <f t="array" aca="1" ref="V612" ca="1">IF(B612="","",IF(OR(AK612="Joined",AK612="Rejected",AK612="Offer Drop",AK612="Backed out"),"",_xlfn.LET(_xlpm.dates,CHOOSE({1,2,3,4,5,6},X612,Z612,AB612,AD612,AF612,AH612),_xlpm.pastDates,IF(_xlpm.dates&lt;=TODAY(),_xlpm.dates,0),_xlpm.maxPast,MAX(_xlpm.pastDates),IF(_xlpm.maxPast&gt;0,TODAY()-_xlpm.maxPast,IF(T612="","",TODAY()-T612)))))</f>
        <v/>
      </c>
      <c r="W612" s="95"/>
      <c r="X612" s="129"/>
      <c r="Y612" s="100"/>
      <c r="Z612" s="99"/>
      <c r="AA612" s="100"/>
      <c r="AB612" s="99"/>
      <c r="AC612" s="100"/>
      <c r="AD612" s="105"/>
      <c r="AE612" s="94"/>
      <c r="AF612" s="105"/>
      <c r="AG612" s="94"/>
      <c r="AH612" s="132"/>
      <c r="AI612" s="97"/>
      <c r="AJ612" s="96"/>
      <c r="AK612" s="192" t="str">
        <f t="shared" si="21"/>
        <v/>
      </c>
      <c r="AL612" s="169" t="str">
        <f>IFERROR(IF(S612="","",IF(VLOOKUP(S612,'Requisitions'!$B:$N,13,FALSE)="","",HYPERLINK(VLOOKUP(S612,'Requisitions'!$B:$N,13,FALSE),"Feedback Sheet"))),"")</f>
        <v/>
      </c>
    </row>
    <row r="613" spans="13:38" x14ac:dyDescent="0.45">
      <c r="M613" s="96"/>
      <c r="N613" s="103"/>
      <c r="Q613" t="str">
        <f t="shared" si="20"/>
        <v/>
      </c>
      <c r="R613" s="108"/>
      <c r="S613" s="98"/>
      <c r="T613" s="105"/>
      <c r="V613" s="171" t="str" cm="1">
        <f t="array" aca="1" ref="V613" ca="1">IF(B613="","",IF(OR(AK613="Joined",AK613="Rejected",AK613="Offer Drop",AK613="Backed out"),"",_xlfn.LET(_xlpm.dates,CHOOSE({1,2,3,4,5,6},X613,Z613,AB613,AD613,AF613,AH613),_xlpm.pastDates,IF(_xlpm.dates&lt;=TODAY(),_xlpm.dates,0),_xlpm.maxPast,MAX(_xlpm.pastDates),IF(_xlpm.maxPast&gt;0,TODAY()-_xlpm.maxPast,IF(T613="","",TODAY()-T613)))))</f>
        <v/>
      </c>
      <c r="W613" s="95"/>
      <c r="X613" s="129"/>
      <c r="Y613" s="100"/>
      <c r="Z613" s="99"/>
      <c r="AA613" s="100"/>
      <c r="AB613" s="99"/>
      <c r="AC613" s="100"/>
      <c r="AD613" s="105"/>
      <c r="AE613" s="94"/>
      <c r="AF613" s="105"/>
      <c r="AG613" s="94"/>
      <c r="AH613" s="132"/>
      <c r="AI613" s="97"/>
      <c r="AJ613" s="96"/>
      <c r="AK613" s="192" t="str">
        <f t="shared" si="21"/>
        <v/>
      </c>
      <c r="AL613" s="169" t="str">
        <f>IFERROR(IF(S613="","",IF(VLOOKUP(S613,'Requisitions'!$B:$N,13,FALSE)="","",HYPERLINK(VLOOKUP(S613,'Requisitions'!$B:$N,13,FALSE),"Feedback Sheet"))),"")</f>
        <v/>
      </c>
    </row>
    <row r="614" spans="13:38" x14ac:dyDescent="0.45">
      <c r="M614" s="96"/>
      <c r="N614" s="103"/>
      <c r="Q614" t="str">
        <f t="shared" si="20"/>
        <v/>
      </c>
      <c r="R614" s="108"/>
      <c r="S614" s="98"/>
      <c r="T614" s="105"/>
      <c r="V614" s="171" t="str" cm="1">
        <f t="array" aca="1" ref="V614" ca="1">IF(B614="","",IF(OR(AK614="Joined",AK614="Rejected",AK614="Offer Drop",AK614="Backed out"),"",_xlfn.LET(_xlpm.dates,CHOOSE({1,2,3,4,5,6},X614,Z614,AB614,AD614,AF614,AH614),_xlpm.pastDates,IF(_xlpm.dates&lt;=TODAY(),_xlpm.dates,0),_xlpm.maxPast,MAX(_xlpm.pastDates),IF(_xlpm.maxPast&gt;0,TODAY()-_xlpm.maxPast,IF(T614="","",TODAY()-T614)))))</f>
        <v/>
      </c>
      <c r="W614" s="95"/>
      <c r="X614" s="129"/>
      <c r="Y614" s="100"/>
      <c r="Z614" s="99"/>
      <c r="AA614" s="100"/>
      <c r="AB614" s="99"/>
      <c r="AC614" s="100"/>
      <c r="AD614" s="105"/>
      <c r="AE614" s="94"/>
      <c r="AF614" s="105"/>
      <c r="AG614" s="94"/>
      <c r="AH614" s="132"/>
      <c r="AI614" s="97"/>
      <c r="AJ614" s="96"/>
      <c r="AK614" s="192" t="str">
        <f t="shared" si="21"/>
        <v/>
      </c>
      <c r="AL614" s="169" t="str">
        <f>IFERROR(IF(S614="","",IF(VLOOKUP(S614,'Requisitions'!$B:$N,13,FALSE)="","",HYPERLINK(VLOOKUP(S614,'Requisitions'!$B:$N,13,FALSE),"Feedback Sheet"))),"")</f>
        <v/>
      </c>
    </row>
    <row r="615" spans="13:38" x14ac:dyDescent="0.45">
      <c r="M615" s="96"/>
      <c r="N615" s="103"/>
      <c r="Q615" t="str">
        <f t="shared" si="20"/>
        <v/>
      </c>
      <c r="R615" s="108"/>
      <c r="S615" s="98"/>
      <c r="T615" s="105"/>
      <c r="V615" s="171" t="str" cm="1">
        <f t="array" aca="1" ref="V615" ca="1">IF(B615="","",IF(OR(AK615="Joined",AK615="Rejected",AK615="Offer Drop",AK615="Backed out"),"",_xlfn.LET(_xlpm.dates,CHOOSE({1,2,3,4,5,6},X615,Z615,AB615,AD615,AF615,AH615),_xlpm.pastDates,IF(_xlpm.dates&lt;=TODAY(),_xlpm.dates,0),_xlpm.maxPast,MAX(_xlpm.pastDates),IF(_xlpm.maxPast&gt;0,TODAY()-_xlpm.maxPast,IF(T615="","",TODAY()-T615)))))</f>
        <v/>
      </c>
      <c r="W615" s="95"/>
      <c r="X615" s="129"/>
      <c r="Y615" s="100"/>
      <c r="Z615" s="99"/>
      <c r="AA615" s="100"/>
      <c r="AB615" s="99"/>
      <c r="AC615" s="100"/>
      <c r="AD615" s="105"/>
      <c r="AE615" s="94"/>
      <c r="AF615" s="105"/>
      <c r="AG615" s="94"/>
      <c r="AH615" s="132"/>
      <c r="AI615" s="97"/>
      <c r="AJ615" s="96"/>
      <c r="AK615" s="192" t="str">
        <f t="shared" si="21"/>
        <v/>
      </c>
      <c r="AL615" s="169" t="str">
        <f>IFERROR(IF(S615="","",IF(VLOOKUP(S615,'Requisitions'!$B:$N,13,FALSE)="","",HYPERLINK(VLOOKUP(S615,'Requisitions'!$B:$N,13,FALSE),"Feedback Sheet"))),"")</f>
        <v/>
      </c>
    </row>
    <row r="616" spans="13:38" x14ac:dyDescent="0.45">
      <c r="M616" s="96"/>
      <c r="N616" s="103"/>
      <c r="Q616" t="str">
        <f t="shared" si="20"/>
        <v/>
      </c>
      <c r="R616" s="108"/>
      <c r="S616" s="98"/>
      <c r="T616" s="105"/>
      <c r="V616" s="171" t="str" cm="1">
        <f t="array" aca="1" ref="V616" ca="1">IF(B616="","",IF(OR(AK616="Joined",AK616="Rejected",AK616="Offer Drop",AK616="Backed out"),"",_xlfn.LET(_xlpm.dates,CHOOSE({1,2,3,4,5,6},X616,Z616,AB616,AD616,AF616,AH616),_xlpm.pastDates,IF(_xlpm.dates&lt;=TODAY(),_xlpm.dates,0),_xlpm.maxPast,MAX(_xlpm.pastDates),IF(_xlpm.maxPast&gt;0,TODAY()-_xlpm.maxPast,IF(T616="","",TODAY()-T616)))))</f>
        <v/>
      </c>
      <c r="W616" s="95"/>
      <c r="X616" s="129"/>
      <c r="Y616" s="100"/>
      <c r="Z616" s="99"/>
      <c r="AA616" s="100"/>
      <c r="AB616" s="99"/>
      <c r="AC616" s="100"/>
      <c r="AD616" s="105"/>
      <c r="AE616" s="94"/>
      <c r="AF616" s="105"/>
      <c r="AG616" s="94"/>
      <c r="AH616" s="132"/>
      <c r="AI616" s="97"/>
      <c r="AJ616" s="96"/>
      <c r="AK616" s="192" t="str">
        <f t="shared" si="21"/>
        <v/>
      </c>
      <c r="AL616" s="169" t="str">
        <f>IFERROR(IF(S616="","",IF(VLOOKUP(S616,'Requisitions'!$B:$N,13,FALSE)="","",HYPERLINK(VLOOKUP(S616,'Requisitions'!$B:$N,13,FALSE),"Feedback Sheet"))),"")</f>
        <v/>
      </c>
    </row>
    <row r="617" spans="13:38" x14ac:dyDescent="0.45">
      <c r="M617" s="96"/>
      <c r="N617" s="103"/>
      <c r="Q617" t="str">
        <f t="shared" si="20"/>
        <v/>
      </c>
      <c r="R617" s="108"/>
      <c r="S617" s="98"/>
      <c r="T617" s="105"/>
      <c r="V617" s="171" t="str" cm="1">
        <f t="array" aca="1" ref="V617" ca="1">IF(B617="","",IF(OR(AK617="Joined",AK617="Rejected",AK617="Offer Drop",AK617="Backed out"),"",_xlfn.LET(_xlpm.dates,CHOOSE({1,2,3,4,5,6},X617,Z617,AB617,AD617,AF617,AH617),_xlpm.pastDates,IF(_xlpm.dates&lt;=TODAY(),_xlpm.dates,0),_xlpm.maxPast,MAX(_xlpm.pastDates),IF(_xlpm.maxPast&gt;0,TODAY()-_xlpm.maxPast,IF(T617="","",TODAY()-T617)))))</f>
        <v/>
      </c>
      <c r="W617" s="95"/>
      <c r="X617" s="129"/>
      <c r="Y617" s="100"/>
      <c r="Z617" s="99"/>
      <c r="AA617" s="100"/>
      <c r="AB617" s="99"/>
      <c r="AC617" s="100"/>
      <c r="AD617" s="105"/>
      <c r="AE617" s="94"/>
      <c r="AF617" s="105"/>
      <c r="AG617" s="94"/>
      <c r="AH617" s="132"/>
      <c r="AI617" s="97"/>
      <c r="AJ617" s="96"/>
      <c r="AK617" s="192" t="str">
        <f t="shared" si="21"/>
        <v/>
      </c>
      <c r="AL617" s="169" t="str">
        <f>IFERROR(IF(S617="","",IF(VLOOKUP(S617,'Requisitions'!$B:$N,13,FALSE)="","",HYPERLINK(VLOOKUP(S617,'Requisitions'!$B:$N,13,FALSE),"Feedback Sheet"))),"")</f>
        <v/>
      </c>
    </row>
    <row r="618" spans="13:38" x14ac:dyDescent="0.45">
      <c r="M618" s="96"/>
      <c r="N618" s="103"/>
      <c r="Q618" t="str">
        <f t="shared" si="20"/>
        <v/>
      </c>
      <c r="R618" s="108"/>
      <c r="S618" s="98"/>
      <c r="T618" s="105"/>
      <c r="V618" s="171" t="str" cm="1">
        <f t="array" aca="1" ref="V618" ca="1">IF(B618="","",IF(OR(AK618="Joined",AK618="Rejected",AK618="Offer Drop",AK618="Backed out"),"",_xlfn.LET(_xlpm.dates,CHOOSE({1,2,3,4,5,6},X618,Z618,AB618,AD618,AF618,AH618),_xlpm.pastDates,IF(_xlpm.dates&lt;=TODAY(),_xlpm.dates,0),_xlpm.maxPast,MAX(_xlpm.pastDates),IF(_xlpm.maxPast&gt;0,TODAY()-_xlpm.maxPast,IF(T618="","",TODAY()-T618)))))</f>
        <v/>
      </c>
      <c r="W618" s="95"/>
      <c r="X618" s="129"/>
      <c r="Y618" s="100"/>
      <c r="Z618" s="99"/>
      <c r="AA618" s="100"/>
      <c r="AB618" s="99"/>
      <c r="AC618" s="100"/>
      <c r="AD618" s="105"/>
      <c r="AE618" s="94"/>
      <c r="AF618" s="105"/>
      <c r="AG618" s="94"/>
      <c r="AH618" s="132"/>
      <c r="AI618" s="97"/>
      <c r="AJ618" s="96"/>
      <c r="AK618" s="192" t="str">
        <f t="shared" si="21"/>
        <v/>
      </c>
      <c r="AL618" s="169" t="str">
        <f>IFERROR(IF(S618="","",IF(VLOOKUP(S618,'Requisitions'!$B:$N,13,FALSE)="","",HYPERLINK(VLOOKUP(S618,'Requisitions'!$B:$N,13,FALSE),"Feedback Sheet"))),"")</f>
        <v/>
      </c>
    </row>
    <row r="619" spans="13:38" x14ac:dyDescent="0.45">
      <c r="M619" s="96"/>
      <c r="N619" s="103"/>
      <c r="Q619" t="str">
        <f t="shared" si="20"/>
        <v/>
      </c>
      <c r="R619" s="108"/>
      <c r="S619" s="98"/>
      <c r="T619" s="105"/>
      <c r="V619" s="171" t="str" cm="1">
        <f t="array" aca="1" ref="V619" ca="1">IF(B619="","",IF(OR(AK619="Joined",AK619="Rejected",AK619="Offer Drop",AK619="Backed out"),"",_xlfn.LET(_xlpm.dates,CHOOSE({1,2,3,4,5,6},X619,Z619,AB619,AD619,AF619,AH619),_xlpm.pastDates,IF(_xlpm.dates&lt;=TODAY(),_xlpm.dates,0),_xlpm.maxPast,MAX(_xlpm.pastDates),IF(_xlpm.maxPast&gt;0,TODAY()-_xlpm.maxPast,IF(T619="","",TODAY()-T619)))))</f>
        <v/>
      </c>
      <c r="W619" s="95"/>
      <c r="X619" s="129"/>
      <c r="Y619" s="100"/>
      <c r="Z619" s="99"/>
      <c r="AA619" s="100"/>
      <c r="AB619" s="99"/>
      <c r="AC619" s="100"/>
      <c r="AD619" s="105"/>
      <c r="AE619" s="94"/>
      <c r="AF619" s="105"/>
      <c r="AG619" s="94"/>
      <c r="AH619" s="132"/>
      <c r="AI619" s="97"/>
      <c r="AJ619" s="96"/>
      <c r="AK619" s="192" t="str">
        <f t="shared" si="21"/>
        <v/>
      </c>
      <c r="AL619" s="169" t="str">
        <f>IFERROR(IF(S619="","",IF(VLOOKUP(S619,'Requisitions'!$B:$N,13,FALSE)="","",HYPERLINK(VLOOKUP(S619,'Requisitions'!$B:$N,13,FALSE),"Feedback Sheet"))),"")</f>
        <v/>
      </c>
    </row>
    <row r="620" spans="13:38" x14ac:dyDescent="0.45">
      <c r="M620" s="96"/>
      <c r="N620" s="103"/>
      <c r="Q620" t="str">
        <f t="shared" si="20"/>
        <v/>
      </c>
      <c r="R620" s="108"/>
      <c r="S620" s="98"/>
      <c r="T620" s="105"/>
      <c r="V620" s="171" t="str" cm="1">
        <f t="array" aca="1" ref="V620" ca="1">IF(B620="","",IF(OR(AK620="Joined",AK620="Rejected",AK620="Offer Drop",AK620="Backed out"),"",_xlfn.LET(_xlpm.dates,CHOOSE({1,2,3,4,5,6},X620,Z620,AB620,AD620,AF620,AH620),_xlpm.pastDates,IF(_xlpm.dates&lt;=TODAY(),_xlpm.dates,0),_xlpm.maxPast,MAX(_xlpm.pastDates),IF(_xlpm.maxPast&gt;0,TODAY()-_xlpm.maxPast,IF(T620="","",TODAY()-T620)))))</f>
        <v/>
      </c>
      <c r="W620" s="95"/>
      <c r="X620" s="129"/>
      <c r="Y620" s="100"/>
      <c r="Z620" s="99"/>
      <c r="AA620" s="100"/>
      <c r="AB620" s="99"/>
      <c r="AC620" s="100"/>
      <c r="AD620" s="105"/>
      <c r="AE620" s="94"/>
      <c r="AF620" s="105"/>
      <c r="AG620" s="94"/>
      <c r="AH620" s="132"/>
      <c r="AI620" s="97"/>
      <c r="AJ620" s="96"/>
      <c r="AK620" s="192" t="str">
        <f t="shared" si="21"/>
        <v/>
      </c>
      <c r="AL620" s="169" t="str">
        <f>IFERROR(IF(S620="","",IF(VLOOKUP(S620,'Requisitions'!$B:$N,13,FALSE)="","",HYPERLINK(VLOOKUP(S620,'Requisitions'!$B:$N,13,FALSE),"Feedback Sheet"))),"")</f>
        <v/>
      </c>
    </row>
    <row r="621" spans="13:38" x14ac:dyDescent="0.45">
      <c r="M621" s="96"/>
      <c r="N621" s="103"/>
      <c r="Q621" t="str">
        <f t="shared" si="20"/>
        <v/>
      </c>
      <c r="R621" s="108"/>
      <c r="S621" s="98"/>
      <c r="T621" s="105"/>
      <c r="V621" s="171" t="str" cm="1">
        <f t="array" aca="1" ref="V621" ca="1">IF(B621="","",IF(OR(AK621="Joined",AK621="Rejected",AK621="Offer Drop",AK621="Backed out"),"",_xlfn.LET(_xlpm.dates,CHOOSE({1,2,3,4,5,6},X621,Z621,AB621,AD621,AF621,AH621),_xlpm.pastDates,IF(_xlpm.dates&lt;=TODAY(),_xlpm.dates,0),_xlpm.maxPast,MAX(_xlpm.pastDates),IF(_xlpm.maxPast&gt;0,TODAY()-_xlpm.maxPast,IF(T621="","",TODAY()-T621)))))</f>
        <v/>
      </c>
      <c r="W621" s="95"/>
      <c r="X621" s="129"/>
      <c r="Y621" s="100"/>
      <c r="Z621" s="99"/>
      <c r="AA621" s="100"/>
      <c r="AB621" s="99"/>
      <c r="AC621" s="100"/>
      <c r="AD621" s="105"/>
      <c r="AE621" s="94"/>
      <c r="AF621" s="105"/>
      <c r="AG621" s="94"/>
      <c r="AH621" s="132"/>
      <c r="AI621" s="97"/>
      <c r="AJ621" s="96"/>
      <c r="AK621" s="192" t="str">
        <f t="shared" si="21"/>
        <v/>
      </c>
      <c r="AL621" s="169" t="str">
        <f>IFERROR(IF(S621="","",IF(VLOOKUP(S621,'Requisitions'!$B:$N,13,FALSE)="","",HYPERLINK(VLOOKUP(S621,'Requisitions'!$B:$N,13,FALSE),"Feedback Sheet"))),"")</f>
        <v/>
      </c>
    </row>
    <row r="622" spans="13:38" x14ac:dyDescent="0.45">
      <c r="M622" s="96"/>
      <c r="N622" s="103"/>
      <c r="Q622" t="str">
        <f t="shared" si="20"/>
        <v/>
      </c>
      <c r="R622" s="108"/>
      <c r="S622" s="98"/>
      <c r="T622" s="105"/>
      <c r="V622" s="171" t="str" cm="1">
        <f t="array" aca="1" ref="V622" ca="1">IF(B622="","",IF(OR(AK622="Joined",AK622="Rejected",AK622="Offer Drop",AK622="Backed out"),"",_xlfn.LET(_xlpm.dates,CHOOSE({1,2,3,4,5,6},X622,Z622,AB622,AD622,AF622,AH622),_xlpm.pastDates,IF(_xlpm.dates&lt;=TODAY(),_xlpm.dates,0),_xlpm.maxPast,MAX(_xlpm.pastDates),IF(_xlpm.maxPast&gt;0,TODAY()-_xlpm.maxPast,IF(T622="","",TODAY()-T622)))))</f>
        <v/>
      </c>
      <c r="W622" s="95"/>
      <c r="X622" s="129"/>
      <c r="Y622" s="100"/>
      <c r="Z622" s="99"/>
      <c r="AA622" s="100"/>
      <c r="AB622" s="99"/>
      <c r="AC622" s="100"/>
      <c r="AD622" s="105"/>
      <c r="AE622" s="94"/>
      <c r="AF622" s="105"/>
      <c r="AG622" s="94"/>
      <c r="AH622" s="132"/>
      <c r="AI622" s="97"/>
      <c r="AJ622" s="96"/>
      <c r="AK622" s="192" t="str">
        <f t="shared" si="21"/>
        <v/>
      </c>
      <c r="AL622" s="169" t="str">
        <f>IFERROR(IF(S622="","",IF(VLOOKUP(S622,'Requisitions'!$B:$N,13,FALSE)="","",HYPERLINK(VLOOKUP(S622,'Requisitions'!$B:$N,13,FALSE),"Feedback Sheet"))),"")</f>
        <v/>
      </c>
    </row>
    <row r="623" spans="13:38" x14ac:dyDescent="0.45">
      <c r="M623" s="96"/>
      <c r="N623" s="103"/>
      <c r="Q623" t="str">
        <f t="shared" si="20"/>
        <v/>
      </c>
      <c r="R623" s="108"/>
      <c r="S623" s="98"/>
      <c r="T623" s="105"/>
      <c r="V623" s="171" t="str" cm="1">
        <f t="array" aca="1" ref="V623" ca="1">IF(B623="","",IF(OR(AK623="Joined",AK623="Rejected",AK623="Offer Drop",AK623="Backed out"),"",_xlfn.LET(_xlpm.dates,CHOOSE({1,2,3,4,5,6},X623,Z623,AB623,AD623,AF623,AH623),_xlpm.pastDates,IF(_xlpm.dates&lt;=TODAY(),_xlpm.dates,0),_xlpm.maxPast,MAX(_xlpm.pastDates),IF(_xlpm.maxPast&gt;0,TODAY()-_xlpm.maxPast,IF(T623="","",TODAY()-T623)))))</f>
        <v/>
      </c>
      <c r="W623" s="95"/>
      <c r="X623" s="129"/>
      <c r="Y623" s="100"/>
      <c r="Z623" s="99"/>
      <c r="AA623" s="100"/>
      <c r="AB623" s="99"/>
      <c r="AC623" s="100"/>
      <c r="AD623" s="105"/>
      <c r="AE623" s="94"/>
      <c r="AF623" s="105"/>
      <c r="AG623" s="94"/>
      <c r="AH623" s="132"/>
      <c r="AI623" s="97"/>
      <c r="AJ623" s="96"/>
      <c r="AK623" s="192" t="str">
        <f t="shared" si="21"/>
        <v/>
      </c>
      <c r="AL623" s="169" t="str">
        <f>IFERROR(IF(S623="","",IF(VLOOKUP(S623,'Requisitions'!$B:$N,13,FALSE)="","",HYPERLINK(VLOOKUP(S623,'Requisitions'!$B:$N,13,FALSE),"Feedback Sheet"))),"")</f>
        <v/>
      </c>
    </row>
    <row r="624" spans="13:38" x14ac:dyDescent="0.45">
      <c r="M624" s="96"/>
      <c r="N624" s="103"/>
      <c r="Q624" t="str">
        <f t="shared" si="20"/>
        <v/>
      </c>
      <c r="R624" s="108"/>
      <c r="S624" s="98"/>
      <c r="T624" s="105"/>
      <c r="V624" s="171" t="str" cm="1">
        <f t="array" aca="1" ref="V624" ca="1">IF(B624="","",IF(OR(AK624="Joined",AK624="Rejected",AK624="Offer Drop",AK624="Backed out"),"",_xlfn.LET(_xlpm.dates,CHOOSE({1,2,3,4,5,6},X624,Z624,AB624,AD624,AF624,AH624),_xlpm.pastDates,IF(_xlpm.dates&lt;=TODAY(),_xlpm.dates,0),_xlpm.maxPast,MAX(_xlpm.pastDates),IF(_xlpm.maxPast&gt;0,TODAY()-_xlpm.maxPast,IF(T624="","",TODAY()-T624)))))</f>
        <v/>
      </c>
      <c r="W624" s="95"/>
      <c r="X624" s="129"/>
      <c r="Y624" s="100"/>
      <c r="Z624" s="99"/>
      <c r="AA624" s="100"/>
      <c r="AB624" s="99"/>
      <c r="AC624" s="100"/>
      <c r="AD624" s="105"/>
      <c r="AE624" s="94"/>
      <c r="AF624" s="105"/>
      <c r="AG624" s="94"/>
      <c r="AH624" s="132"/>
      <c r="AI624" s="97"/>
      <c r="AJ624" s="96"/>
      <c r="AK624" s="192" t="str">
        <f t="shared" si="21"/>
        <v/>
      </c>
      <c r="AL624" s="169" t="str">
        <f>IFERROR(IF(S624="","",IF(VLOOKUP(S624,'Requisitions'!$B:$N,13,FALSE)="","",HYPERLINK(VLOOKUP(S624,'Requisitions'!$B:$N,13,FALSE),"Feedback Sheet"))),"")</f>
        <v/>
      </c>
    </row>
    <row r="625" spans="13:38" x14ac:dyDescent="0.45">
      <c r="M625" s="96"/>
      <c r="N625" s="103"/>
      <c r="Q625" t="str">
        <f t="shared" si="20"/>
        <v/>
      </c>
      <c r="R625" s="108"/>
      <c r="S625" s="98"/>
      <c r="T625" s="105"/>
      <c r="V625" s="171" t="str" cm="1">
        <f t="array" aca="1" ref="V625" ca="1">IF(B625="","",IF(OR(AK625="Joined",AK625="Rejected",AK625="Offer Drop",AK625="Backed out"),"",_xlfn.LET(_xlpm.dates,CHOOSE({1,2,3,4,5,6},X625,Z625,AB625,AD625,AF625,AH625),_xlpm.pastDates,IF(_xlpm.dates&lt;=TODAY(),_xlpm.dates,0),_xlpm.maxPast,MAX(_xlpm.pastDates),IF(_xlpm.maxPast&gt;0,TODAY()-_xlpm.maxPast,IF(T625="","",TODAY()-T625)))))</f>
        <v/>
      </c>
      <c r="W625" s="95"/>
      <c r="X625" s="129"/>
      <c r="Y625" s="100"/>
      <c r="Z625" s="99"/>
      <c r="AA625" s="100"/>
      <c r="AB625" s="99"/>
      <c r="AC625" s="100"/>
      <c r="AD625" s="105"/>
      <c r="AE625" s="94"/>
      <c r="AF625" s="105"/>
      <c r="AG625" s="94"/>
      <c r="AH625" s="132"/>
      <c r="AI625" s="97"/>
      <c r="AJ625" s="96"/>
      <c r="AK625" s="192" t="str">
        <f t="shared" si="21"/>
        <v/>
      </c>
      <c r="AL625" s="169" t="str">
        <f>IFERROR(IF(S625="","",IF(VLOOKUP(S625,'Requisitions'!$B:$N,13,FALSE)="","",HYPERLINK(VLOOKUP(S625,'Requisitions'!$B:$N,13,FALSE),"Feedback Sheet"))),"")</f>
        <v/>
      </c>
    </row>
    <row r="626" spans="13:38" x14ac:dyDescent="0.45">
      <c r="M626" s="96"/>
      <c r="N626" s="103"/>
      <c r="Q626" t="str">
        <f t="shared" si="20"/>
        <v/>
      </c>
      <c r="R626" s="108"/>
      <c r="S626" s="98"/>
      <c r="T626" s="105"/>
      <c r="V626" s="171" t="str" cm="1">
        <f t="array" aca="1" ref="V626" ca="1">IF(B626="","",IF(OR(AK626="Joined",AK626="Rejected",AK626="Offer Drop",AK626="Backed out"),"",_xlfn.LET(_xlpm.dates,CHOOSE({1,2,3,4,5,6},X626,Z626,AB626,AD626,AF626,AH626),_xlpm.pastDates,IF(_xlpm.dates&lt;=TODAY(),_xlpm.dates,0),_xlpm.maxPast,MAX(_xlpm.pastDates),IF(_xlpm.maxPast&gt;0,TODAY()-_xlpm.maxPast,IF(T626="","",TODAY()-T626)))))</f>
        <v/>
      </c>
      <c r="W626" s="95"/>
      <c r="X626" s="129"/>
      <c r="Y626" s="100"/>
      <c r="Z626" s="99"/>
      <c r="AA626" s="100"/>
      <c r="AB626" s="99"/>
      <c r="AC626" s="100"/>
      <c r="AD626" s="105"/>
      <c r="AE626" s="94"/>
      <c r="AF626" s="105"/>
      <c r="AG626" s="94"/>
      <c r="AH626" s="132"/>
      <c r="AI626" s="97"/>
      <c r="AJ626" s="96"/>
      <c r="AK626" s="192" t="str">
        <f t="shared" si="21"/>
        <v/>
      </c>
      <c r="AL626" s="169" t="str">
        <f>IFERROR(IF(S626="","",IF(VLOOKUP(S626,'Requisitions'!$B:$N,13,FALSE)="","",HYPERLINK(VLOOKUP(S626,'Requisitions'!$B:$N,13,FALSE),"Feedback Sheet"))),"")</f>
        <v/>
      </c>
    </row>
    <row r="627" spans="13:38" x14ac:dyDescent="0.45">
      <c r="M627" s="96"/>
      <c r="N627" s="103"/>
      <c r="Q627" t="str">
        <f t="shared" si="20"/>
        <v/>
      </c>
      <c r="R627" s="108"/>
      <c r="S627" s="98"/>
      <c r="T627" s="105"/>
      <c r="V627" s="171" t="str" cm="1">
        <f t="array" aca="1" ref="V627" ca="1">IF(B627="","",IF(OR(AK627="Joined",AK627="Rejected",AK627="Offer Drop",AK627="Backed out"),"",_xlfn.LET(_xlpm.dates,CHOOSE({1,2,3,4,5,6},X627,Z627,AB627,AD627,AF627,AH627),_xlpm.pastDates,IF(_xlpm.dates&lt;=TODAY(),_xlpm.dates,0),_xlpm.maxPast,MAX(_xlpm.pastDates),IF(_xlpm.maxPast&gt;0,TODAY()-_xlpm.maxPast,IF(T627="","",TODAY()-T627)))))</f>
        <v/>
      </c>
      <c r="W627" s="95"/>
      <c r="X627" s="129"/>
      <c r="Y627" s="100"/>
      <c r="Z627" s="99"/>
      <c r="AA627" s="100"/>
      <c r="AB627" s="99"/>
      <c r="AC627" s="100"/>
      <c r="AD627" s="105"/>
      <c r="AE627" s="94"/>
      <c r="AF627" s="105"/>
      <c r="AG627" s="94"/>
      <c r="AH627" s="132"/>
      <c r="AI627" s="97"/>
      <c r="AJ627" s="96"/>
      <c r="AK627" s="192" t="str">
        <f t="shared" si="21"/>
        <v/>
      </c>
      <c r="AL627" s="169" t="str">
        <f>IFERROR(IF(S627="","",IF(VLOOKUP(S627,'Requisitions'!$B:$N,13,FALSE)="","",HYPERLINK(VLOOKUP(S627,'Requisitions'!$B:$N,13,FALSE),"Feedback Sheet"))),"")</f>
        <v/>
      </c>
    </row>
    <row r="628" spans="13:38" x14ac:dyDescent="0.45">
      <c r="M628" s="96"/>
      <c r="N628" s="103"/>
      <c r="Q628" t="str">
        <f t="shared" si="20"/>
        <v/>
      </c>
      <c r="R628" s="108"/>
      <c r="S628" s="98"/>
      <c r="T628" s="105"/>
      <c r="V628" s="171" t="str" cm="1">
        <f t="array" aca="1" ref="V628" ca="1">IF(B628="","",IF(OR(AK628="Joined",AK628="Rejected",AK628="Offer Drop",AK628="Backed out"),"",_xlfn.LET(_xlpm.dates,CHOOSE({1,2,3,4,5,6},X628,Z628,AB628,AD628,AF628,AH628),_xlpm.pastDates,IF(_xlpm.dates&lt;=TODAY(),_xlpm.dates,0),_xlpm.maxPast,MAX(_xlpm.pastDates),IF(_xlpm.maxPast&gt;0,TODAY()-_xlpm.maxPast,IF(T628="","",TODAY()-T628)))))</f>
        <v/>
      </c>
      <c r="W628" s="95"/>
      <c r="X628" s="129"/>
      <c r="Y628" s="100"/>
      <c r="Z628" s="99"/>
      <c r="AA628" s="100"/>
      <c r="AB628" s="99"/>
      <c r="AC628" s="100"/>
      <c r="AD628" s="105"/>
      <c r="AE628" s="94"/>
      <c r="AF628" s="105"/>
      <c r="AG628" s="94"/>
      <c r="AH628" s="132"/>
      <c r="AI628" s="97"/>
      <c r="AJ628" s="96"/>
      <c r="AK628" s="192" t="str">
        <f t="shared" si="21"/>
        <v/>
      </c>
      <c r="AL628" s="169" t="str">
        <f>IFERROR(IF(S628="","",IF(VLOOKUP(S628,'Requisitions'!$B:$N,13,FALSE)="","",HYPERLINK(VLOOKUP(S628,'Requisitions'!$B:$N,13,FALSE),"Feedback Sheet"))),"")</f>
        <v/>
      </c>
    </row>
    <row r="629" spans="13:38" x14ac:dyDescent="0.45">
      <c r="M629" s="96"/>
      <c r="N629" s="103"/>
      <c r="Q629" t="str">
        <f t="shared" si="20"/>
        <v/>
      </c>
      <c r="R629" s="108"/>
      <c r="S629" s="98"/>
      <c r="T629" s="105"/>
      <c r="V629" s="171" t="str" cm="1">
        <f t="array" aca="1" ref="V629" ca="1">IF(B629="","",IF(OR(AK629="Joined",AK629="Rejected",AK629="Offer Drop",AK629="Backed out"),"",_xlfn.LET(_xlpm.dates,CHOOSE({1,2,3,4,5,6},X629,Z629,AB629,AD629,AF629,AH629),_xlpm.pastDates,IF(_xlpm.dates&lt;=TODAY(),_xlpm.dates,0),_xlpm.maxPast,MAX(_xlpm.pastDates),IF(_xlpm.maxPast&gt;0,TODAY()-_xlpm.maxPast,IF(T629="","",TODAY()-T629)))))</f>
        <v/>
      </c>
      <c r="W629" s="95"/>
      <c r="X629" s="129"/>
      <c r="Y629" s="100"/>
      <c r="Z629" s="99"/>
      <c r="AA629" s="100"/>
      <c r="AB629" s="99"/>
      <c r="AC629" s="100"/>
      <c r="AD629" s="105"/>
      <c r="AE629" s="94"/>
      <c r="AF629" s="105"/>
      <c r="AG629" s="94"/>
      <c r="AH629" s="132"/>
      <c r="AI629" s="97"/>
      <c r="AJ629" s="96"/>
      <c r="AK629" s="192" t="str">
        <f t="shared" si="21"/>
        <v/>
      </c>
      <c r="AL629" s="169" t="str">
        <f>IFERROR(IF(S629="","",IF(VLOOKUP(S629,'Requisitions'!$B:$N,13,FALSE)="","",HYPERLINK(VLOOKUP(S629,'Requisitions'!$B:$N,13,FALSE),"Feedback Sheet"))),"")</f>
        <v/>
      </c>
    </row>
    <row r="630" spans="13:38" x14ac:dyDescent="0.45">
      <c r="M630" s="96"/>
      <c r="N630" s="103"/>
      <c r="Q630" t="str">
        <f t="shared" si="20"/>
        <v/>
      </c>
      <c r="R630" s="108"/>
      <c r="S630" s="98"/>
      <c r="T630" s="105"/>
      <c r="V630" s="171" t="str" cm="1">
        <f t="array" aca="1" ref="V630" ca="1">IF(B630="","",IF(OR(AK630="Joined",AK630="Rejected",AK630="Offer Drop",AK630="Backed out"),"",_xlfn.LET(_xlpm.dates,CHOOSE({1,2,3,4,5,6},X630,Z630,AB630,AD630,AF630,AH630),_xlpm.pastDates,IF(_xlpm.dates&lt;=TODAY(),_xlpm.dates,0),_xlpm.maxPast,MAX(_xlpm.pastDates),IF(_xlpm.maxPast&gt;0,TODAY()-_xlpm.maxPast,IF(T630="","",TODAY()-T630)))))</f>
        <v/>
      </c>
      <c r="W630" s="95"/>
      <c r="X630" s="129"/>
      <c r="Y630" s="100"/>
      <c r="Z630" s="99"/>
      <c r="AA630" s="100"/>
      <c r="AB630" s="99"/>
      <c r="AC630" s="100"/>
      <c r="AD630" s="105"/>
      <c r="AE630" s="94"/>
      <c r="AF630" s="105"/>
      <c r="AG630" s="94"/>
      <c r="AH630" s="132"/>
      <c r="AI630" s="97"/>
      <c r="AJ630" s="96"/>
      <c r="AK630" s="192" t="str">
        <f t="shared" si="21"/>
        <v/>
      </c>
      <c r="AL630" s="169" t="str">
        <f>IFERROR(IF(S630="","",IF(VLOOKUP(S630,'Requisitions'!$B:$N,13,FALSE)="","",HYPERLINK(VLOOKUP(S630,'Requisitions'!$B:$N,13,FALSE),"Feedback Sheet"))),"")</f>
        <v/>
      </c>
    </row>
    <row r="631" spans="13:38" x14ac:dyDescent="0.45">
      <c r="M631" s="96"/>
      <c r="N631" s="103"/>
      <c r="Q631" t="str">
        <f t="shared" si="20"/>
        <v/>
      </c>
      <c r="R631" s="108"/>
      <c r="S631" s="98"/>
      <c r="T631" s="105"/>
      <c r="V631" s="171" t="str" cm="1">
        <f t="array" aca="1" ref="V631" ca="1">IF(B631="","",IF(OR(AK631="Joined",AK631="Rejected",AK631="Offer Drop",AK631="Backed out"),"",_xlfn.LET(_xlpm.dates,CHOOSE({1,2,3,4,5,6},X631,Z631,AB631,AD631,AF631,AH631),_xlpm.pastDates,IF(_xlpm.dates&lt;=TODAY(),_xlpm.dates,0),_xlpm.maxPast,MAX(_xlpm.pastDates),IF(_xlpm.maxPast&gt;0,TODAY()-_xlpm.maxPast,IF(T631="","",TODAY()-T631)))))</f>
        <v/>
      </c>
      <c r="W631" s="95"/>
      <c r="X631" s="129"/>
      <c r="Y631" s="100"/>
      <c r="Z631" s="99"/>
      <c r="AA631" s="100"/>
      <c r="AB631" s="99"/>
      <c r="AC631" s="100"/>
      <c r="AD631" s="105"/>
      <c r="AE631" s="94"/>
      <c r="AF631" s="105"/>
      <c r="AG631" s="94"/>
      <c r="AH631" s="132"/>
      <c r="AI631" s="97"/>
      <c r="AJ631" s="96"/>
      <c r="AK631" s="192" t="str">
        <f t="shared" si="21"/>
        <v/>
      </c>
      <c r="AL631" s="169" t="str">
        <f>IFERROR(IF(S631="","",IF(VLOOKUP(S631,'Requisitions'!$B:$N,13,FALSE)="","",HYPERLINK(VLOOKUP(S631,'Requisitions'!$B:$N,13,FALSE),"Feedback Sheet"))),"")</f>
        <v/>
      </c>
    </row>
    <row r="632" spans="13:38" x14ac:dyDescent="0.45">
      <c r="M632" s="96"/>
      <c r="N632" s="103"/>
      <c r="Q632" t="str">
        <f t="shared" si="20"/>
        <v/>
      </c>
      <c r="R632" s="108"/>
      <c r="S632" s="98"/>
      <c r="T632" s="105"/>
      <c r="V632" s="171" t="str" cm="1">
        <f t="array" aca="1" ref="V632" ca="1">IF(B632="","",IF(OR(AK632="Joined",AK632="Rejected",AK632="Offer Drop",AK632="Backed out"),"",_xlfn.LET(_xlpm.dates,CHOOSE({1,2,3,4,5,6},X632,Z632,AB632,AD632,AF632,AH632),_xlpm.pastDates,IF(_xlpm.dates&lt;=TODAY(),_xlpm.dates,0),_xlpm.maxPast,MAX(_xlpm.pastDates),IF(_xlpm.maxPast&gt;0,TODAY()-_xlpm.maxPast,IF(T632="","",TODAY()-T632)))))</f>
        <v/>
      </c>
      <c r="W632" s="95"/>
      <c r="X632" s="129"/>
      <c r="Y632" s="100"/>
      <c r="Z632" s="99"/>
      <c r="AA632" s="100"/>
      <c r="AB632" s="99"/>
      <c r="AC632" s="100"/>
      <c r="AD632" s="105"/>
      <c r="AE632" s="94"/>
      <c r="AF632" s="105"/>
      <c r="AG632" s="94"/>
      <c r="AH632" s="132"/>
      <c r="AI632" s="97"/>
      <c r="AJ632" s="96"/>
      <c r="AK632" s="192" t="str">
        <f t="shared" si="21"/>
        <v/>
      </c>
      <c r="AL632" s="169" t="str">
        <f>IFERROR(IF(S632="","",IF(VLOOKUP(S632,'Requisitions'!$B:$N,13,FALSE)="","",HYPERLINK(VLOOKUP(S632,'Requisitions'!$B:$N,13,FALSE),"Feedback Sheet"))),"")</f>
        <v/>
      </c>
    </row>
    <row r="633" spans="13:38" x14ac:dyDescent="0.45">
      <c r="M633" s="96"/>
      <c r="N633" s="103"/>
      <c r="Q633" t="str">
        <f t="shared" si="20"/>
        <v/>
      </c>
      <c r="R633" s="108"/>
      <c r="S633" s="98"/>
      <c r="T633" s="105"/>
      <c r="V633" s="171" t="str" cm="1">
        <f t="array" aca="1" ref="V633" ca="1">IF(B633="","",IF(OR(AK633="Joined",AK633="Rejected",AK633="Offer Drop",AK633="Backed out"),"",_xlfn.LET(_xlpm.dates,CHOOSE({1,2,3,4,5,6},X633,Z633,AB633,AD633,AF633,AH633),_xlpm.pastDates,IF(_xlpm.dates&lt;=TODAY(),_xlpm.dates,0),_xlpm.maxPast,MAX(_xlpm.pastDates),IF(_xlpm.maxPast&gt;0,TODAY()-_xlpm.maxPast,IF(T633="","",TODAY()-T633)))))</f>
        <v/>
      </c>
      <c r="W633" s="95"/>
      <c r="X633" s="129"/>
      <c r="Y633" s="100"/>
      <c r="Z633" s="99"/>
      <c r="AA633" s="100"/>
      <c r="AB633" s="99"/>
      <c r="AC633" s="100"/>
      <c r="AD633" s="105"/>
      <c r="AE633" s="94"/>
      <c r="AF633" s="105"/>
      <c r="AG633" s="94"/>
      <c r="AH633" s="132"/>
      <c r="AI633" s="97"/>
      <c r="AJ633" s="96"/>
      <c r="AK633" s="192" t="str">
        <f t="shared" si="21"/>
        <v/>
      </c>
      <c r="AL633" s="169" t="str">
        <f>IFERROR(IF(S633="","",IF(VLOOKUP(S633,'Requisitions'!$B:$N,13,FALSE)="","",HYPERLINK(VLOOKUP(S633,'Requisitions'!$B:$N,13,FALSE),"Feedback Sheet"))),"")</f>
        <v/>
      </c>
    </row>
    <row r="634" spans="13:38" x14ac:dyDescent="0.45">
      <c r="M634" s="96"/>
      <c r="N634" s="103"/>
      <c r="Q634" t="str">
        <f t="shared" si="20"/>
        <v/>
      </c>
      <c r="R634" s="108"/>
      <c r="S634" s="98"/>
      <c r="T634" s="105"/>
      <c r="V634" s="171" t="str" cm="1">
        <f t="array" aca="1" ref="V634" ca="1">IF(B634="","",IF(OR(AK634="Joined",AK634="Rejected",AK634="Offer Drop",AK634="Backed out"),"",_xlfn.LET(_xlpm.dates,CHOOSE({1,2,3,4,5,6},X634,Z634,AB634,AD634,AF634,AH634),_xlpm.pastDates,IF(_xlpm.dates&lt;=TODAY(),_xlpm.dates,0),_xlpm.maxPast,MAX(_xlpm.pastDates),IF(_xlpm.maxPast&gt;0,TODAY()-_xlpm.maxPast,IF(T634="","",TODAY()-T634)))))</f>
        <v/>
      </c>
      <c r="W634" s="95"/>
      <c r="X634" s="129"/>
      <c r="Y634" s="100"/>
      <c r="Z634" s="99"/>
      <c r="AA634" s="100"/>
      <c r="AB634" s="99"/>
      <c r="AC634" s="100"/>
      <c r="AD634" s="105"/>
      <c r="AE634" s="94"/>
      <c r="AF634" s="105"/>
      <c r="AG634" s="94"/>
      <c r="AH634" s="132"/>
      <c r="AI634" s="97"/>
      <c r="AJ634" s="96"/>
      <c r="AK634" s="192" t="str">
        <f t="shared" si="21"/>
        <v/>
      </c>
      <c r="AL634" s="169" t="str">
        <f>IFERROR(IF(S634="","",IF(VLOOKUP(S634,'Requisitions'!$B:$N,13,FALSE)="","",HYPERLINK(VLOOKUP(S634,'Requisitions'!$B:$N,13,FALSE),"Feedback Sheet"))),"")</f>
        <v/>
      </c>
    </row>
    <row r="635" spans="13:38" x14ac:dyDescent="0.45">
      <c r="M635" s="96"/>
      <c r="N635" s="103"/>
      <c r="Q635" t="str">
        <f t="shared" si="20"/>
        <v/>
      </c>
      <c r="R635" s="108"/>
      <c r="S635" s="98"/>
      <c r="T635" s="105"/>
      <c r="V635" s="171" t="str" cm="1">
        <f t="array" aca="1" ref="V635" ca="1">IF(B635="","",IF(OR(AK635="Joined",AK635="Rejected",AK635="Offer Drop",AK635="Backed out"),"",_xlfn.LET(_xlpm.dates,CHOOSE({1,2,3,4,5,6},X635,Z635,AB635,AD635,AF635,AH635),_xlpm.pastDates,IF(_xlpm.dates&lt;=TODAY(),_xlpm.dates,0),_xlpm.maxPast,MAX(_xlpm.pastDates),IF(_xlpm.maxPast&gt;0,TODAY()-_xlpm.maxPast,IF(T635="","",TODAY()-T635)))))</f>
        <v/>
      </c>
      <c r="W635" s="95"/>
      <c r="X635" s="129"/>
      <c r="Y635" s="100"/>
      <c r="Z635" s="99"/>
      <c r="AA635" s="100"/>
      <c r="AB635" s="99"/>
      <c r="AC635" s="100"/>
      <c r="AD635" s="105"/>
      <c r="AE635" s="94"/>
      <c r="AF635" s="105"/>
      <c r="AG635" s="94"/>
      <c r="AH635" s="132"/>
      <c r="AI635" s="97"/>
      <c r="AJ635" s="96"/>
      <c r="AK635" s="192" t="str">
        <f t="shared" si="21"/>
        <v/>
      </c>
      <c r="AL635" s="169" t="str">
        <f>IFERROR(IF(S635="","",IF(VLOOKUP(S635,'Requisitions'!$B:$N,13,FALSE)="","",HYPERLINK(VLOOKUP(S635,'Requisitions'!$B:$N,13,FALSE),"Feedback Sheet"))),"")</f>
        <v/>
      </c>
    </row>
    <row r="636" spans="13:38" x14ac:dyDescent="0.45">
      <c r="M636" s="96"/>
      <c r="N636" s="103"/>
      <c r="Q636" t="str">
        <f t="shared" si="20"/>
        <v/>
      </c>
      <c r="R636" s="108"/>
      <c r="S636" s="98"/>
      <c r="T636" s="105"/>
      <c r="V636" s="171" t="str" cm="1">
        <f t="array" aca="1" ref="V636" ca="1">IF(B636="","",IF(OR(AK636="Joined",AK636="Rejected",AK636="Offer Drop",AK636="Backed out"),"",_xlfn.LET(_xlpm.dates,CHOOSE({1,2,3,4,5,6},X636,Z636,AB636,AD636,AF636,AH636),_xlpm.pastDates,IF(_xlpm.dates&lt;=TODAY(),_xlpm.dates,0),_xlpm.maxPast,MAX(_xlpm.pastDates),IF(_xlpm.maxPast&gt;0,TODAY()-_xlpm.maxPast,IF(T636="","",TODAY()-T636)))))</f>
        <v/>
      </c>
      <c r="W636" s="95"/>
      <c r="X636" s="129"/>
      <c r="Y636" s="100"/>
      <c r="Z636" s="99"/>
      <c r="AA636" s="100"/>
      <c r="AB636" s="99"/>
      <c r="AC636" s="100"/>
      <c r="AD636" s="105"/>
      <c r="AE636" s="94"/>
      <c r="AF636" s="105"/>
      <c r="AG636" s="94"/>
      <c r="AH636" s="132"/>
      <c r="AI636" s="97"/>
      <c r="AJ636" s="96"/>
      <c r="AK636" s="192" t="str">
        <f t="shared" si="21"/>
        <v/>
      </c>
      <c r="AL636" s="169" t="str">
        <f>IFERROR(IF(S636="","",IF(VLOOKUP(S636,'Requisitions'!$B:$N,13,FALSE)="","",HYPERLINK(VLOOKUP(S636,'Requisitions'!$B:$N,13,FALSE),"Feedback Sheet"))),"")</f>
        <v/>
      </c>
    </row>
    <row r="637" spans="13:38" x14ac:dyDescent="0.45">
      <c r="M637" s="96"/>
      <c r="N637" s="103"/>
      <c r="Q637" t="str">
        <f t="shared" si="20"/>
        <v/>
      </c>
      <c r="R637" s="108"/>
      <c r="S637" s="98"/>
      <c r="T637" s="105"/>
      <c r="V637" s="171" t="str" cm="1">
        <f t="array" aca="1" ref="V637" ca="1">IF(B637="","",IF(OR(AK637="Joined",AK637="Rejected",AK637="Offer Drop",AK637="Backed out"),"",_xlfn.LET(_xlpm.dates,CHOOSE({1,2,3,4,5,6},X637,Z637,AB637,AD637,AF637,AH637),_xlpm.pastDates,IF(_xlpm.dates&lt;=TODAY(),_xlpm.dates,0),_xlpm.maxPast,MAX(_xlpm.pastDates),IF(_xlpm.maxPast&gt;0,TODAY()-_xlpm.maxPast,IF(T637="","",TODAY()-T637)))))</f>
        <v/>
      </c>
      <c r="W637" s="95"/>
      <c r="X637" s="129"/>
      <c r="Y637" s="100"/>
      <c r="Z637" s="99"/>
      <c r="AA637" s="100"/>
      <c r="AB637" s="99"/>
      <c r="AC637" s="100"/>
      <c r="AD637" s="105"/>
      <c r="AE637" s="94"/>
      <c r="AF637" s="105"/>
      <c r="AG637" s="94"/>
      <c r="AH637" s="132"/>
      <c r="AI637" s="97"/>
      <c r="AJ637" s="96"/>
      <c r="AK637" s="192" t="str">
        <f t="shared" si="21"/>
        <v/>
      </c>
      <c r="AL637" s="169" t="str">
        <f>IFERROR(IF(S637="","",IF(VLOOKUP(S637,'Requisitions'!$B:$N,13,FALSE)="","",HYPERLINK(VLOOKUP(S637,'Requisitions'!$B:$N,13,FALSE),"Feedback Sheet"))),"")</f>
        <v/>
      </c>
    </row>
    <row r="638" spans="13:38" x14ac:dyDescent="0.45">
      <c r="M638" s="96"/>
      <c r="N638" s="103"/>
      <c r="Q638" t="str">
        <f t="shared" si="20"/>
        <v/>
      </c>
      <c r="R638" s="108"/>
      <c r="S638" s="98"/>
      <c r="T638" s="105"/>
      <c r="V638" s="171" t="str" cm="1">
        <f t="array" aca="1" ref="V638" ca="1">IF(B638="","",IF(OR(AK638="Joined",AK638="Rejected",AK638="Offer Drop",AK638="Backed out"),"",_xlfn.LET(_xlpm.dates,CHOOSE({1,2,3,4,5,6},X638,Z638,AB638,AD638,AF638,AH638),_xlpm.pastDates,IF(_xlpm.dates&lt;=TODAY(),_xlpm.dates,0),_xlpm.maxPast,MAX(_xlpm.pastDates),IF(_xlpm.maxPast&gt;0,TODAY()-_xlpm.maxPast,IF(T638="","",TODAY()-T638)))))</f>
        <v/>
      </c>
      <c r="W638" s="95"/>
      <c r="X638" s="129"/>
      <c r="Y638" s="100"/>
      <c r="Z638" s="99"/>
      <c r="AA638" s="100"/>
      <c r="AB638" s="99"/>
      <c r="AC638" s="100"/>
      <c r="AD638" s="105"/>
      <c r="AE638" s="94"/>
      <c r="AF638" s="105"/>
      <c r="AG638" s="94"/>
      <c r="AH638" s="132"/>
      <c r="AI638" s="97"/>
      <c r="AJ638" s="96"/>
      <c r="AK638" s="192" t="str">
        <f t="shared" si="21"/>
        <v/>
      </c>
      <c r="AL638" s="169" t="str">
        <f>IFERROR(IF(S638="","",IF(VLOOKUP(S638,'Requisitions'!$B:$N,13,FALSE)="","",HYPERLINK(VLOOKUP(S638,'Requisitions'!$B:$N,13,FALSE),"Feedback Sheet"))),"")</f>
        <v/>
      </c>
    </row>
    <row r="639" spans="13:38" x14ac:dyDescent="0.45">
      <c r="M639" s="96"/>
      <c r="N639" s="103"/>
      <c r="Q639" t="str">
        <f t="shared" si="20"/>
        <v/>
      </c>
      <c r="R639" s="108"/>
      <c r="S639" s="98"/>
      <c r="T639" s="105"/>
      <c r="V639" s="171" t="str" cm="1">
        <f t="array" aca="1" ref="V639" ca="1">IF(B639="","",IF(OR(AK639="Joined",AK639="Rejected",AK639="Offer Drop",AK639="Backed out"),"",_xlfn.LET(_xlpm.dates,CHOOSE({1,2,3,4,5,6},X639,Z639,AB639,AD639,AF639,AH639),_xlpm.pastDates,IF(_xlpm.dates&lt;=TODAY(),_xlpm.dates,0),_xlpm.maxPast,MAX(_xlpm.pastDates),IF(_xlpm.maxPast&gt;0,TODAY()-_xlpm.maxPast,IF(T639="","",TODAY()-T639)))))</f>
        <v/>
      </c>
      <c r="W639" s="95"/>
      <c r="X639" s="129"/>
      <c r="Y639" s="100"/>
      <c r="Z639" s="99"/>
      <c r="AA639" s="100"/>
      <c r="AB639" s="99"/>
      <c r="AC639" s="100"/>
      <c r="AD639" s="105"/>
      <c r="AE639" s="94"/>
      <c r="AF639" s="105"/>
      <c r="AG639" s="94"/>
      <c r="AH639" s="132"/>
      <c r="AI639" s="97"/>
      <c r="AJ639" s="96"/>
      <c r="AK639" s="192" t="str">
        <f t="shared" si="21"/>
        <v/>
      </c>
      <c r="AL639" s="169" t="str">
        <f>IFERROR(IF(S639="","",IF(VLOOKUP(S639,'Requisitions'!$B:$N,13,FALSE)="","",HYPERLINK(VLOOKUP(S639,'Requisitions'!$B:$N,13,FALSE),"Feedback Sheet"))),"")</f>
        <v/>
      </c>
    </row>
    <row r="640" spans="13:38" x14ac:dyDescent="0.45">
      <c r="M640" s="96"/>
      <c r="N640" s="103"/>
      <c r="Q640" t="str">
        <f t="shared" si="20"/>
        <v/>
      </c>
      <c r="R640" s="108"/>
      <c r="S640" s="98"/>
      <c r="T640" s="105"/>
      <c r="V640" s="171" t="str" cm="1">
        <f t="array" aca="1" ref="V640" ca="1">IF(B640="","",IF(OR(AK640="Joined",AK640="Rejected",AK640="Offer Drop",AK640="Backed out"),"",_xlfn.LET(_xlpm.dates,CHOOSE({1,2,3,4,5,6},X640,Z640,AB640,AD640,AF640,AH640),_xlpm.pastDates,IF(_xlpm.dates&lt;=TODAY(),_xlpm.dates,0),_xlpm.maxPast,MAX(_xlpm.pastDates),IF(_xlpm.maxPast&gt;0,TODAY()-_xlpm.maxPast,IF(T640="","",TODAY()-T640)))))</f>
        <v/>
      </c>
      <c r="W640" s="95"/>
      <c r="X640" s="129"/>
      <c r="Y640" s="100"/>
      <c r="Z640" s="99"/>
      <c r="AA640" s="100"/>
      <c r="AB640" s="99"/>
      <c r="AC640" s="100"/>
      <c r="AD640" s="105"/>
      <c r="AE640" s="94"/>
      <c r="AF640" s="105"/>
      <c r="AG640" s="94"/>
      <c r="AH640" s="132"/>
      <c r="AI640" s="97"/>
      <c r="AJ640" s="96"/>
      <c r="AK640" s="192" t="str">
        <f t="shared" si="21"/>
        <v/>
      </c>
      <c r="AL640" s="169" t="str">
        <f>IFERROR(IF(S640="","",IF(VLOOKUP(S640,'Requisitions'!$B:$N,13,FALSE)="","",HYPERLINK(VLOOKUP(S640,'Requisitions'!$B:$N,13,FALSE),"Feedback Sheet"))),"")</f>
        <v/>
      </c>
    </row>
    <row r="641" spans="13:38" x14ac:dyDescent="0.45">
      <c r="M641" s="96"/>
      <c r="N641" s="103"/>
      <c r="Q641" t="str">
        <f t="shared" si="20"/>
        <v/>
      </c>
      <c r="R641" s="108"/>
      <c r="S641" s="98"/>
      <c r="T641" s="105"/>
      <c r="V641" s="171" t="str" cm="1">
        <f t="array" aca="1" ref="V641" ca="1">IF(B641="","",IF(OR(AK641="Joined",AK641="Rejected",AK641="Offer Drop",AK641="Backed out"),"",_xlfn.LET(_xlpm.dates,CHOOSE({1,2,3,4,5,6},X641,Z641,AB641,AD641,AF641,AH641),_xlpm.pastDates,IF(_xlpm.dates&lt;=TODAY(),_xlpm.dates,0),_xlpm.maxPast,MAX(_xlpm.pastDates),IF(_xlpm.maxPast&gt;0,TODAY()-_xlpm.maxPast,IF(T641="","",TODAY()-T641)))))</f>
        <v/>
      </c>
      <c r="W641" s="95"/>
      <c r="X641" s="129"/>
      <c r="Y641" s="100"/>
      <c r="Z641" s="99"/>
      <c r="AA641" s="100"/>
      <c r="AB641" s="99"/>
      <c r="AC641" s="100"/>
      <c r="AD641" s="105"/>
      <c r="AE641" s="94"/>
      <c r="AF641" s="105"/>
      <c r="AG641" s="94"/>
      <c r="AH641" s="132"/>
      <c r="AI641" s="97"/>
      <c r="AJ641" s="96"/>
      <c r="AK641" s="192" t="str">
        <f t="shared" si="21"/>
        <v/>
      </c>
      <c r="AL641" s="169" t="str">
        <f>IFERROR(IF(S641="","",IF(VLOOKUP(S641,'Requisitions'!$B:$N,13,FALSE)="","",HYPERLINK(VLOOKUP(S641,'Requisitions'!$B:$N,13,FALSE),"Feedback Sheet"))),"")</f>
        <v/>
      </c>
    </row>
    <row r="642" spans="13:38" x14ac:dyDescent="0.45">
      <c r="M642" s="96"/>
      <c r="N642" s="103"/>
      <c r="Q642" t="str">
        <f t="shared" si="20"/>
        <v/>
      </c>
      <c r="R642" s="108"/>
      <c r="S642" s="98"/>
      <c r="T642" s="105"/>
      <c r="V642" s="171" t="str" cm="1">
        <f t="array" aca="1" ref="V642" ca="1">IF(B642="","",IF(OR(AK642="Joined",AK642="Rejected",AK642="Offer Drop",AK642="Backed out"),"",_xlfn.LET(_xlpm.dates,CHOOSE({1,2,3,4,5,6},X642,Z642,AB642,AD642,AF642,AH642),_xlpm.pastDates,IF(_xlpm.dates&lt;=TODAY(),_xlpm.dates,0),_xlpm.maxPast,MAX(_xlpm.pastDates),IF(_xlpm.maxPast&gt;0,TODAY()-_xlpm.maxPast,IF(T642="","",TODAY()-T642)))))</f>
        <v/>
      </c>
      <c r="W642" s="95"/>
      <c r="X642" s="129"/>
      <c r="Y642" s="100"/>
      <c r="Z642" s="99"/>
      <c r="AA642" s="100"/>
      <c r="AB642" s="99"/>
      <c r="AC642" s="100"/>
      <c r="AD642" s="105"/>
      <c r="AE642" s="94"/>
      <c r="AF642" s="105"/>
      <c r="AG642" s="94"/>
      <c r="AH642" s="132"/>
      <c r="AI642" s="97"/>
      <c r="AJ642" s="96"/>
      <c r="AK642" s="192" t="str">
        <f t="shared" si="21"/>
        <v/>
      </c>
      <c r="AL642" s="169" t="str">
        <f>IFERROR(IF(S642="","",IF(VLOOKUP(S642,'Requisitions'!$B:$N,13,FALSE)="","",HYPERLINK(VLOOKUP(S642,'Requisitions'!$B:$N,13,FALSE),"Feedback Sheet"))),"")</f>
        <v/>
      </c>
    </row>
    <row r="643" spans="13:38" x14ac:dyDescent="0.45">
      <c r="M643" s="96"/>
      <c r="N643" s="103"/>
      <c r="Q643" t="str">
        <f t="shared" si="20"/>
        <v/>
      </c>
      <c r="R643" s="108"/>
      <c r="S643" s="98"/>
      <c r="T643" s="105"/>
      <c r="V643" s="171" t="str" cm="1">
        <f t="array" aca="1" ref="V643" ca="1">IF(B643="","",IF(OR(AK643="Joined",AK643="Rejected",AK643="Offer Drop",AK643="Backed out"),"",_xlfn.LET(_xlpm.dates,CHOOSE({1,2,3,4,5,6},X643,Z643,AB643,AD643,AF643,AH643),_xlpm.pastDates,IF(_xlpm.dates&lt;=TODAY(),_xlpm.dates,0),_xlpm.maxPast,MAX(_xlpm.pastDates),IF(_xlpm.maxPast&gt;0,TODAY()-_xlpm.maxPast,IF(T643="","",TODAY()-T643)))))</f>
        <v/>
      </c>
      <c r="W643" s="95"/>
      <c r="X643" s="129"/>
      <c r="Y643" s="100"/>
      <c r="Z643" s="99"/>
      <c r="AA643" s="100"/>
      <c r="AB643" s="99"/>
      <c r="AC643" s="100"/>
      <c r="AD643" s="105"/>
      <c r="AE643" s="94"/>
      <c r="AF643" s="105"/>
      <c r="AG643" s="94"/>
      <c r="AH643" s="132"/>
      <c r="AI643" s="97"/>
      <c r="AJ643" s="96"/>
      <c r="AK643" s="192" t="str">
        <f t="shared" si="21"/>
        <v/>
      </c>
      <c r="AL643" s="169" t="str">
        <f>IFERROR(IF(S643="","",IF(VLOOKUP(S643,'Requisitions'!$B:$N,13,FALSE)="","",HYPERLINK(VLOOKUP(S643,'Requisitions'!$B:$N,13,FALSE),"Feedback Sheet"))),"")</f>
        <v/>
      </c>
    </row>
    <row r="644" spans="13:38" x14ac:dyDescent="0.45">
      <c r="M644" s="96"/>
      <c r="N644" s="103"/>
      <c r="Q644" t="str">
        <f t="shared" si="20"/>
        <v/>
      </c>
      <c r="R644" s="108"/>
      <c r="S644" s="98"/>
      <c r="T644" s="105"/>
      <c r="V644" s="171" t="str" cm="1">
        <f t="array" aca="1" ref="V644" ca="1">IF(B644="","",IF(OR(AK644="Joined",AK644="Rejected",AK644="Offer Drop",AK644="Backed out"),"",_xlfn.LET(_xlpm.dates,CHOOSE({1,2,3,4,5,6},X644,Z644,AB644,AD644,AF644,AH644),_xlpm.pastDates,IF(_xlpm.dates&lt;=TODAY(),_xlpm.dates,0),_xlpm.maxPast,MAX(_xlpm.pastDates),IF(_xlpm.maxPast&gt;0,TODAY()-_xlpm.maxPast,IF(T644="","",TODAY()-T644)))))</f>
        <v/>
      </c>
      <c r="W644" s="95"/>
      <c r="X644" s="129"/>
      <c r="Y644" s="100"/>
      <c r="Z644" s="99"/>
      <c r="AA644" s="100"/>
      <c r="AB644" s="99"/>
      <c r="AC644" s="100"/>
      <c r="AD644" s="105"/>
      <c r="AE644" s="94"/>
      <c r="AF644" s="105"/>
      <c r="AG644" s="94"/>
      <c r="AH644" s="132"/>
      <c r="AI644" s="97"/>
      <c r="AJ644" s="96"/>
      <c r="AK644" s="192" t="str">
        <f t="shared" si="21"/>
        <v/>
      </c>
      <c r="AL644" s="169" t="str">
        <f>IFERROR(IF(S644="","",IF(VLOOKUP(S644,'Requisitions'!$B:$N,13,FALSE)="","",HYPERLINK(VLOOKUP(S644,'Requisitions'!$B:$N,13,FALSE),"Feedback Sheet"))),"")</f>
        <v/>
      </c>
    </row>
    <row r="645" spans="13:38" x14ac:dyDescent="0.45">
      <c r="M645" s="96"/>
      <c r="N645" s="103"/>
      <c r="Q645" t="str">
        <f t="shared" si="20"/>
        <v/>
      </c>
      <c r="R645" s="108"/>
      <c r="S645" s="98"/>
      <c r="T645" s="105"/>
      <c r="V645" s="171" t="str" cm="1">
        <f t="array" aca="1" ref="V645" ca="1">IF(B645="","",IF(OR(AK645="Joined",AK645="Rejected",AK645="Offer Drop",AK645="Backed out"),"",_xlfn.LET(_xlpm.dates,CHOOSE({1,2,3,4,5,6},X645,Z645,AB645,AD645,AF645,AH645),_xlpm.pastDates,IF(_xlpm.dates&lt;=TODAY(),_xlpm.dates,0),_xlpm.maxPast,MAX(_xlpm.pastDates),IF(_xlpm.maxPast&gt;0,TODAY()-_xlpm.maxPast,IF(T645="","",TODAY()-T645)))))</f>
        <v/>
      </c>
      <c r="W645" s="95"/>
      <c r="X645" s="129"/>
      <c r="Y645" s="100"/>
      <c r="Z645" s="99"/>
      <c r="AA645" s="100"/>
      <c r="AB645" s="99"/>
      <c r="AC645" s="100"/>
      <c r="AD645" s="105"/>
      <c r="AE645" s="94"/>
      <c r="AF645" s="105"/>
      <c r="AG645" s="94"/>
      <c r="AH645" s="132"/>
      <c r="AI645" s="97"/>
      <c r="AJ645" s="96"/>
      <c r="AK645" s="192" t="str">
        <f t="shared" si="21"/>
        <v/>
      </c>
      <c r="AL645" s="169" t="str">
        <f>IFERROR(IF(S645="","",IF(VLOOKUP(S645,'Requisitions'!$B:$N,13,FALSE)="","",HYPERLINK(VLOOKUP(S645,'Requisitions'!$B:$N,13,FALSE),"Feedback Sheet"))),"")</f>
        <v/>
      </c>
    </row>
    <row r="646" spans="13:38" x14ac:dyDescent="0.45">
      <c r="M646" s="96"/>
      <c r="N646" s="103"/>
      <c r="Q646" t="str">
        <f t="shared" ref="Q646:Q709" si="22">IF(B646="","","C-"&amp;TEXT(ROW()-4,"000"))</f>
        <v/>
      </c>
      <c r="R646" s="108"/>
      <c r="S646" s="98"/>
      <c r="T646" s="105"/>
      <c r="V646" s="171" t="str" cm="1">
        <f t="array" aca="1" ref="V646" ca="1">IF(B646="","",IF(OR(AK646="Joined",AK646="Rejected",AK646="Offer Drop",AK646="Backed out"),"",_xlfn.LET(_xlpm.dates,CHOOSE({1,2,3,4,5,6},X646,Z646,AB646,AD646,AF646,AH646),_xlpm.pastDates,IF(_xlpm.dates&lt;=TODAY(),_xlpm.dates,0),_xlpm.maxPast,MAX(_xlpm.pastDates),IF(_xlpm.maxPast&gt;0,TODAY()-_xlpm.maxPast,IF(T646="","",TODAY()-T646)))))</f>
        <v/>
      </c>
      <c r="W646" s="95"/>
      <c r="X646" s="129"/>
      <c r="Y646" s="100"/>
      <c r="Z646" s="99"/>
      <c r="AA646" s="100"/>
      <c r="AB646" s="99"/>
      <c r="AC646" s="100"/>
      <c r="AD646" s="105"/>
      <c r="AE646" s="94"/>
      <c r="AF646" s="105"/>
      <c r="AG646" s="94"/>
      <c r="AH646" s="132"/>
      <c r="AI646" s="97"/>
      <c r="AJ646" s="96"/>
      <c r="AK646" s="192" t="str">
        <f t="shared" ref="AK646:AK709" si="23">IF(B646="","",IF(AJ646="Joined","Joined",IF(AJ646="Backed out","Backed out",IF(AI646="Offer Drop","Offer Drop",IF((COUNTIF(W646,"Reject")+COUNTIF(Y646,"Reject")+COUNTIF(AA646,"Reject")+COUNTIF(AC646,"Reject")+COUNTIF(AE646,"Reject")+COUNTIF(AG646,"Reject"))&gt;0,"Rejected",IF((COUNTIF(W646,"Hold")+COUNTIF(Y646,"Hold")+COUNTIF(AA646,"Hold")+COUNTIF(AC646,"Hold")+COUNTIF(AE646,"Hold")+COUNTIF(AG646,"Hold")+COUNTIF(AI646,"Hold"))&gt;0,"On Hold",IF(AI646="Offered","Offer Extended",IF(AG646="Select","Offer Pending",IF(OR(W646="",W646="Yet to begin"),"Not Started","Active")))))))))</f>
        <v/>
      </c>
      <c r="AL646" s="169" t="str">
        <f>IFERROR(IF(S646="","",IF(VLOOKUP(S646,'Requisitions'!$B:$N,13,FALSE)="","",HYPERLINK(VLOOKUP(S646,'Requisitions'!$B:$N,13,FALSE),"Feedback Sheet"))),"")</f>
        <v/>
      </c>
    </row>
    <row r="647" spans="13:38" x14ac:dyDescent="0.45">
      <c r="M647" s="96"/>
      <c r="N647" s="103"/>
      <c r="Q647" t="str">
        <f t="shared" si="22"/>
        <v/>
      </c>
      <c r="R647" s="108"/>
      <c r="S647" s="98"/>
      <c r="T647" s="105"/>
      <c r="V647" s="171" t="str" cm="1">
        <f t="array" aca="1" ref="V647" ca="1">IF(B647="","",IF(OR(AK647="Joined",AK647="Rejected",AK647="Offer Drop",AK647="Backed out"),"",_xlfn.LET(_xlpm.dates,CHOOSE({1,2,3,4,5,6},X647,Z647,AB647,AD647,AF647,AH647),_xlpm.pastDates,IF(_xlpm.dates&lt;=TODAY(),_xlpm.dates,0),_xlpm.maxPast,MAX(_xlpm.pastDates),IF(_xlpm.maxPast&gt;0,TODAY()-_xlpm.maxPast,IF(T647="","",TODAY()-T647)))))</f>
        <v/>
      </c>
      <c r="W647" s="95"/>
      <c r="X647" s="129"/>
      <c r="Y647" s="100"/>
      <c r="Z647" s="99"/>
      <c r="AA647" s="100"/>
      <c r="AB647" s="99"/>
      <c r="AC647" s="100"/>
      <c r="AD647" s="105"/>
      <c r="AE647" s="94"/>
      <c r="AF647" s="105"/>
      <c r="AG647" s="94"/>
      <c r="AH647" s="132"/>
      <c r="AI647" s="97"/>
      <c r="AJ647" s="96"/>
      <c r="AK647" s="192" t="str">
        <f t="shared" si="23"/>
        <v/>
      </c>
      <c r="AL647" s="169" t="str">
        <f>IFERROR(IF(S647="","",IF(VLOOKUP(S647,'Requisitions'!$B:$N,13,FALSE)="","",HYPERLINK(VLOOKUP(S647,'Requisitions'!$B:$N,13,FALSE),"Feedback Sheet"))),"")</f>
        <v/>
      </c>
    </row>
    <row r="648" spans="13:38" x14ac:dyDescent="0.45">
      <c r="M648" s="96"/>
      <c r="N648" s="103"/>
      <c r="Q648" t="str">
        <f t="shared" si="22"/>
        <v/>
      </c>
      <c r="R648" s="108"/>
      <c r="S648" s="98"/>
      <c r="T648" s="105"/>
      <c r="V648" s="171" t="str" cm="1">
        <f t="array" aca="1" ref="V648" ca="1">IF(B648="","",IF(OR(AK648="Joined",AK648="Rejected",AK648="Offer Drop",AK648="Backed out"),"",_xlfn.LET(_xlpm.dates,CHOOSE({1,2,3,4,5,6},X648,Z648,AB648,AD648,AF648,AH648),_xlpm.pastDates,IF(_xlpm.dates&lt;=TODAY(),_xlpm.dates,0),_xlpm.maxPast,MAX(_xlpm.pastDates),IF(_xlpm.maxPast&gt;0,TODAY()-_xlpm.maxPast,IF(T648="","",TODAY()-T648)))))</f>
        <v/>
      </c>
      <c r="W648" s="95"/>
      <c r="X648" s="129"/>
      <c r="Y648" s="100"/>
      <c r="Z648" s="99"/>
      <c r="AA648" s="100"/>
      <c r="AB648" s="99"/>
      <c r="AC648" s="100"/>
      <c r="AD648" s="105"/>
      <c r="AE648" s="94"/>
      <c r="AF648" s="105"/>
      <c r="AG648" s="94"/>
      <c r="AH648" s="132"/>
      <c r="AI648" s="97"/>
      <c r="AJ648" s="96"/>
      <c r="AK648" s="192" t="str">
        <f t="shared" si="23"/>
        <v/>
      </c>
      <c r="AL648" s="169" t="str">
        <f>IFERROR(IF(S648="","",IF(VLOOKUP(S648,'Requisitions'!$B:$N,13,FALSE)="","",HYPERLINK(VLOOKUP(S648,'Requisitions'!$B:$N,13,FALSE),"Feedback Sheet"))),"")</f>
        <v/>
      </c>
    </row>
    <row r="649" spans="13:38" x14ac:dyDescent="0.45">
      <c r="M649" s="96"/>
      <c r="N649" s="103"/>
      <c r="Q649" t="str">
        <f t="shared" si="22"/>
        <v/>
      </c>
      <c r="R649" s="108"/>
      <c r="S649" s="98"/>
      <c r="T649" s="105"/>
      <c r="V649" s="171" t="str" cm="1">
        <f t="array" aca="1" ref="V649" ca="1">IF(B649="","",IF(OR(AK649="Joined",AK649="Rejected",AK649="Offer Drop",AK649="Backed out"),"",_xlfn.LET(_xlpm.dates,CHOOSE({1,2,3,4,5,6},X649,Z649,AB649,AD649,AF649,AH649),_xlpm.pastDates,IF(_xlpm.dates&lt;=TODAY(),_xlpm.dates,0),_xlpm.maxPast,MAX(_xlpm.pastDates),IF(_xlpm.maxPast&gt;0,TODAY()-_xlpm.maxPast,IF(T649="","",TODAY()-T649)))))</f>
        <v/>
      </c>
      <c r="W649" s="95"/>
      <c r="X649" s="129"/>
      <c r="Y649" s="100"/>
      <c r="Z649" s="99"/>
      <c r="AA649" s="100"/>
      <c r="AB649" s="99"/>
      <c r="AC649" s="100"/>
      <c r="AD649" s="105"/>
      <c r="AE649" s="94"/>
      <c r="AF649" s="105"/>
      <c r="AG649" s="94"/>
      <c r="AH649" s="132"/>
      <c r="AI649" s="97"/>
      <c r="AJ649" s="96"/>
      <c r="AK649" s="192" t="str">
        <f t="shared" si="23"/>
        <v/>
      </c>
      <c r="AL649" s="169" t="str">
        <f>IFERROR(IF(S649="","",IF(VLOOKUP(S649,'Requisitions'!$B:$N,13,FALSE)="","",HYPERLINK(VLOOKUP(S649,'Requisitions'!$B:$N,13,FALSE),"Feedback Sheet"))),"")</f>
        <v/>
      </c>
    </row>
    <row r="650" spans="13:38" x14ac:dyDescent="0.45">
      <c r="M650" s="96"/>
      <c r="N650" s="103"/>
      <c r="Q650" t="str">
        <f t="shared" si="22"/>
        <v/>
      </c>
      <c r="R650" s="108"/>
      <c r="S650" s="98"/>
      <c r="T650" s="105"/>
      <c r="V650" s="171" t="str" cm="1">
        <f t="array" aca="1" ref="V650" ca="1">IF(B650="","",IF(OR(AK650="Joined",AK650="Rejected",AK650="Offer Drop",AK650="Backed out"),"",_xlfn.LET(_xlpm.dates,CHOOSE({1,2,3,4,5,6},X650,Z650,AB650,AD650,AF650,AH650),_xlpm.pastDates,IF(_xlpm.dates&lt;=TODAY(),_xlpm.dates,0),_xlpm.maxPast,MAX(_xlpm.pastDates),IF(_xlpm.maxPast&gt;0,TODAY()-_xlpm.maxPast,IF(T650="","",TODAY()-T650)))))</f>
        <v/>
      </c>
      <c r="W650" s="95"/>
      <c r="X650" s="129"/>
      <c r="Y650" s="100"/>
      <c r="Z650" s="99"/>
      <c r="AA650" s="100"/>
      <c r="AB650" s="99"/>
      <c r="AC650" s="100"/>
      <c r="AD650" s="105"/>
      <c r="AE650" s="94"/>
      <c r="AF650" s="105"/>
      <c r="AG650" s="94"/>
      <c r="AH650" s="132"/>
      <c r="AI650" s="97"/>
      <c r="AJ650" s="96"/>
      <c r="AK650" s="192" t="str">
        <f t="shared" si="23"/>
        <v/>
      </c>
      <c r="AL650" s="169" t="str">
        <f>IFERROR(IF(S650="","",IF(VLOOKUP(S650,'Requisitions'!$B:$N,13,FALSE)="","",HYPERLINK(VLOOKUP(S650,'Requisitions'!$B:$N,13,FALSE),"Feedback Sheet"))),"")</f>
        <v/>
      </c>
    </row>
    <row r="651" spans="13:38" x14ac:dyDescent="0.45">
      <c r="M651" s="96"/>
      <c r="N651" s="103"/>
      <c r="Q651" t="str">
        <f t="shared" si="22"/>
        <v/>
      </c>
      <c r="R651" s="108"/>
      <c r="S651" s="98"/>
      <c r="T651" s="105"/>
      <c r="V651" s="171" t="str" cm="1">
        <f t="array" aca="1" ref="V651" ca="1">IF(B651="","",IF(OR(AK651="Joined",AK651="Rejected",AK651="Offer Drop",AK651="Backed out"),"",_xlfn.LET(_xlpm.dates,CHOOSE({1,2,3,4,5,6},X651,Z651,AB651,AD651,AF651,AH651),_xlpm.pastDates,IF(_xlpm.dates&lt;=TODAY(),_xlpm.dates,0),_xlpm.maxPast,MAX(_xlpm.pastDates),IF(_xlpm.maxPast&gt;0,TODAY()-_xlpm.maxPast,IF(T651="","",TODAY()-T651)))))</f>
        <v/>
      </c>
      <c r="W651" s="95"/>
      <c r="X651" s="129"/>
      <c r="Y651" s="100"/>
      <c r="Z651" s="99"/>
      <c r="AA651" s="100"/>
      <c r="AB651" s="99"/>
      <c r="AC651" s="100"/>
      <c r="AD651" s="105"/>
      <c r="AE651" s="94"/>
      <c r="AF651" s="105"/>
      <c r="AG651" s="94"/>
      <c r="AH651" s="132"/>
      <c r="AI651" s="97"/>
      <c r="AJ651" s="96"/>
      <c r="AK651" s="192" t="str">
        <f t="shared" si="23"/>
        <v/>
      </c>
      <c r="AL651" s="169" t="str">
        <f>IFERROR(IF(S651="","",IF(VLOOKUP(S651,'Requisitions'!$B:$N,13,FALSE)="","",HYPERLINK(VLOOKUP(S651,'Requisitions'!$B:$N,13,FALSE),"Feedback Sheet"))),"")</f>
        <v/>
      </c>
    </row>
    <row r="652" spans="13:38" x14ac:dyDescent="0.45">
      <c r="M652" s="96"/>
      <c r="N652" s="103"/>
      <c r="Q652" t="str">
        <f t="shared" si="22"/>
        <v/>
      </c>
      <c r="R652" s="108"/>
      <c r="S652" s="98"/>
      <c r="T652" s="105"/>
      <c r="V652" s="171" t="str" cm="1">
        <f t="array" aca="1" ref="V652" ca="1">IF(B652="","",IF(OR(AK652="Joined",AK652="Rejected",AK652="Offer Drop",AK652="Backed out"),"",_xlfn.LET(_xlpm.dates,CHOOSE({1,2,3,4,5,6},X652,Z652,AB652,AD652,AF652,AH652),_xlpm.pastDates,IF(_xlpm.dates&lt;=TODAY(),_xlpm.dates,0),_xlpm.maxPast,MAX(_xlpm.pastDates),IF(_xlpm.maxPast&gt;0,TODAY()-_xlpm.maxPast,IF(T652="","",TODAY()-T652)))))</f>
        <v/>
      </c>
      <c r="W652" s="95"/>
      <c r="X652" s="129"/>
      <c r="Y652" s="100"/>
      <c r="Z652" s="99"/>
      <c r="AA652" s="100"/>
      <c r="AB652" s="99"/>
      <c r="AC652" s="100"/>
      <c r="AD652" s="105"/>
      <c r="AE652" s="94"/>
      <c r="AF652" s="105"/>
      <c r="AG652" s="94"/>
      <c r="AH652" s="132"/>
      <c r="AI652" s="97"/>
      <c r="AJ652" s="96"/>
      <c r="AK652" s="192" t="str">
        <f t="shared" si="23"/>
        <v/>
      </c>
      <c r="AL652" s="169" t="str">
        <f>IFERROR(IF(S652="","",IF(VLOOKUP(S652,'Requisitions'!$B:$N,13,FALSE)="","",HYPERLINK(VLOOKUP(S652,'Requisitions'!$B:$N,13,FALSE),"Feedback Sheet"))),"")</f>
        <v/>
      </c>
    </row>
    <row r="653" spans="13:38" x14ac:dyDescent="0.45">
      <c r="M653" s="96"/>
      <c r="N653" s="103"/>
      <c r="Q653" t="str">
        <f t="shared" si="22"/>
        <v/>
      </c>
      <c r="R653" s="108"/>
      <c r="S653" s="98"/>
      <c r="T653" s="105"/>
      <c r="V653" s="171" t="str" cm="1">
        <f t="array" aca="1" ref="V653" ca="1">IF(B653="","",IF(OR(AK653="Joined",AK653="Rejected",AK653="Offer Drop",AK653="Backed out"),"",_xlfn.LET(_xlpm.dates,CHOOSE({1,2,3,4,5,6},X653,Z653,AB653,AD653,AF653,AH653),_xlpm.pastDates,IF(_xlpm.dates&lt;=TODAY(),_xlpm.dates,0),_xlpm.maxPast,MAX(_xlpm.pastDates),IF(_xlpm.maxPast&gt;0,TODAY()-_xlpm.maxPast,IF(T653="","",TODAY()-T653)))))</f>
        <v/>
      </c>
      <c r="W653" s="95"/>
      <c r="X653" s="129"/>
      <c r="Y653" s="100"/>
      <c r="Z653" s="99"/>
      <c r="AA653" s="100"/>
      <c r="AB653" s="99"/>
      <c r="AC653" s="100"/>
      <c r="AD653" s="105"/>
      <c r="AE653" s="94"/>
      <c r="AF653" s="105"/>
      <c r="AG653" s="94"/>
      <c r="AH653" s="132"/>
      <c r="AI653" s="97"/>
      <c r="AJ653" s="96"/>
      <c r="AK653" s="192" t="str">
        <f t="shared" si="23"/>
        <v/>
      </c>
      <c r="AL653" s="169" t="str">
        <f>IFERROR(IF(S653="","",IF(VLOOKUP(S653,'Requisitions'!$B:$N,13,FALSE)="","",HYPERLINK(VLOOKUP(S653,'Requisitions'!$B:$N,13,FALSE),"Feedback Sheet"))),"")</f>
        <v/>
      </c>
    </row>
    <row r="654" spans="13:38" x14ac:dyDescent="0.45">
      <c r="M654" s="96"/>
      <c r="N654" s="103"/>
      <c r="Q654" t="str">
        <f t="shared" si="22"/>
        <v/>
      </c>
      <c r="R654" s="108"/>
      <c r="S654" s="98"/>
      <c r="T654" s="105"/>
      <c r="V654" s="171" t="str" cm="1">
        <f t="array" aca="1" ref="V654" ca="1">IF(B654="","",IF(OR(AK654="Joined",AK654="Rejected",AK654="Offer Drop",AK654="Backed out"),"",_xlfn.LET(_xlpm.dates,CHOOSE({1,2,3,4,5,6},X654,Z654,AB654,AD654,AF654,AH654),_xlpm.pastDates,IF(_xlpm.dates&lt;=TODAY(),_xlpm.dates,0),_xlpm.maxPast,MAX(_xlpm.pastDates),IF(_xlpm.maxPast&gt;0,TODAY()-_xlpm.maxPast,IF(T654="","",TODAY()-T654)))))</f>
        <v/>
      </c>
      <c r="W654" s="95"/>
      <c r="X654" s="129"/>
      <c r="Y654" s="100"/>
      <c r="Z654" s="99"/>
      <c r="AA654" s="100"/>
      <c r="AB654" s="99"/>
      <c r="AC654" s="100"/>
      <c r="AD654" s="105"/>
      <c r="AE654" s="94"/>
      <c r="AF654" s="105"/>
      <c r="AG654" s="94"/>
      <c r="AH654" s="132"/>
      <c r="AI654" s="97"/>
      <c r="AJ654" s="96"/>
      <c r="AK654" s="192" t="str">
        <f t="shared" si="23"/>
        <v/>
      </c>
      <c r="AL654" s="169" t="str">
        <f>IFERROR(IF(S654="","",IF(VLOOKUP(S654,'Requisitions'!$B:$N,13,FALSE)="","",HYPERLINK(VLOOKUP(S654,'Requisitions'!$B:$N,13,FALSE),"Feedback Sheet"))),"")</f>
        <v/>
      </c>
    </row>
    <row r="655" spans="13:38" x14ac:dyDescent="0.45">
      <c r="M655" s="96"/>
      <c r="N655" s="103"/>
      <c r="Q655" t="str">
        <f t="shared" si="22"/>
        <v/>
      </c>
      <c r="R655" s="108"/>
      <c r="S655" s="98"/>
      <c r="T655" s="105"/>
      <c r="V655" s="171" t="str" cm="1">
        <f t="array" aca="1" ref="V655" ca="1">IF(B655="","",IF(OR(AK655="Joined",AK655="Rejected",AK655="Offer Drop",AK655="Backed out"),"",_xlfn.LET(_xlpm.dates,CHOOSE({1,2,3,4,5,6},X655,Z655,AB655,AD655,AF655,AH655),_xlpm.pastDates,IF(_xlpm.dates&lt;=TODAY(),_xlpm.dates,0),_xlpm.maxPast,MAX(_xlpm.pastDates),IF(_xlpm.maxPast&gt;0,TODAY()-_xlpm.maxPast,IF(T655="","",TODAY()-T655)))))</f>
        <v/>
      </c>
      <c r="W655" s="95"/>
      <c r="X655" s="129"/>
      <c r="Y655" s="100"/>
      <c r="Z655" s="99"/>
      <c r="AA655" s="100"/>
      <c r="AB655" s="99"/>
      <c r="AC655" s="100"/>
      <c r="AD655" s="105"/>
      <c r="AE655" s="94"/>
      <c r="AF655" s="105"/>
      <c r="AG655" s="94"/>
      <c r="AH655" s="132"/>
      <c r="AI655" s="97"/>
      <c r="AJ655" s="96"/>
      <c r="AK655" s="192" t="str">
        <f t="shared" si="23"/>
        <v/>
      </c>
      <c r="AL655" s="169" t="str">
        <f>IFERROR(IF(S655="","",IF(VLOOKUP(S655,'Requisitions'!$B:$N,13,FALSE)="","",HYPERLINK(VLOOKUP(S655,'Requisitions'!$B:$N,13,FALSE),"Feedback Sheet"))),"")</f>
        <v/>
      </c>
    </row>
    <row r="656" spans="13:38" x14ac:dyDescent="0.45">
      <c r="M656" s="96"/>
      <c r="N656" s="103"/>
      <c r="Q656" t="str">
        <f t="shared" si="22"/>
        <v/>
      </c>
      <c r="R656" s="108"/>
      <c r="S656" s="98"/>
      <c r="T656" s="105"/>
      <c r="V656" s="171" t="str" cm="1">
        <f t="array" aca="1" ref="V656" ca="1">IF(B656="","",IF(OR(AK656="Joined",AK656="Rejected",AK656="Offer Drop",AK656="Backed out"),"",_xlfn.LET(_xlpm.dates,CHOOSE({1,2,3,4,5,6},X656,Z656,AB656,AD656,AF656,AH656),_xlpm.pastDates,IF(_xlpm.dates&lt;=TODAY(),_xlpm.dates,0),_xlpm.maxPast,MAX(_xlpm.pastDates),IF(_xlpm.maxPast&gt;0,TODAY()-_xlpm.maxPast,IF(T656="","",TODAY()-T656)))))</f>
        <v/>
      </c>
      <c r="W656" s="95"/>
      <c r="X656" s="129"/>
      <c r="Y656" s="100"/>
      <c r="Z656" s="99"/>
      <c r="AA656" s="100"/>
      <c r="AB656" s="99"/>
      <c r="AC656" s="100"/>
      <c r="AD656" s="105"/>
      <c r="AE656" s="94"/>
      <c r="AF656" s="105"/>
      <c r="AG656" s="94"/>
      <c r="AH656" s="132"/>
      <c r="AI656" s="97"/>
      <c r="AJ656" s="96"/>
      <c r="AK656" s="192" t="str">
        <f t="shared" si="23"/>
        <v/>
      </c>
      <c r="AL656" s="169" t="str">
        <f>IFERROR(IF(S656="","",IF(VLOOKUP(S656,'Requisitions'!$B:$N,13,FALSE)="","",HYPERLINK(VLOOKUP(S656,'Requisitions'!$B:$N,13,FALSE),"Feedback Sheet"))),"")</f>
        <v/>
      </c>
    </row>
    <row r="657" spans="13:38" x14ac:dyDescent="0.45">
      <c r="M657" s="96"/>
      <c r="N657" s="103"/>
      <c r="Q657" t="str">
        <f t="shared" si="22"/>
        <v/>
      </c>
      <c r="R657" s="108"/>
      <c r="S657" s="98"/>
      <c r="T657" s="105"/>
      <c r="V657" s="171" t="str" cm="1">
        <f t="array" aca="1" ref="V657" ca="1">IF(B657="","",IF(OR(AK657="Joined",AK657="Rejected",AK657="Offer Drop",AK657="Backed out"),"",_xlfn.LET(_xlpm.dates,CHOOSE({1,2,3,4,5,6},X657,Z657,AB657,AD657,AF657,AH657),_xlpm.pastDates,IF(_xlpm.dates&lt;=TODAY(),_xlpm.dates,0),_xlpm.maxPast,MAX(_xlpm.pastDates),IF(_xlpm.maxPast&gt;0,TODAY()-_xlpm.maxPast,IF(T657="","",TODAY()-T657)))))</f>
        <v/>
      </c>
      <c r="W657" s="95"/>
      <c r="X657" s="129"/>
      <c r="Y657" s="100"/>
      <c r="Z657" s="99"/>
      <c r="AA657" s="100"/>
      <c r="AB657" s="99"/>
      <c r="AC657" s="100"/>
      <c r="AD657" s="105"/>
      <c r="AE657" s="94"/>
      <c r="AF657" s="105"/>
      <c r="AG657" s="94"/>
      <c r="AH657" s="132"/>
      <c r="AI657" s="97"/>
      <c r="AJ657" s="96"/>
      <c r="AK657" s="192" t="str">
        <f t="shared" si="23"/>
        <v/>
      </c>
      <c r="AL657" s="169" t="str">
        <f>IFERROR(IF(S657="","",IF(VLOOKUP(S657,'Requisitions'!$B:$N,13,FALSE)="","",HYPERLINK(VLOOKUP(S657,'Requisitions'!$B:$N,13,FALSE),"Feedback Sheet"))),"")</f>
        <v/>
      </c>
    </row>
    <row r="658" spans="13:38" x14ac:dyDescent="0.45">
      <c r="M658" s="96"/>
      <c r="N658" s="103"/>
      <c r="Q658" t="str">
        <f t="shared" si="22"/>
        <v/>
      </c>
      <c r="R658" s="108"/>
      <c r="S658" s="98"/>
      <c r="T658" s="105"/>
      <c r="V658" s="171" t="str" cm="1">
        <f t="array" aca="1" ref="V658" ca="1">IF(B658="","",IF(OR(AK658="Joined",AK658="Rejected",AK658="Offer Drop",AK658="Backed out"),"",_xlfn.LET(_xlpm.dates,CHOOSE({1,2,3,4,5,6},X658,Z658,AB658,AD658,AF658,AH658),_xlpm.pastDates,IF(_xlpm.dates&lt;=TODAY(),_xlpm.dates,0),_xlpm.maxPast,MAX(_xlpm.pastDates),IF(_xlpm.maxPast&gt;0,TODAY()-_xlpm.maxPast,IF(T658="","",TODAY()-T658)))))</f>
        <v/>
      </c>
      <c r="W658" s="95"/>
      <c r="X658" s="129"/>
      <c r="Y658" s="100"/>
      <c r="Z658" s="99"/>
      <c r="AA658" s="100"/>
      <c r="AB658" s="99"/>
      <c r="AC658" s="100"/>
      <c r="AD658" s="105"/>
      <c r="AE658" s="94"/>
      <c r="AF658" s="105"/>
      <c r="AG658" s="94"/>
      <c r="AH658" s="132"/>
      <c r="AI658" s="97"/>
      <c r="AJ658" s="96"/>
      <c r="AK658" s="192" t="str">
        <f t="shared" si="23"/>
        <v/>
      </c>
      <c r="AL658" s="169" t="str">
        <f>IFERROR(IF(S658="","",IF(VLOOKUP(S658,'Requisitions'!$B:$N,13,FALSE)="","",HYPERLINK(VLOOKUP(S658,'Requisitions'!$B:$N,13,FALSE),"Feedback Sheet"))),"")</f>
        <v/>
      </c>
    </row>
    <row r="659" spans="13:38" x14ac:dyDescent="0.45">
      <c r="M659" s="96"/>
      <c r="N659" s="103"/>
      <c r="Q659" t="str">
        <f t="shared" si="22"/>
        <v/>
      </c>
      <c r="R659" s="108"/>
      <c r="S659" s="98"/>
      <c r="T659" s="105"/>
      <c r="V659" s="171" t="str" cm="1">
        <f t="array" aca="1" ref="V659" ca="1">IF(B659="","",IF(OR(AK659="Joined",AK659="Rejected",AK659="Offer Drop",AK659="Backed out"),"",_xlfn.LET(_xlpm.dates,CHOOSE({1,2,3,4,5,6},X659,Z659,AB659,AD659,AF659,AH659),_xlpm.pastDates,IF(_xlpm.dates&lt;=TODAY(),_xlpm.dates,0),_xlpm.maxPast,MAX(_xlpm.pastDates),IF(_xlpm.maxPast&gt;0,TODAY()-_xlpm.maxPast,IF(T659="","",TODAY()-T659)))))</f>
        <v/>
      </c>
      <c r="W659" s="95"/>
      <c r="X659" s="129"/>
      <c r="Y659" s="100"/>
      <c r="Z659" s="99"/>
      <c r="AA659" s="100"/>
      <c r="AB659" s="99"/>
      <c r="AC659" s="100"/>
      <c r="AD659" s="105"/>
      <c r="AE659" s="94"/>
      <c r="AF659" s="105"/>
      <c r="AG659" s="94"/>
      <c r="AH659" s="132"/>
      <c r="AI659" s="97"/>
      <c r="AJ659" s="96"/>
      <c r="AK659" s="192" t="str">
        <f t="shared" si="23"/>
        <v/>
      </c>
      <c r="AL659" s="169" t="str">
        <f>IFERROR(IF(S659="","",IF(VLOOKUP(S659,'Requisitions'!$B:$N,13,FALSE)="","",HYPERLINK(VLOOKUP(S659,'Requisitions'!$B:$N,13,FALSE),"Feedback Sheet"))),"")</f>
        <v/>
      </c>
    </row>
    <row r="660" spans="13:38" x14ac:dyDescent="0.45">
      <c r="M660" s="96"/>
      <c r="N660" s="103"/>
      <c r="Q660" t="str">
        <f t="shared" si="22"/>
        <v/>
      </c>
      <c r="R660" s="108"/>
      <c r="S660" s="98"/>
      <c r="T660" s="105"/>
      <c r="V660" s="171" t="str" cm="1">
        <f t="array" aca="1" ref="V660" ca="1">IF(B660="","",IF(OR(AK660="Joined",AK660="Rejected",AK660="Offer Drop",AK660="Backed out"),"",_xlfn.LET(_xlpm.dates,CHOOSE({1,2,3,4,5,6},X660,Z660,AB660,AD660,AF660,AH660),_xlpm.pastDates,IF(_xlpm.dates&lt;=TODAY(),_xlpm.dates,0),_xlpm.maxPast,MAX(_xlpm.pastDates),IF(_xlpm.maxPast&gt;0,TODAY()-_xlpm.maxPast,IF(T660="","",TODAY()-T660)))))</f>
        <v/>
      </c>
      <c r="W660" s="95"/>
      <c r="X660" s="129"/>
      <c r="Y660" s="100"/>
      <c r="Z660" s="99"/>
      <c r="AA660" s="100"/>
      <c r="AB660" s="99"/>
      <c r="AC660" s="100"/>
      <c r="AD660" s="105"/>
      <c r="AE660" s="94"/>
      <c r="AF660" s="105"/>
      <c r="AG660" s="94"/>
      <c r="AH660" s="132"/>
      <c r="AI660" s="97"/>
      <c r="AJ660" s="96"/>
      <c r="AK660" s="192" t="str">
        <f t="shared" si="23"/>
        <v/>
      </c>
      <c r="AL660" s="169" t="str">
        <f>IFERROR(IF(S660="","",IF(VLOOKUP(S660,'Requisitions'!$B:$N,13,FALSE)="","",HYPERLINK(VLOOKUP(S660,'Requisitions'!$B:$N,13,FALSE),"Feedback Sheet"))),"")</f>
        <v/>
      </c>
    </row>
    <row r="661" spans="13:38" x14ac:dyDescent="0.45">
      <c r="M661" s="96"/>
      <c r="N661" s="103"/>
      <c r="Q661" t="str">
        <f t="shared" si="22"/>
        <v/>
      </c>
      <c r="R661" s="108"/>
      <c r="S661" s="98"/>
      <c r="T661" s="105"/>
      <c r="V661" s="171" t="str" cm="1">
        <f t="array" aca="1" ref="V661" ca="1">IF(B661="","",IF(OR(AK661="Joined",AK661="Rejected",AK661="Offer Drop",AK661="Backed out"),"",_xlfn.LET(_xlpm.dates,CHOOSE({1,2,3,4,5,6},X661,Z661,AB661,AD661,AF661,AH661),_xlpm.pastDates,IF(_xlpm.dates&lt;=TODAY(),_xlpm.dates,0),_xlpm.maxPast,MAX(_xlpm.pastDates),IF(_xlpm.maxPast&gt;0,TODAY()-_xlpm.maxPast,IF(T661="","",TODAY()-T661)))))</f>
        <v/>
      </c>
      <c r="W661" s="95"/>
      <c r="X661" s="129"/>
      <c r="Y661" s="100"/>
      <c r="Z661" s="99"/>
      <c r="AA661" s="100"/>
      <c r="AB661" s="99"/>
      <c r="AC661" s="100"/>
      <c r="AD661" s="105"/>
      <c r="AE661" s="94"/>
      <c r="AF661" s="105"/>
      <c r="AG661" s="94"/>
      <c r="AH661" s="132"/>
      <c r="AI661" s="97"/>
      <c r="AJ661" s="96"/>
      <c r="AK661" s="192" t="str">
        <f t="shared" si="23"/>
        <v/>
      </c>
      <c r="AL661" s="169" t="str">
        <f>IFERROR(IF(S661="","",IF(VLOOKUP(S661,'Requisitions'!$B:$N,13,FALSE)="","",HYPERLINK(VLOOKUP(S661,'Requisitions'!$B:$N,13,FALSE),"Feedback Sheet"))),"")</f>
        <v/>
      </c>
    </row>
    <row r="662" spans="13:38" x14ac:dyDescent="0.45">
      <c r="M662" s="96"/>
      <c r="N662" s="103"/>
      <c r="Q662" t="str">
        <f t="shared" si="22"/>
        <v/>
      </c>
      <c r="R662" s="108"/>
      <c r="S662" s="98"/>
      <c r="T662" s="105"/>
      <c r="V662" s="171" t="str" cm="1">
        <f t="array" aca="1" ref="V662" ca="1">IF(B662="","",IF(OR(AK662="Joined",AK662="Rejected",AK662="Offer Drop",AK662="Backed out"),"",_xlfn.LET(_xlpm.dates,CHOOSE({1,2,3,4,5,6},X662,Z662,AB662,AD662,AF662,AH662),_xlpm.pastDates,IF(_xlpm.dates&lt;=TODAY(),_xlpm.dates,0),_xlpm.maxPast,MAX(_xlpm.pastDates),IF(_xlpm.maxPast&gt;0,TODAY()-_xlpm.maxPast,IF(T662="","",TODAY()-T662)))))</f>
        <v/>
      </c>
      <c r="W662" s="95"/>
      <c r="X662" s="129"/>
      <c r="Y662" s="100"/>
      <c r="Z662" s="99"/>
      <c r="AA662" s="100"/>
      <c r="AB662" s="99"/>
      <c r="AC662" s="100"/>
      <c r="AD662" s="105"/>
      <c r="AE662" s="94"/>
      <c r="AF662" s="105"/>
      <c r="AG662" s="94"/>
      <c r="AH662" s="132"/>
      <c r="AI662" s="97"/>
      <c r="AJ662" s="96"/>
      <c r="AK662" s="192" t="str">
        <f t="shared" si="23"/>
        <v/>
      </c>
      <c r="AL662" s="169" t="str">
        <f>IFERROR(IF(S662="","",IF(VLOOKUP(S662,'Requisitions'!$B:$N,13,FALSE)="","",HYPERLINK(VLOOKUP(S662,'Requisitions'!$B:$N,13,FALSE),"Feedback Sheet"))),"")</f>
        <v/>
      </c>
    </row>
    <row r="663" spans="13:38" x14ac:dyDescent="0.45">
      <c r="M663" s="96"/>
      <c r="N663" s="103"/>
      <c r="Q663" t="str">
        <f t="shared" si="22"/>
        <v/>
      </c>
      <c r="R663" s="108"/>
      <c r="S663" s="98"/>
      <c r="T663" s="105"/>
      <c r="V663" s="171" t="str" cm="1">
        <f t="array" aca="1" ref="V663" ca="1">IF(B663="","",IF(OR(AK663="Joined",AK663="Rejected",AK663="Offer Drop",AK663="Backed out"),"",_xlfn.LET(_xlpm.dates,CHOOSE({1,2,3,4,5,6},X663,Z663,AB663,AD663,AF663,AH663),_xlpm.pastDates,IF(_xlpm.dates&lt;=TODAY(),_xlpm.dates,0),_xlpm.maxPast,MAX(_xlpm.pastDates),IF(_xlpm.maxPast&gt;0,TODAY()-_xlpm.maxPast,IF(T663="","",TODAY()-T663)))))</f>
        <v/>
      </c>
      <c r="W663" s="95"/>
      <c r="X663" s="129"/>
      <c r="Y663" s="100"/>
      <c r="Z663" s="99"/>
      <c r="AA663" s="100"/>
      <c r="AB663" s="99"/>
      <c r="AC663" s="100"/>
      <c r="AD663" s="105"/>
      <c r="AE663" s="94"/>
      <c r="AF663" s="105"/>
      <c r="AG663" s="94"/>
      <c r="AH663" s="132"/>
      <c r="AI663" s="97"/>
      <c r="AJ663" s="96"/>
      <c r="AK663" s="192" t="str">
        <f t="shared" si="23"/>
        <v/>
      </c>
      <c r="AL663" s="169" t="str">
        <f>IFERROR(IF(S663="","",IF(VLOOKUP(S663,'Requisitions'!$B:$N,13,FALSE)="","",HYPERLINK(VLOOKUP(S663,'Requisitions'!$B:$N,13,FALSE),"Feedback Sheet"))),"")</f>
        <v/>
      </c>
    </row>
    <row r="664" spans="13:38" x14ac:dyDescent="0.45">
      <c r="M664" s="96"/>
      <c r="N664" s="103"/>
      <c r="Q664" t="str">
        <f t="shared" si="22"/>
        <v/>
      </c>
      <c r="R664" s="108"/>
      <c r="S664" s="98"/>
      <c r="T664" s="105"/>
      <c r="V664" s="171" t="str" cm="1">
        <f t="array" aca="1" ref="V664" ca="1">IF(B664="","",IF(OR(AK664="Joined",AK664="Rejected",AK664="Offer Drop",AK664="Backed out"),"",_xlfn.LET(_xlpm.dates,CHOOSE({1,2,3,4,5,6},X664,Z664,AB664,AD664,AF664,AH664),_xlpm.pastDates,IF(_xlpm.dates&lt;=TODAY(),_xlpm.dates,0),_xlpm.maxPast,MAX(_xlpm.pastDates),IF(_xlpm.maxPast&gt;0,TODAY()-_xlpm.maxPast,IF(T664="","",TODAY()-T664)))))</f>
        <v/>
      </c>
      <c r="W664" s="95"/>
      <c r="X664" s="129"/>
      <c r="Y664" s="100"/>
      <c r="Z664" s="99"/>
      <c r="AA664" s="100"/>
      <c r="AB664" s="99"/>
      <c r="AC664" s="100"/>
      <c r="AD664" s="105"/>
      <c r="AE664" s="94"/>
      <c r="AF664" s="105"/>
      <c r="AG664" s="94"/>
      <c r="AH664" s="132"/>
      <c r="AI664" s="97"/>
      <c r="AJ664" s="96"/>
      <c r="AK664" s="192" t="str">
        <f t="shared" si="23"/>
        <v/>
      </c>
      <c r="AL664" s="169" t="str">
        <f>IFERROR(IF(S664="","",IF(VLOOKUP(S664,'Requisitions'!$B:$N,13,FALSE)="","",HYPERLINK(VLOOKUP(S664,'Requisitions'!$B:$N,13,FALSE),"Feedback Sheet"))),"")</f>
        <v/>
      </c>
    </row>
    <row r="665" spans="13:38" x14ac:dyDescent="0.45">
      <c r="M665" s="96"/>
      <c r="N665" s="103"/>
      <c r="Q665" t="str">
        <f t="shared" si="22"/>
        <v/>
      </c>
      <c r="R665" s="108"/>
      <c r="S665" s="98"/>
      <c r="T665" s="105"/>
      <c r="V665" s="171" t="str" cm="1">
        <f t="array" aca="1" ref="V665" ca="1">IF(B665="","",IF(OR(AK665="Joined",AK665="Rejected",AK665="Offer Drop",AK665="Backed out"),"",_xlfn.LET(_xlpm.dates,CHOOSE({1,2,3,4,5,6},X665,Z665,AB665,AD665,AF665,AH665),_xlpm.pastDates,IF(_xlpm.dates&lt;=TODAY(),_xlpm.dates,0),_xlpm.maxPast,MAX(_xlpm.pastDates),IF(_xlpm.maxPast&gt;0,TODAY()-_xlpm.maxPast,IF(T665="","",TODAY()-T665)))))</f>
        <v/>
      </c>
      <c r="W665" s="95"/>
      <c r="X665" s="129"/>
      <c r="Y665" s="100"/>
      <c r="Z665" s="99"/>
      <c r="AA665" s="100"/>
      <c r="AB665" s="99"/>
      <c r="AC665" s="100"/>
      <c r="AD665" s="105"/>
      <c r="AE665" s="94"/>
      <c r="AF665" s="105"/>
      <c r="AG665" s="94"/>
      <c r="AH665" s="132"/>
      <c r="AI665" s="97"/>
      <c r="AJ665" s="96"/>
      <c r="AK665" s="192" t="str">
        <f t="shared" si="23"/>
        <v/>
      </c>
      <c r="AL665" s="169" t="str">
        <f>IFERROR(IF(S665="","",IF(VLOOKUP(S665,'Requisitions'!$B:$N,13,FALSE)="","",HYPERLINK(VLOOKUP(S665,'Requisitions'!$B:$N,13,FALSE),"Feedback Sheet"))),"")</f>
        <v/>
      </c>
    </row>
    <row r="666" spans="13:38" x14ac:dyDescent="0.45">
      <c r="M666" s="96"/>
      <c r="N666" s="103"/>
      <c r="Q666" t="str">
        <f t="shared" si="22"/>
        <v/>
      </c>
      <c r="R666" s="108"/>
      <c r="S666" s="98"/>
      <c r="T666" s="105"/>
      <c r="V666" s="171" t="str" cm="1">
        <f t="array" aca="1" ref="V666" ca="1">IF(B666="","",IF(OR(AK666="Joined",AK666="Rejected",AK666="Offer Drop",AK666="Backed out"),"",_xlfn.LET(_xlpm.dates,CHOOSE({1,2,3,4,5,6},X666,Z666,AB666,AD666,AF666,AH666),_xlpm.pastDates,IF(_xlpm.dates&lt;=TODAY(),_xlpm.dates,0),_xlpm.maxPast,MAX(_xlpm.pastDates),IF(_xlpm.maxPast&gt;0,TODAY()-_xlpm.maxPast,IF(T666="","",TODAY()-T666)))))</f>
        <v/>
      </c>
      <c r="W666" s="95"/>
      <c r="X666" s="129"/>
      <c r="Y666" s="100"/>
      <c r="Z666" s="99"/>
      <c r="AA666" s="100"/>
      <c r="AB666" s="99"/>
      <c r="AC666" s="100"/>
      <c r="AD666" s="105"/>
      <c r="AE666" s="94"/>
      <c r="AF666" s="105"/>
      <c r="AG666" s="94"/>
      <c r="AH666" s="132"/>
      <c r="AI666" s="97"/>
      <c r="AJ666" s="96"/>
      <c r="AK666" s="192" t="str">
        <f t="shared" si="23"/>
        <v/>
      </c>
      <c r="AL666" s="169" t="str">
        <f>IFERROR(IF(S666="","",IF(VLOOKUP(S666,'Requisitions'!$B:$N,13,FALSE)="","",HYPERLINK(VLOOKUP(S666,'Requisitions'!$B:$N,13,FALSE),"Feedback Sheet"))),"")</f>
        <v/>
      </c>
    </row>
    <row r="667" spans="13:38" x14ac:dyDescent="0.45">
      <c r="M667" s="96"/>
      <c r="N667" s="103"/>
      <c r="Q667" t="str">
        <f t="shared" si="22"/>
        <v/>
      </c>
      <c r="R667" s="108"/>
      <c r="S667" s="98"/>
      <c r="T667" s="105"/>
      <c r="V667" s="171" t="str" cm="1">
        <f t="array" aca="1" ref="V667" ca="1">IF(B667="","",IF(OR(AK667="Joined",AK667="Rejected",AK667="Offer Drop",AK667="Backed out"),"",_xlfn.LET(_xlpm.dates,CHOOSE({1,2,3,4,5,6},X667,Z667,AB667,AD667,AF667,AH667),_xlpm.pastDates,IF(_xlpm.dates&lt;=TODAY(),_xlpm.dates,0),_xlpm.maxPast,MAX(_xlpm.pastDates),IF(_xlpm.maxPast&gt;0,TODAY()-_xlpm.maxPast,IF(T667="","",TODAY()-T667)))))</f>
        <v/>
      </c>
      <c r="W667" s="95"/>
      <c r="X667" s="129"/>
      <c r="Y667" s="100"/>
      <c r="Z667" s="99"/>
      <c r="AA667" s="100"/>
      <c r="AB667" s="99"/>
      <c r="AC667" s="100"/>
      <c r="AD667" s="105"/>
      <c r="AE667" s="94"/>
      <c r="AF667" s="105"/>
      <c r="AG667" s="94"/>
      <c r="AH667" s="132"/>
      <c r="AI667" s="97"/>
      <c r="AJ667" s="96"/>
      <c r="AK667" s="192" t="str">
        <f t="shared" si="23"/>
        <v/>
      </c>
      <c r="AL667" s="169" t="str">
        <f>IFERROR(IF(S667="","",IF(VLOOKUP(S667,'Requisitions'!$B:$N,13,FALSE)="","",HYPERLINK(VLOOKUP(S667,'Requisitions'!$B:$N,13,FALSE),"Feedback Sheet"))),"")</f>
        <v/>
      </c>
    </row>
    <row r="668" spans="13:38" x14ac:dyDescent="0.45">
      <c r="M668" s="96"/>
      <c r="N668" s="103"/>
      <c r="Q668" t="str">
        <f t="shared" si="22"/>
        <v/>
      </c>
      <c r="R668" s="108"/>
      <c r="S668" s="98"/>
      <c r="T668" s="105"/>
      <c r="V668" s="171" t="str" cm="1">
        <f t="array" aca="1" ref="V668" ca="1">IF(B668="","",IF(OR(AK668="Joined",AK668="Rejected",AK668="Offer Drop",AK668="Backed out"),"",_xlfn.LET(_xlpm.dates,CHOOSE({1,2,3,4,5,6},X668,Z668,AB668,AD668,AF668,AH668),_xlpm.pastDates,IF(_xlpm.dates&lt;=TODAY(),_xlpm.dates,0),_xlpm.maxPast,MAX(_xlpm.pastDates),IF(_xlpm.maxPast&gt;0,TODAY()-_xlpm.maxPast,IF(T668="","",TODAY()-T668)))))</f>
        <v/>
      </c>
      <c r="W668" s="95"/>
      <c r="X668" s="129"/>
      <c r="Y668" s="100"/>
      <c r="Z668" s="99"/>
      <c r="AA668" s="100"/>
      <c r="AB668" s="99"/>
      <c r="AC668" s="100"/>
      <c r="AD668" s="105"/>
      <c r="AE668" s="94"/>
      <c r="AF668" s="105"/>
      <c r="AG668" s="94"/>
      <c r="AH668" s="132"/>
      <c r="AI668" s="97"/>
      <c r="AJ668" s="96"/>
      <c r="AK668" s="192" t="str">
        <f t="shared" si="23"/>
        <v/>
      </c>
      <c r="AL668" s="169" t="str">
        <f>IFERROR(IF(S668="","",IF(VLOOKUP(S668,'Requisitions'!$B:$N,13,FALSE)="","",HYPERLINK(VLOOKUP(S668,'Requisitions'!$B:$N,13,FALSE),"Feedback Sheet"))),"")</f>
        <v/>
      </c>
    </row>
    <row r="669" spans="13:38" x14ac:dyDescent="0.45">
      <c r="M669" s="96"/>
      <c r="N669" s="103"/>
      <c r="Q669" t="str">
        <f t="shared" si="22"/>
        <v/>
      </c>
      <c r="R669" s="108"/>
      <c r="S669" s="98"/>
      <c r="T669" s="105"/>
      <c r="V669" s="171" t="str" cm="1">
        <f t="array" aca="1" ref="V669" ca="1">IF(B669="","",IF(OR(AK669="Joined",AK669="Rejected",AK669="Offer Drop",AK669="Backed out"),"",_xlfn.LET(_xlpm.dates,CHOOSE({1,2,3,4,5,6},X669,Z669,AB669,AD669,AF669,AH669),_xlpm.pastDates,IF(_xlpm.dates&lt;=TODAY(),_xlpm.dates,0),_xlpm.maxPast,MAX(_xlpm.pastDates),IF(_xlpm.maxPast&gt;0,TODAY()-_xlpm.maxPast,IF(T669="","",TODAY()-T669)))))</f>
        <v/>
      </c>
      <c r="W669" s="95"/>
      <c r="X669" s="129"/>
      <c r="Y669" s="100"/>
      <c r="Z669" s="99"/>
      <c r="AA669" s="100"/>
      <c r="AB669" s="99"/>
      <c r="AC669" s="100"/>
      <c r="AD669" s="105"/>
      <c r="AE669" s="94"/>
      <c r="AF669" s="105"/>
      <c r="AG669" s="94"/>
      <c r="AH669" s="132"/>
      <c r="AI669" s="97"/>
      <c r="AJ669" s="96"/>
      <c r="AK669" s="192" t="str">
        <f t="shared" si="23"/>
        <v/>
      </c>
      <c r="AL669" s="169" t="str">
        <f>IFERROR(IF(S669="","",IF(VLOOKUP(S669,'Requisitions'!$B:$N,13,FALSE)="","",HYPERLINK(VLOOKUP(S669,'Requisitions'!$B:$N,13,FALSE),"Feedback Sheet"))),"")</f>
        <v/>
      </c>
    </row>
    <row r="670" spans="13:38" x14ac:dyDescent="0.45">
      <c r="M670" s="96"/>
      <c r="N670" s="103"/>
      <c r="Q670" t="str">
        <f t="shared" si="22"/>
        <v/>
      </c>
      <c r="R670" s="108"/>
      <c r="S670" s="98"/>
      <c r="T670" s="105"/>
      <c r="V670" s="171" t="str" cm="1">
        <f t="array" aca="1" ref="V670" ca="1">IF(B670="","",IF(OR(AK670="Joined",AK670="Rejected",AK670="Offer Drop",AK670="Backed out"),"",_xlfn.LET(_xlpm.dates,CHOOSE({1,2,3,4,5,6},X670,Z670,AB670,AD670,AF670,AH670),_xlpm.pastDates,IF(_xlpm.dates&lt;=TODAY(),_xlpm.dates,0),_xlpm.maxPast,MAX(_xlpm.pastDates),IF(_xlpm.maxPast&gt;0,TODAY()-_xlpm.maxPast,IF(T670="","",TODAY()-T670)))))</f>
        <v/>
      </c>
      <c r="W670" s="95"/>
      <c r="X670" s="129"/>
      <c r="Y670" s="100"/>
      <c r="Z670" s="99"/>
      <c r="AA670" s="100"/>
      <c r="AB670" s="99"/>
      <c r="AC670" s="100"/>
      <c r="AD670" s="105"/>
      <c r="AE670" s="94"/>
      <c r="AF670" s="105"/>
      <c r="AG670" s="94"/>
      <c r="AH670" s="132"/>
      <c r="AI670" s="97"/>
      <c r="AJ670" s="96"/>
      <c r="AK670" s="192" t="str">
        <f t="shared" si="23"/>
        <v/>
      </c>
      <c r="AL670" s="169" t="str">
        <f>IFERROR(IF(S670="","",IF(VLOOKUP(S670,'Requisitions'!$B:$N,13,FALSE)="","",HYPERLINK(VLOOKUP(S670,'Requisitions'!$B:$N,13,FALSE),"Feedback Sheet"))),"")</f>
        <v/>
      </c>
    </row>
    <row r="671" spans="13:38" x14ac:dyDescent="0.45">
      <c r="M671" s="96"/>
      <c r="N671" s="103"/>
      <c r="Q671" t="str">
        <f t="shared" si="22"/>
        <v/>
      </c>
      <c r="R671" s="108"/>
      <c r="S671" s="98"/>
      <c r="T671" s="105"/>
      <c r="V671" s="171" t="str" cm="1">
        <f t="array" aca="1" ref="V671" ca="1">IF(B671="","",IF(OR(AK671="Joined",AK671="Rejected",AK671="Offer Drop",AK671="Backed out"),"",_xlfn.LET(_xlpm.dates,CHOOSE({1,2,3,4,5,6},X671,Z671,AB671,AD671,AF671,AH671),_xlpm.pastDates,IF(_xlpm.dates&lt;=TODAY(),_xlpm.dates,0),_xlpm.maxPast,MAX(_xlpm.pastDates),IF(_xlpm.maxPast&gt;0,TODAY()-_xlpm.maxPast,IF(T671="","",TODAY()-T671)))))</f>
        <v/>
      </c>
      <c r="W671" s="95"/>
      <c r="X671" s="129"/>
      <c r="Y671" s="100"/>
      <c r="Z671" s="99"/>
      <c r="AA671" s="100"/>
      <c r="AB671" s="99"/>
      <c r="AC671" s="100"/>
      <c r="AD671" s="105"/>
      <c r="AE671" s="94"/>
      <c r="AF671" s="105"/>
      <c r="AG671" s="94"/>
      <c r="AH671" s="132"/>
      <c r="AI671" s="97"/>
      <c r="AJ671" s="96"/>
      <c r="AK671" s="192" t="str">
        <f t="shared" si="23"/>
        <v/>
      </c>
      <c r="AL671" s="169" t="str">
        <f>IFERROR(IF(S671="","",IF(VLOOKUP(S671,'Requisitions'!$B:$N,13,FALSE)="","",HYPERLINK(VLOOKUP(S671,'Requisitions'!$B:$N,13,FALSE),"Feedback Sheet"))),"")</f>
        <v/>
      </c>
    </row>
    <row r="672" spans="13:38" x14ac:dyDescent="0.45">
      <c r="M672" s="96"/>
      <c r="N672" s="103"/>
      <c r="Q672" t="str">
        <f t="shared" si="22"/>
        <v/>
      </c>
      <c r="R672" s="108"/>
      <c r="S672" s="98"/>
      <c r="T672" s="105"/>
      <c r="V672" s="171" t="str" cm="1">
        <f t="array" aca="1" ref="V672" ca="1">IF(B672="","",IF(OR(AK672="Joined",AK672="Rejected",AK672="Offer Drop",AK672="Backed out"),"",_xlfn.LET(_xlpm.dates,CHOOSE({1,2,3,4,5,6},X672,Z672,AB672,AD672,AF672,AH672),_xlpm.pastDates,IF(_xlpm.dates&lt;=TODAY(),_xlpm.dates,0),_xlpm.maxPast,MAX(_xlpm.pastDates),IF(_xlpm.maxPast&gt;0,TODAY()-_xlpm.maxPast,IF(T672="","",TODAY()-T672)))))</f>
        <v/>
      </c>
      <c r="W672" s="95"/>
      <c r="X672" s="129"/>
      <c r="Y672" s="100"/>
      <c r="Z672" s="99"/>
      <c r="AA672" s="100"/>
      <c r="AB672" s="99"/>
      <c r="AC672" s="100"/>
      <c r="AD672" s="105"/>
      <c r="AE672" s="94"/>
      <c r="AF672" s="105"/>
      <c r="AG672" s="94"/>
      <c r="AH672" s="132"/>
      <c r="AI672" s="97"/>
      <c r="AJ672" s="96"/>
      <c r="AK672" s="192" t="str">
        <f t="shared" si="23"/>
        <v/>
      </c>
      <c r="AL672" s="169" t="str">
        <f>IFERROR(IF(S672="","",IF(VLOOKUP(S672,'Requisitions'!$B:$N,13,FALSE)="","",HYPERLINK(VLOOKUP(S672,'Requisitions'!$B:$N,13,FALSE),"Feedback Sheet"))),"")</f>
        <v/>
      </c>
    </row>
    <row r="673" spans="13:38" x14ac:dyDescent="0.45">
      <c r="M673" s="96"/>
      <c r="N673" s="103"/>
      <c r="Q673" t="str">
        <f t="shared" si="22"/>
        <v/>
      </c>
      <c r="R673" s="108"/>
      <c r="S673" s="98"/>
      <c r="T673" s="105"/>
      <c r="V673" s="171" t="str" cm="1">
        <f t="array" aca="1" ref="V673" ca="1">IF(B673="","",IF(OR(AK673="Joined",AK673="Rejected",AK673="Offer Drop",AK673="Backed out"),"",_xlfn.LET(_xlpm.dates,CHOOSE({1,2,3,4,5,6},X673,Z673,AB673,AD673,AF673,AH673),_xlpm.pastDates,IF(_xlpm.dates&lt;=TODAY(),_xlpm.dates,0),_xlpm.maxPast,MAX(_xlpm.pastDates),IF(_xlpm.maxPast&gt;0,TODAY()-_xlpm.maxPast,IF(T673="","",TODAY()-T673)))))</f>
        <v/>
      </c>
      <c r="W673" s="95"/>
      <c r="X673" s="129"/>
      <c r="Y673" s="100"/>
      <c r="Z673" s="99"/>
      <c r="AA673" s="100"/>
      <c r="AB673" s="99"/>
      <c r="AC673" s="100"/>
      <c r="AD673" s="105"/>
      <c r="AE673" s="94"/>
      <c r="AF673" s="105"/>
      <c r="AG673" s="94"/>
      <c r="AH673" s="132"/>
      <c r="AI673" s="97"/>
      <c r="AJ673" s="96"/>
      <c r="AK673" s="192" t="str">
        <f t="shared" si="23"/>
        <v/>
      </c>
      <c r="AL673" s="169" t="str">
        <f>IFERROR(IF(S673="","",IF(VLOOKUP(S673,'Requisitions'!$B:$N,13,FALSE)="","",HYPERLINK(VLOOKUP(S673,'Requisitions'!$B:$N,13,FALSE),"Feedback Sheet"))),"")</f>
        <v/>
      </c>
    </row>
    <row r="674" spans="13:38" x14ac:dyDescent="0.45">
      <c r="M674" s="96"/>
      <c r="N674" s="103"/>
      <c r="Q674" t="str">
        <f t="shared" si="22"/>
        <v/>
      </c>
      <c r="R674" s="108"/>
      <c r="S674" s="98"/>
      <c r="T674" s="105"/>
      <c r="V674" s="171" t="str" cm="1">
        <f t="array" aca="1" ref="V674" ca="1">IF(B674="","",IF(OR(AK674="Joined",AK674="Rejected",AK674="Offer Drop",AK674="Backed out"),"",_xlfn.LET(_xlpm.dates,CHOOSE({1,2,3,4,5,6},X674,Z674,AB674,AD674,AF674,AH674),_xlpm.pastDates,IF(_xlpm.dates&lt;=TODAY(),_xlpm.dates,0),_xlpm.maxPast,MAX(_xlpm.pastDates),IF(_xlpm.maxPast&gt;0,TODAY()-_xlpm.maxPast,IF(T674="","",TODAY()-T674)))))</f>
        <v/>
      </c>
      <c r="W674" s="95"/>
      <c r="X674" s="129"/>
      <c r="Y674" s="100"/>
      <c r="Z674" s="99"/>
      <c r="AA674" s="100"/>
      <c r="AB674" s="99"/>
      <c r="AC674" s="100"/>
      <c r="AD674" s="105"/>
      <c r="AE674" s="94"/>
      <c r="AF674" s="105"/>
      <c r="AG674" s="94"/>
      <c r="AH674" s="132"/>
      <c r="AI674" s="97"/>
      <c r="AJ674" s="96"/>
      <c r="AK674" s="192" t="str">
        <f t="shared" si="23"/>
        <v/>
      </c>
      <c r="AL674" s="169" t="str">
        <f>IFERROR(IF(S674="","",IF(VLOOKUP(S674,'Requisitions'!$B:$N,13,FALSE)="","",HYPERLINK(VLOOKUP(S674,'Requisitions'!$B:$N,13,FALSE),"Feedback Sheet"))),"")</f>
        <v/>
      </c>
    </row>
    <row r="675" spans="13:38" x14ac:dyDescent="0.45">
      <c r="M675" s="96"/>
      <c r="N675" s="103"/>
      <c r="Q675" t="str">
        <f t="shared" si="22"/>
        <v/>
      </c>
      <c r="R675" s="108"/>
      <c r="S675" s="98"/>
      <c r="T675" s="105"/>
      <c r="V675" s="171" t="str" cm="1">
        <f t="array" aca="1" ref="V675" ca="1">IF(B675="","",IF(OR(AK675="Joined",AK675="Rejected",AK675="Offer Drop",AK675="Backed out"),"",_xlfn.LET(_xlpm.dates,CHOOSE({1,2,3,4,5,6},X675,Z675,AB675,AD675,AF675,AH675),_xlpm.pastDates,IF(_xlpm.dates&lt;=TODAY(),_xlpm.dates,0),_xlpm.maxPast,MAX(_xlpm.pastDates),IF(_xlpm.maxPast&gt;0,TODAY()-_xlpm.maxPast,IF(T675="","",TODAY()-T675)))))</f>
        <v/>
      </c>
      <c r="W675" s="95"/>
      <c r="X675" s="129"/>
      <c r="Y675" s="100"/>
      <c r="Z675" s="99"/>
      <c r="AA675" s="100"/>
      <c r="AB675" s="99"/>
      <c r="AC675" s="100"/>
      <c r="AD675" s="105"/>
      <c r="AE675" s="94"/>
      <c r="AF675" s="105"/>
      <c r="AG675" s="94"/>
      <c r="AH675" s="132"/>
      <c r="AI675" s="97"/>
      <c r="AJ675" s="96"/>
      <c r="AK675" s="192" t="str">
        <f t="shared" si="23"/>
        <v/>
      </c>
      <c r="AL675" s="169" t="str">
        <f>IFERROR(IF(S675="","",IF(VLOOKUP(S675,'Requisitions'!$B:$N,13,FALSE)="","",HYPERLINK(VLOOKUP(S675,'Requisitions'!$B:$N,13,FALSE),"Feedback Sheet"))),"")</f>
        <v/>
      </c>
    </row>
    <row r="676" spans="13:38" x14ac:dyDescent="0.45">
      <c r="M676" s="96"/>
      <c r="N676" s="103"/>
      <c r="Q676" t="str">
        <f t="shared" si="22"/>
        <v/>
      </c>
      <c r="R676" s="108"/>
      <c r="S676" s="98"/>
      <c r="T676" s="105"/>
      <c r="V676" s="171" t="str" cm="1">
        <f t="array" aca="1" ref="V676" ca="1">IF(B676="","",IF(OR(AK676="Joined",AK676="Rejected",AK676="Offer Drop",AK676="Backed out"),"",_xlfn.LET(_xlpm.dates,CHOOSE({1,2,3,4,5,6},X676,Z676,AB676,AD676,AF676,AH676),_xlpm.pastDates,IF(_xlpm.dates&lt;=TODAY(),_xlpm.dates,0),_xlpm.maxPast,MAX(_xlpm.pastDates),IF(_xlpm.maxPast&gt;0,TODAY()-_xlpm.maxPast,IF(T676="","",TODAY()-T676)))))</f>
        <v/>
      </c>
      <c r="W676" s="95"/>
      <c r="X676" s="129"/>
      <c r="Y676" s="100"/>
      <c r="Z676" s="99"/>
      <c r="AA676" s="100"/>
      <c r="AB676" s="99"/>
      <c r="AC676" s="100"/>
      <c r="AD676" s="105"/>
      <c r="AE676" s="94"/>
      <c r="AF676" s="105"/>
      <c r="AG676" s="94"/>
      <c r="AH676" s="132"/>
      <c r="AI676" s="97"/>
      <c r="AJ676" s="96"/>
      <c r="AK676" s="192" t="str">
        <f t="shared" si="23"/>
        <v/>
      </c>
      <c r="AL676" s="169" t="str">
        <f>IFERROR(IF(S676="","",IF(VLOOKUP(S676,'Requisitions'!$B:$N,13,FALSE)="","",HYPERLINK(VLOOKUP(S676,'Requisitions'!$B:$N,13,FALSE),"Feedback Sheet"))),"")</f>
        <v/>
      </c>
    </row>
    <row r="677" spans="13:38" x14ac:dyDescent="0.45">
      <c r="M677" s="96"/>
      <c r="N677" s="103"/>
      <c r="Q677" t="str">
        <f t="shared" si="22"/>
        <v/>
      </c>
      <c r="R677" s="108"/>
      <c r="S677" s="98"/>
      <c r="T677" s="105"/>
      <c r="V677" s="171" t="str" cm="1">
        <f t="array" aca="1" ref="V677" ca="1">IF(B677="","",IF(OR(AK677="Joined",AK677="Rejected",AK677="Offer Drop",AK677="Backed out"),"",_xlfn.LET(_xlpm.dates,CHOOSE({1,2,3,4,5,6},X677,Z677,AB677,AD677,AF677,AH677),_xlpm.pastDates,IF(_xlpm.dates&lt;=TODAY(),_xlpm.dates,0),_xlpm.maxPast,MAX(_xlpm.pastDates),IF(_xlpm.maxPast&gt;0,TODAY()-_xlpm.maxPast,IF(T677="","",TODAY()-T677)))))</f>
        <v/>
      </c>
      <c r="W677" s="95"/>
      <c r="X677" s="129"/>
      <c r="Y677" s="100"/>
      <c r="Z677" s="99"/>
      <c r="AA677" s="100"/>
      <c r="AB677" s="99"/>
      <c r="AC677" s="100"/>
      <c r="AD677" s="105"/>
      <c r="AE677" s="94"/>
      <c r="AF677" s="105"/>
      <c r="AG677" s="94"/>
      <c r="AH677" s="132"/>
      <c r="AI677" s="97"/>
      <c r="AJ677" s="96"/>
      <c r="AK677" s="192" t="str">
        <f t="shared" si="23"/>
        <v/>
      </c>
      <c r="AL677" s="169" t="str">
        <f>IFERROR(IF(S677="","",IF(VLOOKUP(S677,'Requisitions'!$B:$N,13,FALSE)="","",HYPERLINK(VLOOKUP(S677,'Requisitions'!$B:$N,13,FALSE),"Feedback Sheet"))),"")</f>
        <v/>
      </c>
    </row>
    <row r="678" spans="13:38" x14ac:dyDescent="0.45">
      <c r="M678" s="96"/>
      <c r="N678" s="103"/>
      <c r="Q678" t="str">
        <f t="shared" si="22"/>
        <v/>
      </c>
      <c r="R678" s="108"/>
      <c r="S678" s="98"/>
      <c r="T678" s="105"/>
      <c r="V678" s="171" t="str" cm="1">
        <f t="array" aca="1" ref="V678" ca="1">IF(B678="","",IF(OR(AK678="Joined",AK678="Rejected",AK678="Offer Drop",AK678="Backed out"),"",_xlfn.LET(_xlpm.dates,CHOOSE({1,2,3,4,5,6},X678,Z678,AB678,AD678,AF678,AH678),_xlpm.pastDates,IF(_xlpm.dates&lt;=TODAY(),_xlpm.dates,0),_xlpm.maxPast,MAX(_xlpm.pastDates),IF(_xlpm.maxPast&gt;0,TODAY()-_xlpm.maxPast,IF(T678="","",TODAY()-T678)))))</f>
        <v/>
      </c>
      <c r="W678" s="95"/>
      <c r="X678" s="129"/>
      <c r="Y678" s="100"/>
      <c r="Z678" s="99"/>
      <c r="AA678" s="100"/>
      <c r="AB678" s="99"/>
      <c r="AC678" s="100"/>
      <c r="AD678" s="105"/>
      <c r="AE678" s="94"/>
      <c r="AF678" s="105"/>
      <c r="AG678" s="94"/>
      <c r="AH678" s="132"/>
      <c r="AI678" s="97"/>
      <c r="AJ678" s="96"/>
      <c r="AK678" s="192" t="str">
        <f t="shared" si="23"/>
        <v/>
      </c>
      <c r="AL678" s="169" t="str">
        <f>IFERROR(IF(S678="","",IF(VLOOKUP(S678,'Requisitions'!$B:$N,13,FALSE)="","",HYPERLINK(VLOOKUP(S678,'Requisitions'!$B:$N,13,FALSE),"Feedback Sheet"))),"")</f>
        <v/>
      </c>
    </row>
    <row r="679" spans="13:38" x14ac:dyDescent="0.45">
      <c r="M679" s="96"/>
      <c r="N679" s="103"/>
      <c r="Q679" t="str">
        <f t="shared" si="22"/>
        <v/>
      </c>
      <c r="R679" s="108"/>
      <c r="S679" s="98"/>
      <c r="T679" s="105"/>
      <c r="V679" s="171" t="str" cm="1">
        <f t="array" aca="1" ref="V679" ca="1">IF(B679="","",IF(OR(AK679="Joined",AK679="Rejected",AK679="Offer Drop",AK679="Backed out"),"",_xlfn.LET(_xlpm.dates,CHOOSE({1,2,3,4,5,6},X679,Z679,AB679,AD679,AF679,AH679),_xlpm.pastDates,IF(_xlpm.dates&lt;=TODAY(),_xlpm.dates,0),_xlpm.maxPast,MAX(_xlpm.pastDates),IF(_xlpm.maxPast&gt;0,TODAY()-_xlpm.maxPast,IF(T679="","",TODAY()-T679)))))</f>
        <v/>
      </c>
      <c r="W679" s="95"/>
      <c r="X679" s="129"/>
      <c r="Y679" s="100"/>
      <c r="Z679" s="99"/>
      <c r="AA679" s="100"/>
      <c r="AB679" s="99"/>
      <c r="AC679" s="100"/>
      <c r="AD679" s="105"/>
      <c r="AE679" s="94"/>
      <c r="AF679" s="105"/>
      <c r="AG679" s="94"/>
      <c r="AH679" s="132"/>
      <c r="AI679" s="97"/>
      <c r="AJ679" s="96"/>
      <c r="AK679" s="192" t="str">
        <f t="shared" si="23"/>
        <v/>
      </c>
      <c r="AL679" s="169" t="str">
        <f>IFERROR(IF(S679="","",IF(VLOOKUP(S679,'Requisitions'!$B:$N,13,FALSE)="","",HYPERLINK(VLOOKUP(S679,'Requisitions'!$B:$N,13,FALSE),"Feedback Sheet"))),"")</f>
        <v/>
      </c>
    </row>
    <row r="680" spans="13:38" x14ac:dyDescent="0.45">
      <c r="M680" s="96"/>
      <c r="N680" s="103"/>
      <c r="Q680" t="str">
        <f t="shared" si="22"/>
        <v/>
      </c>
      <c r="R680" s="108"/>
      <c r="S680" s="98"/>
      <c r="T680" s="105"/>
      <c r="V680" s="171" t="str" cm="1">
        <f t="array" aca="1" ref="V680" ca="1">IF(B680="","",IF(OR(AK680="Joined",AK680="Rejected",AK680="Offer Drop",AK680="Backed out"),"",_xlfn.LET(_xlpm.dates,CHOOSE({1,2,3,4,5,6},X680,Z680,AB680,AD680,AF680,AH680),_xlpm.pastDates,IF(_xlpm.dates&lt;=TODAY(),_xlpm.dates,0),_xlpm.maxPast,MAX(_xlpm.pastDates),IF(_xlpm.maxPast&gt;0,TODAY()-_xlpm.maxPast,IF(T680="","",TODAY()-T680)))))</f>
        <v/>
      </c>
      <c r="W680" s="95"/>
      <c r="X680" s="129"/>
      <c r="Y680" s="100"/>
      <c r="Z680" s="99"/>
      <c r="AA680" s="100"/>
      <c r="AB680" s="99"/>
      <c r="AC680" s="100"/>
      <c r="AD680" s="105"/>
      <c r="AE680" s="94"/>
      <c r="AF680" s="105"/>
      <c r="AG680" s="94"/>
      <c r="AH680" s="132"/>
      <c r="AI680" s="97"/>
      <c r="AJ680" s="96"/>
      <c r="AK680" s="192" t="str">
        <f t="shared" si="23"/>
        <v/>
      </c>
      <c r="AL680" s="169" t="str">
        <f>IFERROR(IF(S680="","",IF(VLOOKUP(S680,'Requisitions'!$B:$N,13,FALSE)="","",HYPERLINK(VLOOKUP(S680,'Requisitions'!$B:$N,13,FALSE),"Feedback Sheet"))),"")</f>
        <v/>
      </c>
    </row>
    <row r="681" spans="13:38" x14ac:dyDescent="0.45">
      <c r="M681" s="96"/>
      <c r="N681" s="103"/>
      <c r="Q681" t="str">
        <f t="shared" si="22"/>
        <v/>
      </c>
      <c r="R681" s="108"/>
      <c r="S681" s="98"/>
      <c r="T681" s="105"/>
      <c r="V681" s="171" t="str" cm="1">
        <f t="array" aca="1" ref="V681" ca="1">IF(B681="","",IF(OR(AK681="Joined",AK681="Rejected",AK681="Offer Drop",AK681="Backed out"),"",_xlfn.LET(_xlpm.dates,CHOOSE({1,2,3,4,5,6},X681,Z681,AB681,AD681,AF681,AH681),_xlpm.pastDates,IF(_xlpm.dates&lt;=TODAY(),_xlpm.dates,0),_xlpm.maxPast,MAX(_xlpm.pastDates),IF(_xlpm.maxPast&gt;0,TODAY()-_xlpm.maxPast,IF(T681="","",TODAY()-T681)))))</f>
        <v/>
      </c>
      <c r="W681" s="95"/>
      <c r="X681" s="129"/>
      <c r="Y681" s="100"/>
      <c r="Z681" s="99"/>
      <c r="AA681" s="100"/>
      <c r="AB681" s="99"/>
      <c r="AC681" s="100"/>
      <c r="AD681" s="105"/>
      <c r="AE681" s="94"/>
      <c r="AF681" s="105"/>
      <c r="AG681" s="94"/>
      <c r="AH681" s="132"/>
      <c r="AI681" s="97"/>
      <c r="AJ681" s="96"/>
      <c r="AK681" s="192" t="str">
        <f t="shared" si="23"/>
        <v/>
      </c>
      <c r="AL681" s="169" t="str">
        <f>IFERROR(IF(S681="","",IF(VLOOKUP(S681,'Requisitions'!$B:$N,13,FALSE)="","",HYPERLINK(VLOOKUP(S681,'Requisitions'!$B:$N,13,FALSE),"Feedback Sheet"))),"")</f>
        <v/>
      </c>
    </row>
    <row r="682" spans="13:38" x14ac:dyDescent="0.45">
      <c r="M682" s="96"/>
      <c r="N682" s="103"/>
      <c r="Q682" t="str">
        <f t="shared" si="22"/>
        <v/>
      </c>
      <c r="R682" s="108"/>
      <c r="S682" s="98"/>
      <c r="T682" s="105"/>
      <c r="V682" s="171" t="str" cm="1">
        <f t="array" aca="1" ref="V682" ca="1">IF(B682="","",IF(OR(AK682="Joined",AK682="Rejected",AK682="Offer Drop",AK682="Backed out"),"",_xlfn.LET(_xlpm.dates,CHOOSE({1,2,3,4,5,6},X682,Z682,AB682,AD682,AF682,AH682),_xlpm.pastDates,IF(_xlpm.dates&lt;=TODAY(),_xlpm.dates,0),_xlpm.maxPast,MAX(_xlpm.pastDates),IF(_xlpm.maxPast&gt;0,TODAY()-_xlpm.maxPast,IF(T682="","",TODAY()-T682)))))</f>
        <v/>
      </c>
      <c r="W682" s="95"/>
      <c r="X682" s="129"/>
      <c r="Y682" s="100"/>
      <c r="Z682" s="99"/>
      <c r="AA682" s="100"/>
      <c r="AB682" s="99"/>
      <c r="AC682" s="100"/>
      <c r="AD682" s="105"/>
      <c r="AE682" s="94"/>
      <c r="AF682" s="105"/>
      <c r="AG682" s="94"/>
      <c r="AH682" s="132"/>
      <c r="AI682" s="97"/>
      <c r="AJ682" s="96"/>
      <c r="AK682" s="192" t="str">
        <f t="shared" si="23"/>
        <v/>
      </c>
      <c r="AL682" s="169" t="str">
        <f>IFERROR(IF(S682="","",IF(VLOOKUP(S682,'Requisitions'!$B:$N,13,FALSE)="","",HYPERLINK(VLOOKUP(S682,'Requisitions'!$B:$N,13,FALSE),"Feedback Sheet"))),"")</f>
        <v/>
      </c>
    </row>
    <row r="683" spans="13:38" x14ac:dyDescent="0.45">
      <c r="M683" s="96"/>
      <c r="N683" s="103"/>
      <c r="Q683" t="str">
        <f t="shared" si="22"/>
        <v/>
      </c>
      <c r="R683" s="108"/>
      <c r="S683" s="98"/>
      <c r="T683" s="105"/>
      <c r="V683" s="171" t="str" cm="1">
        <f t="array" aca="1" ref="V683" ca="1">IF(B683="","",IF(OR(AK683="Joined",AK683="Rejected",AK683="Offer Drop",AK683="Backed out"),"",_xlfn.LET(_xlpm.dates,CHOOSE({1,2,3,4,5,6},X683,Z683,AB683,AD683,AF683,AH683),_xlpm.pastDates,IF(_xlpm.dates&lt;=TODAY(),_xlpm.dates,0),_xlpm.maxPast,MAX(_xlpm.pastDates),IF(_xlpm.maxPast&gt;0,TODAY()-_xlpm.maxPast,IF(T683="","",TODAY()-T683)))))</f>
        <v/>
      </c>
      <c r="W683" s="95"/>
      <c r="X683" s="129"/>
      <c r="Y683" s="100"/>
      <c r="Z683" s="99"/>
      <c r="AA683" s="100"/>
      <c r="AB683" s="99"/>
      <c r="AC683" s="100"/>
      <c r="AD683" s="105"/>
      <c r="AE683" s="94"/>
      <c r="AF683" s="105"/>
      <c r="AG683" s="94"/>
      <c r="AH683" s="132"/>
      <c r="AI683" s="97"/>
      <c r="AJ683" s="96"/>
      <c r="AK683" s="192" t="str">
        <f t="shared" si="23"/>
        <v/>
      </c>
      <c r="AL683" s="169" t="str">
        <f>IFERROR(IF(S683="","",IF(VLOOKUP(S683,'Requisitions'!$B:$N,13,FALSE)="","",HYPERLINK(VLOOKUP(S683,'Requisitions'!$B:$N,13,FALSE),"Feedback Sheet"))),"")</f>
        <v/>
      </c>
    </row>
    <row r="684" spans="13:38" x14ac:dyDescent="0.45">
      <c r="M684" s="96"/>
      <c r="N684" s="103"/>
      <c r="Q684" t="str">
        <f t="shared" si="22"/>
        <v/>
      </c>
      <c r="R684" s="108"/>
      <c r="S684" s="98"/>
      <c r="T684" s="105"/>
      <c r="V684" s="171" t="str" cm="1">
        <f t="array" aca="1" ref="V684" ca="1">IF(B684="","",IF(OR(AK684="Joined",AK684="Rejected",AK684="Offer Drop",AK684="Backed out"),"",_xlfn.LET(_xlpm.dates,CHOOSE({1,2,3,4,5,6},X684,Z684,AB684,AD684,AF684,AH684),_xlpm.pastDates,IF(_xlpm.dates&lt;=TODAY(),_xlpm.dates,0),_xlpm.maxPast,MAX(_xlpm.pastDates),IF(_xlpm.maxPast&gt;0,TODAY()-_xlpm.maxPast,IF(T684="","",TODAY()-T684)))))</f>
        <v/>
      </c>
      <c r="W684" s="95"/>
      <c r="X684" s="129"/>
      <c r="Y684" s="100"/>
      <c r="Z684" s="99"/>
      <c r="AA684" s="100"/>
      <c r="AB684" s="99"/>
      <c r="AC684" s="100"/>
      <c r="AD684" s="105"/>
      <c r="AE684" s="94"/>
      <c r="AF684" s="105"/>
      <c r="AG684" s="94"/>
      <c r="AH684" s="132"/>
      <c r="AI684" s="97"/>
      <c r="AJ684" s="96"/>
      <c r="AK684" s="192" t="str">
        <f t="shared" si="23"/>
        <v/>
      </c>
      <c r="AL684" s="169" t="str">
        <f>IFERROR(IF(S684="","",IF(VLOOKUP(S684,'Requisitions'!$B:$N,13,FALSE)="","",HYPERLINK(VLOOKUP(S684,'Requisitions'!$B:$N,13,FALSE),"Feedback Sheet"))),"")</f>
        <v/>
      </c>
    </row>
    <row r="685" spans="13:38" x14ac:dyDescent="0.45">
      <c r="M685" s="96"/>
      <c r="N685" s="103"/>
      <c r="Q685" t="str">
        <f t="shared" si="22"/>
        <v/>
      </c>
      <c r="R685" s="108"/>
      <c r="S685" s="98"/>
      <c r="T685" s="105"/>
      <c r="V685" s="171" t="str" cm="1">
        <f t="array" aca="1" ref="V685" ca="1">IF(B685="","",IF(OR(AK685="Joined",AK685="Rejected",AK685="Offer Drop",AK685="Backed out"),"",_xlfn.LET(_xlpm.dates,CHOOSE({1,2,3,4,5,6},X685,Z685,AB685,AD685,AF685,AH685),_xlpm.pastDates,IF(_xlpm.dates&lt;=TODAY(),_xlpm.dates,0),_xlpm.maxPast,MAX(_xlpm.pastDates),IF(_xlpm.maxPast&gt;0,TODAY()-_xlpm.maxPast,IF(T685="","",TODAY()-T685)))))</f>
        <v/>
      </c>
      <c r="W685" s="95"/>
      <c r="X685" s="129"/>
      <c r="Y685" s="100"/>
      <c r="Z685" s="99"/>
      <c r="AA685" s="100"/>
      <c r="AB685" s="99"/>
      <c r="AC685" s="100"/>
      <c r="AD685" s="105"/>
      <c r="AE685" s="94"/>
      <c r="AF685" s="105"/>
      <c r="AG685" s="94"/>
      <c r="AH685" s="132"/>
      <c r="AI685" s="97"/>
      <c r="AJ685" s="96"/>
      <c r="AK685" s="192" t="str">
        <f t="shared" si="23"/>
        <v/>
      </c>
      <c r="AL685" s="169" t="str">
        <f>IFERROR(IF(S685="","",IF(VLOOKUP(S685,'Requisitions'!$B:$N,13,FALSE)="","",HYPERLINK(VLOOKUP(S685,'Requisitions'!$B:$N,13,FALSE),"Feedback Sheet"))),"")</f>
        <v/>
      </c>
    </row>
    <row r="686" spans="13:38" x14ac:dyDescent="0.45">
      <c r="M686" s="96"/>
      <c r="N686" s="103"/>
      <c r="Q686" t="str">
        <f t="shared" si="22"/>
        <v/>
      </c>
      <c r="R686" s="108"/>
      <c r="S686" s="98"/>
      <c r="T686" s="105"/>
      <c r="V686" s="171" t="str" cm="1">
        <f t="array" aca="1" ref="V686" ca="1">IF(B686="","",IF(OR(AK686="Joined",AK686="Rejected",AK686="Offer Drop",AK686="Backed out"),"",_xlfn.LET(_xlpm.dates,CHOOSE({1,2,3,4,5,6},X686,Z686,AB686,AD686,AF686,AH686),_xlpm.pastDates,IF(_xlpm.dates&lt;=TODAY(),_xlpm.dates,0),_xlpm.maxPast,MAX(_xlpm.pastDates),IF(_xlpm.maxPast&gt;0,TODAY()-_xlpm.maxPast,IF(T686="","",TODAY()-T686)))))</f>
        <v/>
      </c>
      <c r="W686" s="95"/>
      <c r="X686" s="129"/>
      <c r="Y686" s="100"/>
      <c r="Z686" s="99"/>
      <c r="AA686" s="100"/>
      <c r="AB686" s="99"/>
      <c r="AC686" s="100"/>
      <c r="AD686" s="105"/>
      <c r="AE686" s="94"/>
      <c r="AF686" s="105"/>
      <c r="AG686" s="94"/>
      <c r="AH686" s="132"/>
      <c r="AI686" s="97"/>
      <c r="AJ686" s="96"/>
      <c r="AK686" s="192" t="str">
        <f t="shared" si="23"/>
        <v/>
      </c>
      <c r="AL686" s="169" t="str">
        <f>IFERROR(IF(S686="","",IF(VLOOKUP(S686,'Requisitions'!$B:$N,13,FALSE)="","",HYPERLINK(VLOOKUP(S686,'Requisitions'!$B:$N,13,FALSE),"Feedback Sheet"))),"")</f>
        <v/>
      </c>
    </row>
    <row r="687" spans="13:38" x14ac:dyDescent="0.45">
      <c r="M687" s="96"/>
      <c r="N687" s="103"/>
      <c r="Q687" t="str">
        <f t="shared" si="22"/>
        <v/>
      </c>
      <c r="R687" s="108"/>
      <c r="S687" s="98"/>
      <c r="T687" s="105"/>
      <c r="V687" s="171" t="str" cm="1">
        <f t="array" aca="1" ref="V687" ca="1">IF(B687="","",IF(OR(AK687="Joined",AK687="Rejected",AK687="Offer Drop",AK687="Backed out"),"",_xlfn.LET(_xlpm.dates,CHOOSE({1,2,3,4,5,6},X687,Z687,AB687,AD687,AF687,AH687),_xlpm.pastDates,IF(_xlpm.dates&lt;=TODAY(),_xlpm.dates,0),_xlpm.maxPast,MAX(_xlpm.pastDates),IF(_xlpm.maxPast&gt;0,TODAY()-_xlpm.maxPast,IF(T687="","",TODAY()-T687)))))</f>
        <v/>
      </c>
      <c r="W687" s="95"/>
      <c r="X687" s="129"/>
      <c r="Y687" s="100"/>
      <c r="Z687" s="99"/>
      <c r="AA687" s="100"/>
      <c r="AB687" s="99"/>
      <c r="AC687" s="100"/>
      <c r="AD687" s="105"/>
      <c r="AE687" s="94"/>
      <c r="AF687" s="105"/>
      <c r="AG687" s="94"/>
      <c r="AH687" s="132"/>
      <c r="AI687" s="97"/>
      <c r="AJ687" s="96"/>
      <c r="AK687" s="192" t="str">
        <f t="shared" si="23"/>
        <v/>
      </c>
      <c r="AL687" s="169" t="str">
        <f>IFERROR(IF(S687="","",IF(VLOOKUP(S687,'Requisitions'!$B:$N,13,FALSE)="","",HYPERLINK(VLOOKUP(S687,'Requisitions'!$B:$N,13,FALSE),"Feedback Sheet"))),"")</f>
        <v/>
      </c>
    </row>
    <row r="688" spans="13:38" x14ac:dyDescent="0.45">
      <c r="M688" s="96"/>
      <c r="N688" s="103"/>
      <c r="Q688" t="str">
        <f t="shared" si="22"/>
        <v/>
      </c>
      <c r="R688" s="108"/>
      <c r="S688" s="98"/>
      <c r="T688" s="105"/>
      <c r="V688" s="171" t="str" cm="1">
        <f t="array" aca="1" ref="V688" ca="1">IF(B688="","",IF(OR(AK688="Joined",AK688="Rejected",AK688="Offer Drop",AK688="Backed out"),"",_xlfn.LET(_xlpm.dates,CHOOSE({1,2,3,4,5,6},X688,Z688,AB688,AD688,AF688,AH688),_xlpm.pastDates,IF(_xlpm.dates&lt;=TODAY(),_xlpm.dates,0),_xlpm.maxPast,MAX(_xlpm.pastDates),IF(_xlpm.maxPast&gt;0,TODAY()-_xlpm.maxPast,IF(T688="","",TODAY()-T688)))))</f>
        <v/>
      </c>
      <c r="W688" s="95"/>
      <c r="X688" s="129"/>
      <c r="Y688" s="100"/>
      <c r="Z688" s="99"/>
      <c r="AA688" s="100"/>
      <c r="AB688" s="99"/>
      <c r="AC688" s="100"/>
      <c r="AD688" s="105"/>
      <c r="AE688" s="94"/>
      <c r="AF688" s="105"/>
      <c r="AG688" s="94"/>
      <c r="AH688" s="132"/>
      <c r="AI688" s="97"/>
      <c r="AJ688" s="96"/>
      <c r="AK688" s="192" t="str">
        <f t="shared" si="23"/>
        <v/>
      </c>
      <c r="AL688" s="169" t="str">
        <f>IFERROR(IF(S688="","",IF(VLOOKUP(S688,'Requisitions'!$B:$N,13,FALSE)="","",HYPERLINK(VLOOKUP(S688,'Requisitions'!$B:$N,13,FALSE),"Feedback Sheet"))),"")</f>
        <v/>
      </c>
    </row>
    <row r="689" spans="13:38" x14ac:dyDescent="0.45">
      <c r="M689" s="96"/>
      <c r="N689" s="103"/>
      <c r="Q689" t="str">
        <f t="shared" si="22"/>
        <v/>
      </c>
      <c r="R689" s="108"/>
      <c r="S689" s="98"/>
      <c r="T689" s="105"/>
      <c r="V689" s="171" t="str" cm="1">
        <f t="array" aca="1" ref="V689" ca="1">IF(B689="","",IF(OR(AK689="Joined",AK689="Rejected",AK689="Offer Drop",AK689="Backed out"),"",_xlfn.LET(_xlpm.dates,CHOOSE({1,2,3,4,5,6},X689,Z689,AB689,AD689,AF689,AH689),_xlpm.pastDates,IF(_xlpm.dates&lt;=TODAY(),_xlpm.dates,0),_xlpm.maxPast,MAX(_xlpm.pastDates),IF(_xlpm.maxPast&gt;0,TODAY()-_xlpm.maxPast,IF(T689="","",TODAY()-T689)))))</f>
        <v/>
      </c>
      <c r="W689" s="95"/>
      <c r="X689" s="129"/>
      <c r="Y689" s="100"/>
      <c r="Z689" s="99"/>
      <c r="AA689" s="100"/>
      <c r="AB689" s="99"/>
      <c r="AC689" s="100"/>
      <c r="AD689" s="105"/>
      <c r="AE689" s="94"/>
      <c r="AF689" s="105"/>
      <c r="AG689" s="94"/>
      <c r="AH689" s="132"/>
      <c r="AI689" s="97"/>
      <c r="AJ689" s="96"/>
      <c r="AK689" s="192" t="str">
        <f t="shared" si="23"/>
        <v/>
      </c>
      <c r="AL689" s="169" t="str">
        <f>IFERROR(IF(S689="","",IF(VLOOKUP(S689,'Requisitions'!$B:$N,13,FALSE)="","",HYPERLINK(VLOOKUP(S689,'Requisitions'!$B:$N,13,FALSE),"Feedback Sheet"))),"")</f>
        <v/>
      </c>
    </row>
    <row r="690" spans="13:38" x14ac:dyDescent="0.45">
      <c r="M690" s="96"/>
      <c r="N690" s="103"/>
      <c r="Q690" t="str">
        <f t="shared" si="22"/>
        <v/>
      </c>
      <c r="R690" s="108"/>
      <c r="S690" s="98"/>
      <c r="T690" s="105"/>
      <c r="V690" s="171" t="str" cm="1">
        <f t="array" aca="1" ref="V690" ca="1">IF(B690="","",IF(OR(AK690="Joined",AK690="Rejected",AK690="Offer Drop",AK690="Backed out"),"",_xlfn.LET(_xlpm.dates,CHOOSE({1,2,3,4,5,6},X690,Z690,AB690,AD690,AF690,AH690),_xlpm.pastDates,IF(_xlpm.dates&lt;=TODAY(),_xlpm.dates,0),_xlpm.maxPast,MAX(_xlpm.pastDates),IF(_xlpm.maxPast&gt;0,TODAY()-_xlpm.maxPast,IF(T690="","",TODAY()-T690)))))</f>
        <v/>
      </c>
      <c r="W690" s="95"/>
      <c r="X690" s="129"/>
      <c r="Y690" s="100"/>
      <c r="Z690" s="99"/>
      <c r="AA690" s="100"/>
      <c r="AB690" s="99"/>
      <c r="AC690" s="100"/>
      <c r="AD690" s="105"/>
      <c r="AE690" s="94"/>
      <c r="AF690" s="105"/>
      <c r="AG690" s="94"/>
      <c r="AH690" s="132"/>
      <c r="AI690" s="97"/>
      <c r="AJ690" s="96"/>
      <c r="AK690" s="192" t="str">
        <f t="shared" si="23"/>
        <v/>
      </c>
      <c r="AL690" s="169" t="str">
        <f>IFERROR(IF(S690="","",IF(VLOOKUP(S690,'Requisitions'!$B:$N,13,FALSE)="","",HYPERLINK(VLOOKUP(S690,'Requisitions'!$B:$N,13,FALSE),"Feedback Sheet"))),"")</f>
        <v/>
      </c>
    </row>
    <row r="691" spans="13:38" x14ac:dyDescent="0.45">
      <c r="M691" s="96"/>
      <c r="N691" s="103"/>
      <c r="Q691" t="str">
        <f t="shared" si="22"/>
        <v/>
      </c>
      <c r="R691" s="108"/>
      <c r="S691" s="98"/>
      <c r="T691" s="105"/>
      <c r="V691" s="171" t="str" cm="1">
        <f t="array" aca="1" ref="V691" ca="1">IF(B691="","",IF(OR(AK691="Joined",AK691="Rejected",AK691="Offer Drop",AK691="Backed out"),"",_xlfn.LET(_xlpm.dates,CHOOSE({1,2,3,4,5,6},X691,Z691,AB691,AD691,AF691,AH691),_xlpm.pastDates,IF(_xlpm.dates&lt;=TODAY(),_xlpm.dates,0),_xlpm.maxPast,MAX(_xlpm.pastDates),IF(_xlpm.maxPast&gt;0,TODAY()-_xlpm.maxPast,IF(T691="","",TODAY()-T691)))))</f>
        <v/>
      </c>
      <c r="W691" s="95"/>
      <c r="X691" s="129"/>
      <c r="Y691" s="100"/>
      <c r="Z691" s="99"/>
      <c r="AA691" s="100"/>
      <c r="AB691" s="99"/>
      <c r="AC691" s="100"/>
      <c r="AD691" s="105"/>
      <c r="AE691" s="94"/>
      <c r="AF691" s="105"/>
      <c r="AG691" s="94"/>
      <c r="AH691" s="132"/>
      <c r="AI691" s="97"/>
      <c r="AJ691" s="96"/>
      <c r="AK691" s="192" t="str">
        <f t="shared" si="23"/>
        <v/>
      </c>
      <c r="AL691" s="169" t="str">
        <f>IFERROR(IF(S691="","",IF(VLOOKUP(S691,'Requisitions'!$B:$N,13,FALSE)="","",HYPERLINK(VLOOKUP(S691,'Requisitions'!$B:$N,13,FALSE),"Feedback Sheet"))),"")</f>
        <v/>
      </c>
    </row>
    <row r="692" spans="13:38" x14ac:dyDescent="0.45">
      <c r="M692" s="96"/>
      <c r="N692" s="103"/>
      <c r="Q692" t="str">
        <f t="shared" si="22"/>
        <v/>
      </c>
      <c r="R692" s="108"/>
      <c r="S692" s="98"/>
      <c r="T692" s="105"/>
      <c r="V692" s="171" t="str" cm="1">
        <f t="array" aca="1" ref="V692" ca="1">IF(B692="","",IF(OR(AK692="Joined",AK692="Rejected",AK692="Offer Drop",AK692="Backed out"),"",_xlfn.LET(_xlpm.dates,CHOOSE({1,2,3,4,5,6},X692,Z692,AB692,AD692,AF692,AH692),_xlpm.pastDates,IF(_xlpm.dates&lt;=TODAY(),_xlpm.dates,0),_xlpm.maxPast,MAX(_xlpm.pastDates),IF(_xlpm.maxPast&gt;0,TODAY()-_xlpm.maxPast,IF(T692="","",TODAY()-T692)))))</f>
        <v/>
      </c>
      <c r="W692" s="95"/>
      <c r="X692" s="129"/>
      <c r="Y692" s="100"/>
      <c r="Z692" s="99"/>
      <c r="AA692" s="100"/>
      <c r="AB692" s="99"/>
      <c r="AC692" s="100"/>
      <c r="AD692" s="105"/>
      <c r="AE692" s="94"/>
      <c r="AF692" s="105"/>
      <c r="AG692" s="94"/>
      <c r="AH692" s="132"/>
      <c r="AI692" s="97"/>
      <c r="AJ692" s="96"/>
      <c r="AK692" s="192" t="str">
        <f t="shared" si="23"/>
        <v/>
      </c>
      <c r="AL692" s="169" t="str">
        <f>IFERROR(IF(S692="","",IF(VLOOKUP(S692,'Requisitions'!$B:$N,13,FALSE)="","",HYPERLINK(VLOOKUP(S692,'Requisitions'!$B:$N,13,FALSE),"Feedback Sheet"))),"")</f>
        <v/>
      </c>
    </row>
    <row r="693" spans="13:38" x14ac:dyDescent="0.45">
      <c r="M693" s="96"/>
      <c r="N693" s="103"/>
      <c r="Q693" t="str">
        <f t="shared" si="22"/>
        <v/>
      </c>
      <c r="R693" s="108"/>
      <c r="S693" s="98"/>
      <c r="T693" s="105"/>
      <c r="V693" s="171" t="str" cm="1">
        <f t="array" aca="1" ref="V693" ca="1">IF(B693="","",IF(OR(AK693="Joined",AK693="Rejected",AK693="Offer Drop",AK693="Backed out"),"",_xlfn.LET(_xlpm.dates,CHOOSE({1,2,3,4,5,6},X693,Z693,AB693,AD693,AF693,AH693),_xlpm.pastDates,IF(_xlpm.dates&lt;=TODAY(),_xlpm.dates,0),_xlpm.maxPast,MAX(_xlpm.pastDates),IF(_xlpm.maxPast&gt;0,TODAY()-_xlpm.maxPast,IF(T693="","",TODAY()-T693)))))</f>
        <v/>
      </c>
      <c r="W693" s="95"/>
      <c r="X693" s="129"/>
      <c r="Y693" s="100"/>
      <c r="Z693" s="99"/>
      <c r="AA693" s="100"/>
      <c r="AB693" s="99"/>
      <c r="AC693" s="100"/>
      <c r="AD693" s="105"/>
      <c r="AE693" s="94"/>
      <c r="AF693" s="105"/>
      <c r="AG693" s="94"/>
      <c r="AH693" s="132"/>
      <c r="AI693" s="97"/>
      <c r="AJ693" s="96"/>
      <c r="AK693" s="192" t="str">
        <f t="shared" si="23"/>
        <v/>
      </c>
      <c r="AL693" s="169" t="str">
        <f>IFERROR(IF(S693="","",IF(VLOOKUP(S693,'Requisitions'!$B:$N,13,FALSE)="","",HYPERLINK(VLOOKUP(S693,'Requisitions'!$B:$N,13,FALSE),"Feedback Sheet"))),"")</f>
        <v/>
      </c>
    </row>
    <row r="694" spans="13:38" x14ac:dyDescent="0.45">
      <c r="M694" s="96"/>
      <c r="N694" s="103"/>
      <c r="Q694" t="str">
        <f t="shared" si="22"/>
        <v/>
      </c>
      <c r="R694" s="108"/>
      <c r="S694" s="98"/>
      <c r="T694" s="105"/>
      <c r="V694" s="171" t="str" cm="1">
        <f t="array" aca="1" ref="V694" ca="1">IF(B694="","",IF(OR(AK694="Joined",AK694="Rejected",AK694="Offer Drop",AK694="Backed out"),"",_xlfn.LET(_xlpm.dates,CHOOSE({1,2,3,4,5,6},X694,Z694,AB694,AD694,AF694,AH694),_xlpm.pastDates,IF(_xlpm.dates&lt;=TODAY(),_xlpm.dates,0),_xlpm.maxPast,MAX(_xlpm.pastDates),IF(_xlpm.maxPast&gt;0,TODAY()-_xlpm.maxPast,IF(T694="","",TODAY()-T694)))))</f>
        <v/>
      </c>
      <c r="W694" s="95"/>
      <c r="X694" s="129"/>
      <c r="Y694" s="100"/>
      <c r="Z694" s="99"/>
      <c r="AA694" s="100"/>
      <c r="AB694" s="99"/>
      <c r="AC694" s="100"/>
      <c r="AD694" s="105"/>
      <c r="AE694" s="94"/>
      <c r="AF694" s="105"/>
      <c r="AG694" s="94"/>
      <c r="AH694" s="132"/>
      <c r="AI694" s="97"/>
      <c r="AJ694" s="96"/>
      <c r="AK694" s="192" t="str">
        <f t="shared" si="23"/>
        <v/>
      </c>
      <c r="AL694" s="169" t="str">
        <f>IFERROR(IF(S694="","",IF(VLOOKUP(S694,'Requisitions'!$B:$N,13,FALSE)="","",HYPERLINK(VLOOKUP(S694,'Requisitions'!$B:$N,13,FALSE),"Feedback Sheet"))),"")</f>
        <v/>
      </c>
    </row>
    <row r="695" spans="13:38" x14ac:dyDescent="0.45">
      <c r="M695" s="96"/>
      <c r="N695" s="103"/>
      <c r="Q695" t="str">
        <f t="shared" si="22"/>
        <v/>
      </c>
      <c r="R695" s="108"/>
      <c r="S695" s="98"/>
      <c r="T695" s="105"/>
      <c r="V695" s="171" t="str" cm="1">
        <f t="array" aca="1" ref="V695" ca="1">IF(B695="","",IF(OR(AK695="Joined",AK695="Rejected",AK695="Offer Drop",AK695="Backed out"),"",_xlfn.LET(_xlpm.dates,CHOOSE({1,2,3,4,5,6},X695,Z695,AB695,AD695,AF695,AH695),_xlpm.pastDates,IF(_xlpm.dates&lt;=TODAY(),_xlpm.dates,0),_xlpm.maxPast,MAX(_xlpm.pastDates),IF(_xlpm.maxPast&gt;0,TODAY()-_xlpm.maxPast,IF(T695="","",TODAY()-T695)))))</f>
        <v/>
      </c>
      <c r="W695" s="95"/>
      <c r="X695" s="129"/>
      <c r="Y695" s="100"/>
      <c r="Z695" s="99"/>
      <c r="AA695" s="100"/>
      <c r="AB695" s="99"/>
      <c r="AC695" s="100"/>
      <c r="AD695" s="105"/>
      <c r="AE695" s="94"/>
      <c r="AF695" s="105"/>
      <c r="AG695" s="94"/>
      <c r="AH695" s="132"/>
      <c r="AI695" s="97"/>
      <c r="AJ695" s="96"/>
      <c r="AK695" s="192" t="str">
        <f t="shared" si="23"/>
        <v/>
      </c>
      <c r="AL695" s="169" t="str">
        <f>IFERROR(IF(S695="","",IF(VLOOKUP(S695,'Requisitions'!$B:$N,13,FALSE)="","",HYPERLINK(VLOOKUP(S695,'Requisitions'!$B:$N,13,FALSE),"Feedback Sheet"))),"")</f>
        <v/>
      </c>
    </row>
    <row r="696" spans="13:38" x14ac:dyDescent="0.45">
      <c r="M696" s="96"/>
      <c r="N696" s="103"/>
      <c r="Q696" t="str">
        <f t="shared" si="22"/>
        <v/>
      </c>
      <c r="R696" s="108"/>
      <c r="S696" s="98"/>
      <c r="T696" s="105"/>
      <c r="V696" s="171" t="str" cm="1">
        <f t="array" aca="1" ref="V696" ca="1">IF(B696="","",IF(OR(AK696="Joined",AK696="Rejected",AK696="Offer Drop",AK696="Backed out"),"",_xlfn.LET(_xlpm.dates,CHOOSE({1,2,3,4,5,6},X696,Z696,AB696,AD696,AF696,AH696),_xlpm.pastDates,IF(_xlpm.dates&lt;=TODAY(),_xlpm.dates,0),_xlpm.maxPast,MAX(_xlpm.pastDates),IF(_xlpm.maxPast&gt;0,TODAY()-_xlpm.maxPast,IF(T696="","",TODAY()-T696)))))</f>
        <v/>
      </c>
      <c r="W696" s="95"/>
      <c r="X696" s="129"/>
      <c r="Y696" s="100"/>
      <c r="Z696" s="99"/>
      <c r="AA696" s="100"/>
      <c r="AB696" s="99"/>
      <c r="AC696" s="100"/>
      <c r="AD696" s="105"/>
      <c r="AE696" s="94"/>
      <c r="AF696" s="105"/>
      <c r="AG696" s="94"/>
      <c r="AH696" s="132"/>
      <c r="AI696" s="97"/>
      <c r="AJ696" s="96"/>
      <c r="AK696" s="192" t="str">
        <f t="shared" si="23"/>
        <v/>
      </c>
      <c r="AL696" s="169" t="str">
        <f>IFERROR(IF(S696="","",IF(VLOOKUP(S696,'Requisitions'!$B:$N,13,FALSE)="","",HYPERLINK(VLOOKUP(S696,'Requisitions'!$B:$N,13,FALSE),"Feedback Sheet"))),"")</f>
        <v/>
      </c>
    </row>
    <row r="697" spans="13:38" x14ac:dyDescent="0.45">
      <c r="M697" s="96"/>
      <c r="N697" s="103"/>
      <c r="Q697" t="str">
        <f t="shared" si="22"/>
        <v/>
      </c>
      <c r="R697" s="108"/>
      <c r="S697" s="98"/>
      <c r="T697" s="105"/>
      <c r="V697" s="171" t="str" cm="1">
        <f t="array" aca="1" ref="V697" ca="1">IF(B697="","",IF(OR(AK697="Joined",AK697="Rejected",AK697="Offer Drop",AK697="Backed out"),"",_xlfn.LET(_xlpm.dates,CHOOSE({1,2,3,4,5,6},X697,Z697,AB697,AD697,AF697,AH697),_xlpm.pastDates,IF(_xlpm.dates&lt;=TODAY(),_xlpm.dates,0),_xlpm.maxPast,MAX(_xlpm.pastDates),IF(_xlpm.maxPast&gt;0,TODAY()-_xlpm.maxPast,IF(T697="","",TODAY()-T697)))))</f>
        <v/>
      </c>
      <c r="W697" s="95"/>
      <c r="X697" s="129"/>
      <c r="Y697" s="100"/>
      <c r="Z697" s="99"/>
      <c r="AA697" s="100"/>
      <c r="AB697" s="99"/>
      <c r="AC697" s="100"/>
      <c r="AD697" s="105"/>
      <c r="AE697" s="94"/>
      <c r="AF697" s="105"/>
      <c r="AG697" s="94"/>
      <c r="AH697" s="132"/>
      <c r="AI697" s="97"/>
      <c r="AJ697" s="96"/>
      <c r="AK697" s="192" t="str">
        <f t="shared" si="23"/>
        <v/>
      </c>
      <c r="AL697" s="169" t="str">
        <f>IFERROR(IF(S697="","",IF(VLOOKUP(S697,'Requisitions'!$B:$N,13,FALSE)="","",HYPERLINK(VLOOKUP(S697,'Requisitions'!$B:$N,13,FALSE),"Feedback Sheet"))),"")</f>
        <v/>
      </c>
    </row>
    <row r="698" spans="13:38" x14ac:dyDescent="0.45">
      <c r="M698" s="96"/>
      <c r="N698" s="103"/>
      <c r="Q698" t="str">
        <f t="shared" si="22"/>
        <v/>
      </c>
      <c r="R698" s="108"/>
      <c r="S698" s="98"/>
      <c r="T698" s="105"/>
      <c r="V698" s="171" t="str" cm="1">
        <f t="array" aca="1" ref="V698" ca="1">IF(B698="","",IF(OR(AK698="Joined",AK698="Rejected",AK698="Offer Drop",AK698="Backed out"),"",_xlfn.LET(_xlpm.dates,CHOOSE({1,2,3,4,5,6},X698,Z698,AB698,AD698,AF698,AH698),_xlpm.pastDates,IF(_xlpm.dates&lt;=TODAY(),_xlpm.dates,0),_xlpm.maxPast,MAX(_xlpm.pastDates),IF(_xlpm.maxPast&gt;0,TODAY()-_xlpm.maxPast,IF(T698="","",TODAY()-T698)))))</f>
        <v/>
      </c>
      <c r="W698" s="95"/>
      <c r="X698" s="129"/>
      <c r="Y698" s="100"/>
      <c r="Z698" s="99"/>
      <c r="AA698" s="100"/>
      <c r="AB698" s="99"/>
      <c r="AC698" s="100"/>
      <c r="AD698" s="105"/>
      <c r="AE698" s="94"/>
      <c r="AF698" s="105"/>
      <c r="AG698" s="94"/>
      <c r="AH698" s="132"/>
      <c r="AI698" s="97"/>
      <c r="AJ698" s="96"/>
      <c r="AK698" s="192" t="str">
        <f t="shared" si="23"/>
        <v/>
      </c>
      <c r="AL698" s="169" t="str">
        <f>IFERROR(IF(S698="","",IF(VLOOKUP(S698,'Requisitions'!$B:$N,13,FALSE)="","",HYPERLINK(VLOOKUP(S698,'Requisitions'!$B:$N,13,FALSE),"Feedback Sheet"))),"")</f>
        <v/>
      </c>
    </row>
    <row r="699" spans="13:38" x14ac:dyDescent="0.45">
      <c r="M699" s="96"/>
      <c r="N699" s="103"/>
      <c r="Q699" t="str">
        <f t="shared" si="22"/>
        <v/>
      </c>
      <c r="R699" s="108"/>
      <c r="S699" s="98"/>
      <c r="T699" s="105"/>
      <c r="V699" s="171" t="str" cm="1">
        <f t="array" aca="1" ref="V699" ca="1">IF(B699="","",IF(OR(AK699="Joined",AK699="Rejected",AK699="Offer Drop",AK699="Backed out"),"",_xlfn.LET(_xlpm.dates,CHOOSE({1,2,3,4,5,6},X699,Z699,AB699,AD699,AF699,AH699),_xlpm.pastDates,IF(_xlpm.dates&lt;=TODAY(),_xlpm.dates,0),_xlpm.maxPast,MAX(_xlpm.pastDates),IF(_xlpm.maxPast&gt;0,TODAY()-_xlpm.maxPast,IF(T699="","",TODAY()-T699)))))</f>
        <v/>
      </c>
      <c r="W699" s="95"/>
      <c r="X699" s="129"/>
      <c r="Y699" s="100"/>
      <c r="Z699" s="99"/>
      <c r="AA699" s="100"/>
      <c r="AB699" s="99"/>
      <c r="AC699" s="100"/>
      <c r="AD699" s="105"/>
      <c r="AE699" s="94"/>
      <c r="AF699" s="105"/>
      <c r="AG699" s="94"/>
      <c r="AH699" s="132"/>
      <c r="AI699" s="97"/>
      <c r="AJ699" s="96"/>
      <c r="AK699" s="192" t="str">
        <f t="shared" si="23"/>
        <v/>
      </c>
      <c r="AL699" s="169" t="str">
        <f>IFERROR(IF(S699="","",IF(VLOOKUP(S699,'Requisitions'!$B:$N,13,FALSE)="","",HYPERLINK(VLOOKUP(S699,'Requisitions'!$B:$N,13,FALSE),"Feedback Sheet"))),"")</f>
        <v/>
      </c>
    </row>
    <row r="700" spans="13:38" x14ac:dyDescent="0.45">
      <c r="M700" s="96"/>
      <c r="N700" s="103"/>
      <c r="Q700" t="str">
        <f t="shared" si="22"/>
        <v/>
      </c>
      <c r="R700" s="108"/>
      <c r="S700" s="98"/>
      <c r="T700" s="105"/>
      <c r="V700" s="171" t="str" cm="1">
        <f t="array" aca="1" ref="V700" ca="1">IF(B700="","",IF(OR(AK700="Joined",AK700="Rejected",AK700="Offer Drop",AK700="Backed out"),"",_xlfn.LET(_xlpm.dates,CHOOSE({1,2,3,4,5,6},X700,Z700,AB700,AD700,AF700,AH700),_xlpm.pastDates,IF(_xlpm.dates&lt;=TODAY(),_xlpm.dates,0),_xlpm.maxPast,MAX(_xlpm.pastDates),IF(_xlpm.maxPast&gt;0,TODAY()-_xlpm.maxPast,IF(T700="","",TODAY()-T700)))))</f>
        <v/>
      </c>
      <c r="W700" s="95"/>
      <c r="X700" s="129"/>
      <c r="Y700" s="100"/>
      <c r="Z700" s="99"/>
      <c r="AA700" s="100"/>
      <c r="AB700" s="99"/>
      <c r="AC700" s="100"/>
      <c r="AD700" s="105"/>
      <c r="AE700" s="94"/>
      <c r="AF700" s="105"/>
      <c r="AG700" s="94"/>
      <c r="AH700" s="132"/>
      <c r="AI700" s="97"/>
      <c r="AJ700" s="96"/>
      <c r="AK700" s="192" t="str">
        <f t="shared" si="23"/>
        <v/>
      </c>
      <c r="AL700" s="169" t="str">
        <f>IFERROR(IF(S700="","",IF(VLOOKUP(S700,'Requisitions'!$B:$N,13,FALSE)="","",HYPERLINK(VLOOKUP(S700,'Requisitions'!$B:$N,13,FALSE),"Feedback Sheet"))),"")</f>
        <v/>
      </c>
    </row>
    <row r="701" spans="13:38" x14ac:dyDescent="0.45">
      <c r="M701" s="96"/>
      <c r="N701" s="103"/>
      <c r="Q701" t="str">
        <f t="shared" si="22"/>
        <v/>
      </c>
      <c r="R701" s="108"/>
      <c r="S701" s="98"/>
      <c r="T701" s="105"/>
      <c r="V701" s="171" t="str" cm="1">
        <f t="array" aca="1" ref="V701" ca="1">IF(B701="","",IF(OR(AK701="Joined",AK701="Rejected",AK701="Offer Drop",AK701="Backed out"),"",_xlfn.LET(_xlpm.dates,CHOOSE({1,2,3,4,5,6},X701,Z701,AB701,AD701,AF701,AH701),_xlpm.pastDates,IF(_xlpm.dates&lt;=TODAY(),_xlpm.dates,0),_xlpm.maxPast,MAX(_xlpm.pastDates),IF(_xlpm.maxPast&gt;0,TODAY()-_xlpm.maxPast,IF(T701="","",TODAY()-T701)))))</f>
        <v/>
      </c>
      <c r="W701" s="95"/>
      <c r="X701" s="129"/>
      <c r="Y701" s="100"/>
      <c r="Z701" s="99"/>
      <c r="AA701" s="100"/>
      <c r="AB701" s="99"/>
      <c r="AC701" s="100"/>
      <c r="AD701" s="105"/>
      <c r="AE701" s="94"/>
      <c r="AF701" s="105"/>
      <c r="AG701" s="94"/>
      <c r="AH701" s="132"/>
      <c r="AI701" s="97"/>
      <c r="AJ701" s="96"/>
      <c r="AK701" s="192" t="str">
        <f t="shared" si="23"/>
        <v/>
      </c>
      <c r="AL701" s="169" t="str">
        <f>IFERROR(IF(S701="","",IF(VLOOKUP(S701,'Requisitions'!$B:$N,13,FALSE)="","",HYPERLINK(VLOOKUP(S701,'Requisitions'!$B:$N,13,FALSE),"Feedback Sheet"))),"")</f>
        <v/>
      </c>
    </row>
    <row r="702" spans="13:38" x14ac:dyDescent="0.45">
      <c r="M702" s="96"/>
      <c r="N702" s="103"/>
      <c r="Q702" t="str">
        <f t="shared" si="22"/>
        <v/>
      </c>
      <c r="R702" s="108"/>
      <c r="S702" s="98"/>
      <c r="T702" s="105"/>
      <c r="V702" s="171" t="str" cm="1">
        <f t="array" aca="1" ref="V702" ca="1">IF(B702="","",IF(OR(AK702="Joined",AK702="Rejected",AK702="Offer Drop",AK702="Backed out"),"",_xlfn.LET(_xlpm.dates,CHOOSE({1,2,3,4,5,6},X702,Z702,AB702,AD702,AF702,AH702),_xlpm.pastDates,IF(_xlpm.dates&lt;=TODAY(),_xlpm.dates,0),_xlpm.maxPast,MAX(_xlpm.pastDates),IF(_xlpm.maxPast&gt;0,TODAY()-_xlpm.maxPast,IF(T702="","",TODAY()-T702)))))</f>
        <v/>
      </c>
      <c r="W702" s="95"/>
      <c r="X702" s="129"/>
      <c r="Y702" s="100"/>
      <c r="Z702" s="99"/>
      <c r="AA702" s="100"/>
      <c r="AB702" s="99"/>
      <c r="AC702" s="100"/>
      <c r="AD702" s="105"/>
      <c r="AE702" s="94"/>
      <c r="AF702" s="105"/>
      <c r="AG702" s="94"/>
      <c r="AH702" s="132"/>
      <c r="AI702" s="97"/>
      <c r="AJ702" s="96"/>
      <c r="AK702" s="192" t="str">
        <f t="shared" si="23"/>
        <v/>
      </c>
      <c r="AL702" s="169" t="str">
        <f>IFERROR(IF(S702="","",IF(VLOOKUP(S702,'Requisitions'!$B:$N,13,FALSE)="","",HYPERLINK(VLOOKUP(S702,'Requisitions'!$B:$N,13,FALSE),"Feedback Sheet"))),"")</f>
        <v/>
      </c>
    </row>
    <row r="703" spans="13:38" x14ac:dyDescent="0.45">
      <c r="M703" s="96"/>
      <c r="N703" s="103"/>
      <c r="Q703" t="str">
        <f t="shared" si="22"/>
        <v/>
      </c>
      <c r="R703" s="108"/>
      <c r="S703" s="98"/>
      <c r="T703" s="105"/>
      <c r="V703" s="171" t="str" cm="1">
        <f t="array" aca="1" ref="V703" ca="1">IF(B703="","",IF(OR(AK703="Joined",AK703="Rejected",AK703="Offer Drop",AK703="Backed out"),"",_xlfn.LET(_xlpm.dates,CHOOSE({1,2,3,4,5,6},X703,Z703,AB703,AD703,AF703,AH703),_xlpm.pastDates,IF(_xlpm.dates&lt;=TODAY(),_xlpm.dates,0),_xlpm.maxPast,MAX(_xlpm.pastDates),IF(_xlpm.maxPast&gt;0,TODAY()-_xlpm.maxPast,IF(T703="","",TODAY()-T703)))))</f>
        <v/>
      </c>
      <c r="W703" s="95"/>
      <c r="X703" s="129"/>
      <c r="Y703" s="100"/>
      <c r="Z703" s="99"/>
      <c r="AA703" s="100"/>
      <c r="AB703" s="99"/>
      <c r="AC703" s="100"/>
      <c r="AD703" s="105"/>
      <c r="AE703" s="94"/>
      <c r="AF703" s="105"/>
      <c r="AG703" s="94"/>
      <c r="AH703" s="132"/>
      <c r="AI703" s="97"/>
      <c r="AJ703" s="96"/>
      <c r="AK703" s="192" t="str">
        <f t="shared" si="23"/>
        <v/>
      </c>
      <c r="AL703" s="169" t="str">
        <f>IFERROR(IF(S703="","",IF(VLOOKUP(S703,'Requisitions'!$B:$N,13,FALSE)="","",HYPERLINK(VLOOKUP(S703,'Requisitions'!$B:$N,13,FALSE),"Feedback Sheet"))),"")</f>
        <v/>
      </c>
    </row>
    <row r="704" spans="13:38" x14ac:dyDescent="0.45">
      <c r="M704" s="96"/>
      <c r="N704" s="103"/>
      <c r="Q704" t="str">
        <f t="shared" si="22"/>
        <v/>
      </c>
      <c r="R704" s="108"/>
      <c r="S704" s="98"/>
      <c r="T704" s="105"/>
      <c r="V704" s="171" t="str" cm="1">
        <f t="array" aca="1" ref="V704" ca="1">IF(B704="","",IF(OR(AK704="Joined",AK704="Rejected",AK704="Offer Drop",AK704="Backed out"),"",_xlfn.LET(_xlpm.dates,CHOOSE({1,2,3,4,5,6},X704,Z704,AB704,AD704,AF704,AH704),_xlpm.pastDates,IF(_xlpm.dates&lt;=TODAY(),_xlpm.dates,0),_xlpm.maxPast,MAX(_xlpm.pastDates),IF(_xlpm.maxPast&gt;0,TODAY()-_xlpm.maxPast,IF(T704="","",TODAY()-T704)))))</f>
        <v/>
      </c>
      <c r="W704" s="95"/>
      <c r="X704" s="129"/>
      <c r="Y704" s="100"/>
      <c r="Z704" s="99"/>
      <c r="AA704" s="100"/>
      <c r="AB704" s="99"/>
      <c r="AC704" s="100"/>
      <c r="AD704" s="105"/>
      <c r="AE704" s="94"/>
      <c r="AF704" s="105"/>
      <c r="AG704" s="94"/>
      <c r="AH704" s="132"/>
      <c r="AI704" s="97"/>
      <c r="AJ704" s="96"/>
      <c r="AK704" s="192" t="str">
        <f t="shared" si="23"/>
        <v/>
      </c>
      <c r="AL704" s="169" t="str">
        <f>IFERROR(IF(S704="","",IF(VLOOKUP(S704,'Requisitions'!$B:$N,13,FALSE)="","",HYPERLINK(VLOOKUP(S704,'Requisitions'!$B:$N,13,FALSE),"Feedback Sheet"))),"")</f>
        <v/>
      </c>
    </row>
    <row r="705" spans="13:38" x14ac:dyDescent="0.45">
      <c r="M705" s="96"/>
      <c r="N705" s="103"/>
      <c r="Q705" t="str">
        <f t="shared" si="22"/>
        <v/>
      </c>
      <c r="R705" s="108"/>
      <c r="S705" s="98"/>
      <c r="T705" s="105"/>
      <c r="V705" s="171" t="str" cm="1">
        <f t="array" aca="1" ref="V705" ca="1">IF(B705="","",IF(OR(AK705="Joined",AK705="Rejected",AK705="Offer Drop",AK705="Backed out"),"",_xlfn.LET(_xlpm.dates,CHOOSE({1,2,3,4,5,6},X705,Z705,AB705,AD705,AF705,AH705),_xlpm.pastDates,IF(_xlpm.dates&lt;=TODAY(),_xlpm.dates,0),_xlpm.maxPast,MAX(_xlpm.pastDates),IF(_xlpm.maxPast&gt;0,TODAY()-_xlpm.maxPast,IF(T705="","",TODAY()-T705)))))</f>
        <v/>
      </c>
      <c r="W705" s="95"/>
      <c r="X705" s="129"/>
      <c r="Y705" s="100"/>
      <c r="Z705" s="99"/>
      <c r="AA705" s="100"/>
      <c r="AB705" s="99"/>
      <c r="AC705" s="100"/>
      <c r="AD705" s="105"/>
      <c r="AE705" s="94"/>
      <c r="AF705" s="105"/>
      <c r="AG705" s="94"/>
      <c r="AH705" s="132"/>
      <c r="AI705" s="97"/>
      <c r="AJ705" s="96"/>
      <c r="AK705" s="192" t="str">
        <f t="shared" si="23"/>
        <v/>
      </c>
      <c r="AL705" s="169" t="str">
        <f>IFERROR(IF(S705="","",IF(VLOOKUP(S705,'Requisitions'!$B:$N,13,FALSE)="","",HYPERLINK(VLOOKUP(S705,'Requisitions'!$B:$N,13,FALSE),"Feedback Sheet"))),"")</f>
        <v/>
      </c>
    </row>
    <row r="706" spans="13:38" x14ac:dyDescent="0.45">
      <c r="M706" s="96"/>
      <c r="N706" s="103"/>
      <c r="Q706" t="str">
        <f t="shared" si="22"/>
        <v/>
      </c>
      <c r="R706" s="108"/>
      <c r="S706" s="98"/>
      <c r="T706" s="105"/>
      <c r="V706" s="171" t="str" cm="1">
        <f t="array" aca="1" ref="V706" ca="1">IF(B706="","",IF(OR(AK706="Joined",AK706="Rejected",AK706="Offer Drop",AK706="Backed out"),"",_xlfn.LET(_xlpm.dates,CHOOSE({1,2,3,4,5,6},X706,Z706,AB706,AD706,AF706,AH706),_xlpm.pastDates,IF(_xlpm.dates&lt;=TODAY(),_xlpm.dates,0),_xlpm.maxPast,MAX(_xlpm.pastDates),IF(_xlpm.maxPast&gt;0,TODAY()-_xlpm.maxPast,IF(T706="","",TODAY()-T706)))))</f>
        <v/>
      </c>
      <c r="W706" s="95"/>
      <c r="X706" s="129"/>
      <c r="Y706" s="100"/>
      <c r="Z706" s="99"/>
      <c r="AA706" s="100"/>
      <c r="AB706" s="99"/>
      <c r="AC706" s="100"/>
      <c r="AD706" s="105"/>
      <c r="AE706" s="94"/>
      <c r="AF706" s="105"/>
      <c r="AG706" s="94"/>
      <c r="AH706" s="132"/>
      <c r="AI706" s="97"/>
      <c r="AJ706" s="96"/>
      <c r="AK706" s="192" t="str">
        <f t="shared" si="23"/>
        <v/>
      </c>
      <c r="AL706" s="169" t="str">
        <f>IFERROR(IF(S706="","",IF(VLOOKUP(S706,'Requisitions'!$B:$N,13,FALSE)="","",HYPERLINK(VLOOKUP(S706,'Requisitions'!$B:$N,13,FALSE),"Feedback Sheet"))),"")</f>
        <v/>
      </c>
    </row>
    <row r="707" spans="13:38" x14ac:dyDescent="0.45">
      <c r="M707" s="96"/>
      <c r="N707" s="103"/>
      <c r="Q707" t="str">
        <f t="shared" si="22"/>
        <v/>
      </c>
      <c r="R707" s="108"/>
      <c r="S707" s="98"/>
      <c r="T707" s="105"/>
      <c r="V707" s="171" t="str" cm="1">
        <f t="array" aca="1" ref="V707" ca="1">IF(B707="","",IF(OR(AK707="Joined",AK707="Rejected",AK707="Offer Drop",AK707="Backed out"),"",_xlfn.LET(_xlpm.dates,CHOOSE({1,2,3,4,5,6},X707,Z707,AB707,AD707,AF707,AH707),_xlpm.pastDates,IF(_xlpm.dates&lt;=TODAY(),_xlpm.dates,0),_xlpm.maxPast,MAX(_xlpm.pastDates),IF(_xlpm.maxPast&gt;0,TODAY()-_xlpm.maxPast,IF(T707="","",TODAY()-T707)))))</f>
        <v/>
      </c>
      <c r="W707" s="95"/>
      <c r="X707" s="129"/>
      <c r="Y707" s="100"/>
      <c r="Z707" s="99"/>
      <c r="AA707" s="100"/>
      <c r="AB707" s="99"/>
      <c r="AC707" s="100"/>
      <c r="AD707" s="105"/>
      <c r="AE707" s="94"/>
      <c r="AF707" s="105"/>
      <c r="AG707" s="94"/>
      <c r="AH707" s="132"/>
      <c r="AI707" s="97"/>
      <c r="AJ707" s="96"/>
      <c r="AK707" s="192" t="str">
        <f t="shared" si="23"/>
        <v/>
      </c>
      <c r="AL707" s="169" t="str">
        <f>IFERROR(IF(S707="","",IF(VLOOKUP(S707,'Requisitions'!$B:$N,13,FALSE)="","",HYPERLINK(VLOOKUP(S707,'Requisitions'!$B:$N,13,FALSE),"Feedback Sheet"))),"")</f>
        <v/>
      </c>
    </row>
    <row r="708" spans="13:38" x14ac:dyDescent="0.45">
      <c r="M708" s="96"/>
      <c r="N708" s="103"/>
      <c r="Q708" t="str">
        <f t="shared" si="22"/>
        <v/>
      </c>
      <c r="R708" s="108"/>
      <c r="S708" s="98"/>
      <c r="T708" s="105"/>
      <c r="V708" s="171" t="str" cm="1">
        <f t="array" aca="1" ref="V708" ca="1">IF(B708="","",IF(OR(AK708="Joined",AK708="Rejected",AK708="Offer Drop",AK708="Backed out"),"",_xlfn.LET(_xlpm.dates,CHOOSE({1,2,3,4,5,6},X708,Z708,AB708,AD708,AF708,AH708),_xlpm.pastDates,IF(_xlpm.dates&lt;=TODAY(),_xlpm.dates,0),_xlpm.maxPast,MAX(_xlpm.pastDates),IF(_xlpm.maxPast&gt;0,TODAY()-_xlpm.maxPast,IF(T708="","",TODAY()-T708)))))</f>
        <v/>
      </c>
      <c r="W708" s="95"/>
      <c r="X708" s="129"/>
      <c r="Y708" s="100"/>
      <c r="Z708" s="99"/>
      <c r="AA708" s="100"/>
      <c r="AB708" s="99"/>
      <c r="AC708" s="100"/>
      <c r="AD708" s="105"/>
      <c r="AE708" s="94"/>
      <c r="AF708" s="105"/>
      <c r="AG708" s="94"/>
      <c r="AH708" s="132"/>
      <c r="AI708" s="97"/>
      <c r="AJ708" s="96"/>
      <c r="AK708" s="192" t="str">
        <f t="shared" si="23"/>
        <v/>
      </c>
      <c r="AL708" s="169" t="str">
        <f>IFERROR(IF(S708="","",IF(VLOOKUP(S708,'Requisitions'!$B:$N,13,FALSE)="","",HYPERLINK(VLOOKUP(S708,'Requisitions'!$B:$N,13,FALSE),"Feedback Sheet"))),"")</f>
        <v/>
      </c>
    </row>
    <row r="709" spans="13:38" x14ac:dyDescent="0.45">
      <c r="M709" s="96"/>
      <c r="N709" s="103"/>
      <c r="Q709" t="str">
        <f t="shared" si="22"/>
        <v/>
      </c>
      <c r="R709" s="108"/>
      <c r="S709" s="98"/>
      <c r="T709" s="105"/>
      <c r="V709" s="171" t="str" cm="1">
        <f t="array" aca="1" ref="V709" ca="1">IF(B709="","",IF(OR(AK709="Joined",AK709="Rejected",AK709="Offer Drop",AK709="Backed out"),"",_xlfn.LET(_xlpm.dates,CHOOSE({1,2,3,4,5,6},X709,Z709,AB709,AD709,AF709,AH709),_xlpm.pastDates,IF(_xlpm.dates&lt;=TODAY(),_xlpm.dates,0),_xlpm.maxPast,MAX(_xlpm.pastDates),IF(_xlpm.maxPast&gt;0,TODAY()-_xlpm.maxPast,IF(T709="","",TODAY()-T709)))))</f>
        <v/>
      </c>
      <c r="W709" s="95"/>
      <c r="X709" s="129"/>
      <c r="Y709" s="100"/>
      <c r="Z709" s="99"/>
      <c r="AA709" s="100"/>
      <c r="AB709" s="99"/>
      <c r="AC709" s="100"/>
      <c r="AD709" s="105"/>
      <c r="AE709" s="94"/>
      <c r="AF709" s="105"/>
      <c r="AG709" s="94"/>
      <c r="AH709" s="132"/>
      <c r="AI709" s="97"/>
      <c r="AJ709" s="96"/>
      <c r="AK709" s="192" t="str">
        <f t="shared" si="23"/>
        <v/>
      </c>
      <c r="AL709" s="169" t="str">
        <f>IFERROR(IF(S709="","",IF(VLOOKUP(S709,'Requisitions'!$B:$N,13,FALSE)="","",HYPERLINK(VLOOKUP(S709,'Requisitions'!$B:$N,13,FALSE),"Feedback Sheet"))),"")</f>
        <v/>
      </c>
    </row>
    <row r="710" spans="13:38" x14ac:dyDescent="0.45">
      <c r="M710" s="96"/>
      <c r="N710" s="103"/>
      <c r="Q710" t="str">
        <f t="shared" ref="Q710:Q773" si="24">IF(B710="","","C-"&amp;TEXT(ROW()-4,"000"))</f>
        <v/>
      </c>
      <c r="R710" s="108"/>
      <c r="S710" s="98"/>
      <c r="T710" s="105"/>
      <c r="V710" s="171" t="str" cm="1">
        <f t="array" aca="1" ref="V710" ca="1">IF(B710="","",IF(OR(AK710="Joined",AK710="Rejected",AK710="Offer Drop",AK710="Backed out"),"",_xlfn.LET(_xlpm.dates,CHOOSE({1,2,3,4,5,6},X710,Z710,AB710,AD710,AF710,AH710),_xlpm.pastDates,IF(_xlpm.dates&lt;=TODAY(),_xlpm.dates,0),_xlpm.maxPast,MAX(_xlpm.pastDates),IF(_xlpm.maxPast&gt;0,TODAY()-_xlpm.maxPast,IF(T710="","",TODAY()-T710)))))</f>
        <v/>
      </c>
      <c r="W710" s="95"/>
      <c r="X710" s="129"/>
      <c r="Y710" s="100"/>
      <c r="Z710" s="99"/>
      <c r="AA710" s="100"/>
      <c r="AB710" s="99"/>
      <c r="AC710" s="100"/>
      <c r="AD710" s="105"/>
      <c r="AE710" s="94"/>
      <c r="AF710" s="105"/>
      <c r="AG710" s="94"/>
      <c r="AH710" s="132"/>
      <c r="AI710" s="97"/>
      <c r="AJ710" s="96"/>
      <c r="AK710" s="192" t="str">
        <f t="shared" ref="AK710:AK773" si="25">IF(B710="","",IF(AJ710="Joined","Joined",IF(AJ710="Backed out","Backed out",IF(AI710="Offer Drop","Offer Drop",IF((COUNTIF(W710,"Reject")+COUNTIF(Y710,"Reject")+COUNTIF(AA710,"Reject")+COUNTIF(AC710,"Reject")+COUNTIF(AE710,"Reject")+COUNTIF(AG710,"Reject"))&gt;0,"Rejected",IF((COUNTIF(W710,"Hold")+COUNTIF(Y710,"Hold")+COUNTIF(AA710,"Hold")+COUNTIF(AC710,"Hold")+COUNTIF(AE710,"Hold")+COUNTIF(AG710,"Hold")+COUNTIF(AI710,"Hold"))&gt;0,"On Hold",IF(AI710="Offered","Offer Extended",IF(AG710="Select","Offer Pending",IF(OR(W710="",W710="Yet to begin"),"Not Started","Active")))))))))</f>
        <v/>
      </c>
      <c r="AL710" s="169" t="str">
        <f>IFERROR(IF(S710="","",IF(VLOOKUP(S710,'Requisitions'!$B:$N,13,FALSE)="","",HYPERLINK(VLOOKUP(S710,'Requisitions'!$B:$N,13,FALSE),"Feedback Sheet"))),"")</f>
        <v/>
      </c>
    </row>
    <row r="711" spans="13:38" x14ac:dyDescent="0.45">
      <c r="M711" s="96"/>
      <c r="N711" s="103"/>
      <c r="Q711" t="str">
        <f t="shared" si="24"/>
        <v/>
      </c>
      <c r="R711" s="108"/>
      <c r="S711" s="98"/>
      <c r="T711" s="105"/>
      <c r="V711" s="171" t="str" cm="1">
        <f t="array" aca="1" ref="V711" ca="1">IF(B711="","",IF(OR(AK711="Joined",AK711="Rejected",AK711="Offer Drop",AK711="Backed out"),"",_xlfn.LET(_xlpm.dates,CHOOSE({1,2,3,4,5,6},X711,Z711,AB711,AD711,AF711,AH711),_xlpm.pastDates,IF(_xlpm.dates&lt;=TODAY(),_xlpm.dates,0),_xlpm.maxPast,MAX(_xlpm.pastDates),IF(_xlpm.maxPast&gt;0,TODAY()-_xlpm.maxPast,IF(T711="","",TODAY()-T711)))))</f>
        <v/>
      </c>
      <c r="W711" s="95"/>
      <c r="X711" s="129"/>
      <c r="Y711" s="100"/>
      <c r="Z711" s="99"/>
      <c r="AA711" s="100"/>
      <c r="AB711" s="99"/>
      <c r="AC711" s="100"/>
      <c r="AD711" s="105"/>
      <c r="AE711" s="94"/>
      <c r="AF711" s="105"/>
      <c r="AG711" s="94"/>
      <c r="AH711" s="132"/>
      <c r="AI711" s="97"/>
      <c r="AJ711" s="96"/>
      <c r="AK711" s="192" t="str">
        <f t="shared" si="25"/>
        <v/>
      </c>
      <c r="AL711" s="169" t="str">
        <f>IFERROR(IF(S711="","",IF(VLOOKUP(S711,'Requisitions'!$B:$N,13,FALSE)="","",HYPERLINK(VLOOKUP(S711,'Requisitions'!$B:$N,13,FALSE),"Feedback Sheet"))),"")</f>
        <v/>
      </c>
    </row>
    <row r="712" spans="13:38" x14ac:dyDescent="0.45">
      <c r="M712" s="96"/>
      <c r="N712" s="103"/>
      <c r="Q712" t="str">
        <f t="shared" si="24"/>
        <v/>
      </c>
      <c r="R712" s="108"/>
      <c r="S712" s="98"/>
      <c r="T712" s="105"/>
      <c r="V712" s="171" t="str" cm="1">
        <f t="array" aca="1" ref="V712" ca="1">IF(B712="","",IF(OR(AK712="Joined",AK712="Rejected",AK712="Offer Drop",AK712="Backed out"),"",_xlfn.LET(_xlpm.dates,CHOOSE({1,2,3,4,5,6},X712,Z712,AB712,AD712,AF712,AH712),_xlpm.pastDates,IF(_xlpm.dates&lt;=TODAY(),_xlpm.dates,0),_xlpm.maxPast,MAX(_xlpm.pastDates),IF(_xlpm.maxPast&gt;0,TODAY()-_xlpm.maxPast,IF(T712="","",TODAY()-T712)))))</f>
        <v/>
      </c>
      <c r="W712" s="95"/>
      <c r="X712" s="129"/>
      <c r="Y712" s="100"/>
      <c r="Z712" s="99"/>
      <c r="AA712" s="100"/>
      <c r="AB712" s="99"/>
      <c r="AC712" s="100"/>
      <c r="AD712" s="105"/>
      <c r="AE712" s="94"/>
      <c r="AF712" s="105"/>
      <c r="AG712" s="94"/>
      <c r="AH712" s="132"/>
      <c r="AI712" s="97"/>
      <c r="AJ712" s="96"/>
      <c r="AK712" s="192" t="str">
        <f t="shared" si="25"/>
        <v/>
      </c>
      <c r="AL712" s="169" t="str">
        <f>IFERROR(IF(S712="","",IF(VLOOKUP(S712,'Requisitions'!$B:$N,13,FALSE)="","",HYPERLINK(VLOOKUP(S712,'Requisitions'!$B:$N,13,FALSE),"Feedback Sheet"))),"")</f>
        <v/>
      </c>
    </row>
    <row r="713" spans="13:38" x14ac:dyDescent="0.45">
      <c r="M713" s="96"/>
      <c r="N713" s="103"/>
      <c r="Q713" t="str">
        <f t="shared" si="24"/>
        <v/>
      </c>
      <c r="R713" s="108"/>
      <c r="S713" s="98"/>
      <c r="T713" s="105"/>
      <c r="V713" s="171" t="str" cm="1">
        <f t="array" aca="1" ref="V713" ca="1">IF(B713="","",IF(OR(AK713="Joined",AK713="Rejected",AK713="Offer Drop",AK713="Backed out"),"",_xlfn.LET(_xlpm.dates,CHOOSE({1,2,3,4,5,6},X713,Z713,AB713,AD713,AF713,AH713),_xlpm.pastDates,IF(_xlpm.dates&lt;=TODAY(),_xlpm.dates,0),_xlpm.maxPast,MAX(_xlpm.pastDates),IF(_xlpm.maxPast&gt;0,TODAY()-_xlpm.maxPast,IF(T713="","",TODAY()-T713)))))</f>
        <v/>
      </c>
      <c r="W713" s="95"/>
      <c r="X713" s="129"/>
      <c r="Y713" s="100"/>
      <c r="Z713" s="99"/>
      <c r="AA713" s="100"/>
      <c r="AB713" s="99"/>
      <c r="AC713" s="100"/>
      <c r="AD713" s="105"/>
      <c r="AE713" s="94"/>
      <c r="AF713" s="105"/>
      <c r="AG713" s="94"/>
      <c r="AH713" s="132"/>
      <c r="AI713" s="97"/>
      <c r="AJ713" s="96"/>
      <c r="AK713" s="192" t="str">
        <f t="shared" si="25"/>
        <v/>
      </c>
      <c r="AL713" s="169" t="str">
        <f>IFERROR(IF(S713="","",IF(VLOOKUP(S713,'Requisitions'!$B:$N,13,FALSE)="","",HYPERLINK(VLOOKUP(S713,'Requisitions'!$B:$N,13,FALSE),"Feedback Sheet"))),"")</f>
        <v/>
      </c>
    </row>
    <row r="714" spans="13:38" x14ac:dyDescent="0.45">
      <c r="M714" s="96"/>
      <c r="N714" s="103"/>
      <c r="Q714" t="str">
        <f t="shared" si="24"/>
        <v/>
      </c>
      <c r="R714" s="108"/>
      <c r="S714" s="98"/>
      <c r="T714" s="105"/>
      <c r="V714" s="171" t="str" cm="1">
        <f t="array" aca="1" ref="V714" ca="1">IF(B714="","",IF(OR(AK714="Joined",AK714="Rejected",AK714="Offer Drop",AK714="Backed out"),"",_xlfn.LET(_xlpm.dates,CHOOSE({1,2,3,4,5,6},X714,Z714,AB714,AD714,AF714,AH714),_xlpm.pastDates,IF(_xlpm.dates&lt;=TODAY(),_xlpm.dates,0),_xlpm.maxPast,MAX(_xlpm.pastDates),IF(_xlpm.maxPast&gt;0,TODAY()-_xlpm.maxPast,IF(T714="","",TODAY()-T714)))))</f>
        <v/>
      </c>
      <c r="W714" s="95"/>
      <c r="X714" s="129"/>
      <c r="Y714" s="100"/>
      <c r="Z714" s="99"/>
      <c r="AA714" s="100"/>
      <c r="AB714" s="99"/>
      <c r="AC714" s="100"/>
      <c r="AD714" s="105"/>
      <c r="AE714" s="94"/>
      <c r="AF714" s="105"/>
      <c r="AG714" s="94"/>
      <c r="AH714" s="132"/>
      <c r="AI714" s="97"/>
      <c r="AJ714" s="96"/>
      <c r="AK714" s="192" t="str">
        <f t="shared" si="25"/>
        <v/>
      </c>
      <c r="AL714" s="169" t="str">
        <f>IFERROR(IF(S714="","",IF(VLOOKUP(S714,'Requisitions'!$B:$N,13,FALSE)="","",HYPERLINK(VLOOKUP(S714,'Requisitions'!$B:$N,13,FALSE),"Feedback Sheet"))),"")</f>
        <v/>
      </c>
    </row>
    <row r="715" spans="13:38" x14ac:dyDescent="0.45">
      <c r="M715" s="96"/>
      <c r="N715" s="103"/>
      <c r="Q715" t="str">
        <f t="shared" si="24"/>
        <v/>
      </c>
      <c r="R715" s="108"/>
      <c r="S715" s="98"/>
      <c r="T715" s="105"/>
      <c r="V715" s="171" t="str" cm="1">
        <f t="array" aca="1" ref="V715" ca="1">IF(B715="","",IF(OR(AK715="Joined",AK715="Rejected",AK715="Offer Drop",AK715="Backed out"),"",_xlfn.LET(_xlpm.dates,CHOOSE({1,2,3,4,5,6},X715,Z715,AB715,AD715,AF715,AH715),_xlpm.pastDates,IF(_xlpm.dates&lt;=TODAY(),_xlpm.dates,0),_xlpm.maxPast,MAX(_xlpm.pastDates),IF(_xlpm.maxPast&gt;0,TODAY()-_xlpm.maxPast,IF(T715="","",TODAY()-T715)))))</f>
        <v/>
      </c>
      <c r="W715" s="95"/>
      <c r="X715" s="129"/>
      <c r="Y715" s="100"/>
      <c r="Z715" s="99"/>
      <c r="AA715" s="100"/>
      <c r="AB715" s="99"/>
      <c r="AC715" s="100"/>
      <c r="AD715" s="105"/>
      <c r="AE715" s="94"/>
      <c r="AF715" s="105"/>
      <c r="AG715" s="94"/>
      <c r="AH715" s="132"/>
      <c r="AI715" s="97"/>
      <c r="AJ715" s="96"/>
      <c r="AK715" s="192" t="str">
        <f t="shared" si="25"/>
        <v/>
      </c>
      <c r="AL715" s="169" t="str">
        <f>IFERROR(IF(S715="","",IF(VLOOKUP(S715,'Requisitions'!$B:$N,13,FALSE)="","",HYPERLINK(VLOOKUP(S715,'Requisitions'!$B:$N,13,FALSE),"Feedback Sheet"))),"")</f>
        <v/>
      </c>
    </row>
    <row r="716" spans="13:38" x14ac:dyDescent="0.45">
      <c r="M716" s="96"/>
      <c r="N716" s="103"/>
      <c r="Q716" t="str">
        <f t="shared" si="24"/>
        <v/>
      </c>
      <c r="R716" s="108"/>
      <c r="S716" s="98"/>
      <c r="T716" s="105"/>
      <c r="V716" s="171" t="str" cm="1">
        <f t="array" aca="1" ref="V716" ca="1">IF(B716="","",IF(OR(AK716="Joined",AK716="Rejected",AK716="Offer Drop",AK716="Backed out"),"",_xlfn.LET(_xlpm.dates,CHOOSE({1,2,3,4,5,6},X716,Z716,AB716,AD716,AF716,AH716),_xlpm.pastDates,IF(_xlpm.dates&lt;=TODAY(),_xlpm.dates,0),_xlpm.maxPast,MAX(_xlpm.pastDates),IF(_xlpm.maxPast&gt;0,TODAY()-_xlpm.maxPast,IF(T716="","",TODAY()-T716)))))</f>
        <v/>
      </c>
      <c r="W716" s="95"/>
      <c r="X716" s="129"/>
      <c r="Y716" s="100"/>
      <c r="Z716" s="99"/>
      <c r="AA716" s="100"/>
      <c r="AB716" s="99"/>
      <c r="AC716" s="100"/>
      <c r="AD716" s="105"/>
      <c r="AE716" s="94"/>
      <c r="AF716" s="105"/>
      <c r="AG716" s="94"/>
      <c r="AH716" s="132"/>
      <c r="AI716" s="97"/>
      <c r="AJ716" s="96"/>
      <c r="AK716" s="192" t="str">
        <f t="shared" si="25"/>
        <v/>
      </c>
      <c r="AL716" s="169" t="str">
        <f>IFERROR(IF(S716="","",IF(VLOOKUP(S716,'Requisitions'!$B:$N,13,FALSE)="","",HYPERLINK(VLOOKUP(S716,'Requisitions'!$B:$N,13,FALSE),"Feedback Sheet"))),"")</f>
        <v/>
      </c>
    </row>
    <row r="717" spans="13:38" x14ac:dyDescent="0.45">
      <c r="M717" s="96"/>
      <c r="N717" s="103"/>
      <c r="Q717" t="str">
        <f t="shared" si="24"/>
        <v/>
      </c>
      <c r="R717" s="108"/>
      <c r="S717" s="98"/>
      <c r="T717" s="105"/>
      <c r="V717" s="171" t="str" cm="1">
        <f t="array" aca="1" ref="V717" ca="1">IF(B717="","",IF(OR(AK717="Joined",AK717="Rejected",AK717="Offer Drop",AK717="Backed out"),"",_xlfn.LET(_xlpm.dates,CHOOSE({1,2,3,4,5,6},X717,Z717,AB717,AD717,AF717,AH717),_xlpm.pastDates,IF(_xlpm.dates&lt;=TODAY(),_xlpm.dates,0),_xlpm.maxPast,MAX(_xlpm.pastDates),IF(_xlpm.maxPast&gt;0,TODAY()-_xlpm.maxPast,IF(T717="","",TODAY()-T717)))))</f>
        <v/>
      </c>
      <c r="W717" s="95"/>
      <c r="X717" s="129"/>
      <c r="Y717" s="100"/>
      <c r="Z717" s="99"/>
      <c r="AA717" s="100"/>
      <c r="AB717" s="99"/>
      <c r="AC717" s="100"/>
      <c r="AD717" s="105"/>
      <c r="AE717" s="94"/>
      <c r="AF717" s="105"/>
      <c r="AG717" s="94"/>
      <c r="AH717" s="132"/>
      <c r="AI717" s="97"/>
      <c r="AJ717" s="96"/>
      <c r="AK717" s="192" t="str">
        <f t="shared" si="25"/>
        <v/>
      </c>
      <c r="AL717" s="169" t="str">
        <f>IFERROR(IF(S717="","",IF(VLOOKUP(S717,'Requisitions'!$B:$N,13,FALSE)="","",HYPERLINK(VLOOKUP(S717,'Requisitions'!$B:$N,13,FALSE),"Feedback Sheet"))),"")</f>
        <v/>
      </c>
    </row>
    <row r="718" spans="13:38" x14ac:dyDescent="0.45">
      <c r="M718" s="96"/>
      <c r="N718" s="103"/>
      <c r="Q718" t="str">
        <f t="shared" si="24"/>
        <v/>
      </c>
      <c r="R718" s="108"/>
      <c r="S718" s="98"/>
      <c r="T718" s="105"/>
      <c r="V718" s="171" t="str" cm="1">
        <f t="array" aca="1" ref="V718" ca="1">IF(B718="","",IF(OR(AK718="Joined",AK718="Rejected",AK718="Offer Drop",AK718="Backed out"),"",_xlfn.LET(_xlpm.dates,CHOOSE({1,2,3,4,5,6},X718,Z718,AB718,AD718,AF718,AH718),_xlpm.pastDates,IF(_xlpm.dates&lt;=TODAY(),_xlpm.dates,0),_xlpm.maxPast,MAX(_xlpm.pastDates),IF(_xlpm.maxPast&gt;0,TODAY()-_xlpm.maxPast,IF(T718="","",TODAY()-T718)))))</f>
        <v/>
      </c>
      <c r="W718" s="95"/>
      <c r="X718" s="129"/>
      <c r="Y718" s="100"/>
      <c r="Z718" s="99"/>
      <c r="AA718" s="100"/>
      <c r="AB718" s="99"/>
      <c r="AC718" s="100"/>
      <c r="AD718" s="105"/>
      <c r="AE718" s="94"/>
      <c r="AF718" s="105"/>
      <c r="AG718" s="94"/>
      <c r="AH718" s="132"/>
      <c r="AI718" s="97"/>
      <c r="AJ718" s="96"/>
      <c r="AK718" s="192" t="str">
        <f t="shared" si="25"/>
        <v/>
      </c>
      <c r="AL718" s="169" t="str">
        <f>IFERROR(IF(S718="","",IF(VLOOKUP(S718,'Requisitions'!$B:$N,13,FALSE)="","",HYPERLINK(VLOOKUP(S718,'Requisitions'!$B:$N,13,FALSE),"Feedback Sheet"))),"")</f>
        <v/>
      </c>
    </row>
    <row r="719" spans="13:38" x14ac:dyDescent="0.45">
      <c r="M719" s="96"/>
      <c r="N719" s="103"/>
      <c r="Q719" t="str">
        <f t="shared" si="24"/>
        <v/>
      </c>
      <c r="R719" s="108"/>
      <c r="S719" s="98"/>
      <c r="T719" s="105"/>
      <c r="V719" s="171" t="str" cm="1">
        <f t="array" aca="1" ref="V719" ca="1">IF(B719="","",IF(OR(AK719="Joined",AK719="Rejected",AK719="Offer Drop",AK719="Backed out"),"",_xlfn.LET(_xlpm.dates,CHOOSE({1,2,3,4,5,6},X719,Z719,AB719,AD719,AF719,AH719),_xlpm.pastDates,IF(_xlpm.dates&lt;=TODAY(),_xlpm.dates,0),_xlpm.maxPast,MAX(_xlpm.pastDates),IF(_xlpm.maxPast&gt;0,TODAY()-_xlpm.maxPast,IF(T719="","",TODAY()-T719)))))</f>
        <v/>
      </c>
      <c r="W719" s="95"/>
      <c r="X719" s="129"/>
      <c r="Y719" s="100"/>
      <c r="Z719" s="99"/>
      <c r="AA719" s="100"/>
      <c r="AB719" s="99"/>
      <c r="AC719" s="100"/>
      <c r="AD719" s="105"/>
      <c r="AE719" s="94"/>
      <c r="AF719" s="105"/>
      <c r="AG719" s="94"/>
      <c r="AH719" s="132"/>
      <c r="AI719" s="97"/>
      <c r="AJ719" s="96"/>
      <c r="AK719" s="192" t="str">
        <f t="shared" si="25"/>
        <v/>
      </c>
      <c r="AL719" s="169" t="str">
        <f>IFERROR(IF(S719="","",IF(VLOOKUP(S719,'Requisitions'!$B:$N,13,FALSE)="","",HYPERLINK(VLOOKUP(S719,'Requisitions'!$B:$N,13,FALSE),"Feedback Sheet"))),"")</f>
        <v/>
      </c>
    </row>
    <row r="720" spans="13:38" x14ac:dyDescent="0.45">
      <c r="M720" s="96"/>
      <c r="N720" s="103"/>
      <c r="Q720" t="str">
        <f t="shared" si="24"/>
        <v/>
      </c>
      <c r="R720" s="108"/>
      <c r="S720" s="98"/>
      <c r="T720" s="105"/>
      <c r="V720" s="171" t="str" cm="1">
        <f t="array" aca="1" ref="V720" ca="1">IF(B720="","",IF(OR(AK720="Joined",AK720="Rejected",AK720="Offer Drop",AK720="Backed out"),"",_xlfn.LET(_xlpm.dates,CHOOSE({1,2,3,4,5,6},X720,Z720,AB720,AD720,AF720,AH720),_xlpm.pastDates,IF(_xlpm.dates&lt;=TODAY(),_xlpm.dates,0),_xlpm.maxPast,MAX(_xlpm.pastDates),IF(_xlpm.maxPast&gt;0,TODAY()-_xlpm.maxPast,IF(T720="","",TODAY()-T720)))))</f>
        <v/>
      </c>
      <c r="W720" s="95"/>
      <c r="X720" s="129"/>
      <c r="Y720" s="100"/>
      <c r="Z720" s="99"/>
      <c r="AA720" s="100"/>
      <c r="AB720" s="99"/>
      <c r="AC720" s="100"/>
      <c r="AD720" s="105"/>
      <c r="AE720" s="94"/>
      <c r="AF720" s="105"/>
      <c r="AG720" s="94"/>
      <c r="AH720" s="132"/>
      <c r="AI720" s="97"/>
      <c r="AJ720" s="96"/>
      <c r="AK720" s="192" t="str">
        <f t="shared" si="25"/>
        <v/>
      </c>
      <c r="AL720" s="169" t="str">
        <f>IFERROR(IF(S720="","",IF(VLOOKUP(S720,'Requisitions'!$B:$N,13,FALSE)="","",HYPERLINK(VLOOKUP(S720,'Requisitions'!$B:$N,13,FALSE),"Feedback Sheet"))),"")</f>
        <v/>
      </c>
    </row>
    <row r="721" spans="13:38" x14ac:dyDescent="0.45">
      <c r="M721" s="96"/>
      <c r="N721" s="103"/>
      <c r="Q721" t="str">
        <f t="shared" si="24"/>
        <v/>
      </c>
      <c r="R721" s="108"/>
      <c r="S721" s="98"/>
      <c r="T721" s="105"/>
      <c r="V721" s="171" t="str" cm="1">
        <f t="array" aca="1" ref="V721" ca="1">IF(B721="","",IF(OR(AK721="Joined",AK721="Rejected",AK721="Offer Drop",AK721="Backed out"),"",_xlfn.LET(_xlpm.dates,CHOOSE({1,2,3,4,5,6},X721,Z721,AB721,AD721,AF721,AH721),_xlpm.pastDates,IF(_xlpm.dates&lt;=TODAY(),_xlpm.dates,0),_xlpm.maxPast,MAX(_xlpm.pastDates),IF(_xlpm.maxPast&gt;0,TODAY()-_xlpm.maxPast,IF(T721="","",TODAY()-T721)))))</f>
        <v/>
      </c>
      <c r="W721" s="95"/>
      <c r="X721" s="129"/>
      <c r="Y721" s="100"/>
      <c r="Z721" s="99"/>
      <c r="AA721" s="100"/>
      <c r="AB721" s="99"/>
      <c r="AC721" s="100"/>
      <c r="AD721" s="105"/>
      <c r="AE721" s="94"/>
      <c r="AF721" s="105"/>
      <c r="AG721" s="94"/>
      <c r="AH721" s="132"/>
      <c r="AI721" s="97"/>
      <c r="AJ721" s="96"/>
      <c r="AK721" s="192" t="str">
        <f t="shared" si="25"/>
        <v/>
      </c>
      <c r="AL721" s="169" t="str">
        <f>IFERROR(IF(S721="","",IF(VLOOKUP(S721,'Requisitions'!$B:$N,13,FALSE)="","",HYPERLINK(VLOOKUP(S721,'Requisitions'!$B:$N,13,FALSE),"Feedback Sheet"))),"")</f>
        <v/>
      </c>
    </row>
    <row r="722" spans="13:38" x14ac:dyDescent="0.45">
      <c r="M722" s="96"/>
      <c r="N722" s="103"/>
      <c r="Q722" t="str">
        <f t="shared" si="24"/>
        <v/>
      </c>
      <c r="R722" s="108"/>
      <c r="S722" s="98"/>
      <c r="T722" s="105"/>
      <c r="V722" s="171" t="str" cm="1">
        <f t="array" aca="1" ref="V722" ca="1">IF(B722="","",IF(OR(AK722="Joined",AK722="Rejected",AK722="Offer Drop",AK722="Backed out"),"",_xlfn.LET(_xlpm.dates,CHOOSE({1,2,3,4,5,6},X722,Z722,AB722,AD722,AF722,AH722),_xlpm.pastDates,IF(_xlpm.dates&lt;=TODAY(),_xlpm.dates,0),_xlpm.maxPast,MAX(_xlpm.pastDates),IF(_xlpm.maxPast&gt;0,TODAY()-_xlpm.maxPast,IF(T722="","",TODAY()-T722)))))</f>
        <v/>
      </c>
      <c r="W722" s="95"/>
      <c r="X722" s="129"/>
      <c r="Y722" s="100"/>
      <c r="Z722" s="99"/>
      <c r="AA722" s="100"/>
      <c r="AB722" s="99"/>
      <c r="AC722" s="100"/>
      <c r="AD722" s="105"/>
      <c r="AE722" s="94"/>
      <c r="AF722" s="105"/>
      <c r="AG722" s="94"/>
      <c r="AH722" s="132"/>
      <c r="AI722" s="97"/>
      <c r="AJ722" s="96"/>
      <c r="AK722" s="192" t="str">
        <f t="shared" si="25"/>
        <v/>
      </c>
      <c r="AL722" s="169" t="str">
        <f>IFERROR(IF(S722="","",IF(VLOOKUP(S722,'Requisitions'!$B:$N,13,FALSE)="","",HYPERLINK(VLOOKUP(S722,'Requisitions'!$B:$N,13,FALSE),"Feedback Sheet"))),"")</f>
        <v/>
      </c>
    </row>
    <row r="723" spans="13:38" x14ac:dyDescent="0.45">
      <c r="M723" s="96"/>
      <c r="N723" s="103"/>
      <c r="Q723" t="str">
        <f t="shared" si="24"/>
        <v/>
      </c>
      <c r="R723" s="108"/>
      <c r="S723" s="98"/>
      <c r="T723" s="105"/>
      <c r="V723" s="171" t="str" cm="1">
        <f t="array" aca="1" ref="V723" ca="1">IF(B723="","",IF(OR(AK723="Joined",AK723="Rejected",AK723="Offer Drop",AK723="Backed out"),"",_xlfn.LET(_xlpm.dates,CHOOSE({1,2,3,4,5,6},X723,Z723,AB723,AD723,AF723,AH723),_xlpm.pastDates,IF(_xlpm.dates&lt;=TODAY(),_xlpm.dates,0),_xlpm.maxPast,MAX(_xlpm.pastDates),IF(_xlpm.maxPast&gt;0,TODAY()-_xlpm.maxPast,IF(T723="","",TODAY()-T723)))))</f>
        <v/>
      </c>
      <c r="W723" s="95"/>
      <c r="X723" s="129"/>
      <c r="Y723" s="100"/>
      <c r="Z723" s="99"/>
      <c r="AA723" s="100"/>
      <c r="AB723" s="99"/>
      <c r="AC723" s="100"/>
      <c r="AD723" s="105"/>
      <c r="AE723" s="94"/>
      <c r="AF723" s="105"/>
      <c r="AG723" s="94"/>
      <c r="AH723" s="132"/>
      <c r="AI723" s="97"/>
      <c r="AJ723" s="96"/>
      <c r="AK723" s="192" t="str">
        <f t="shared" si="25"/>
        <v/>
      </c>
      <c r="AL723" s="169" t="str">
        <f>IFERROR(IF(S723="","",IF(VLOOKUP(S723,'Requisitions'!$B:$N,13,FALSE)="","",HYPERLINK(VLOOKUP(S723,'Requisitions'!$B:$N,13,FALSE),"Feedback Sheet"))),"")</f>
        <v/>
      </c>
    </row>
    <row r="724" spans="13:38" x14ac:dyDescent="0.45">
      <c r="M724" s="96"/>
      <c r="N724" s="103"/>
      <c r="Q724" t="str">
        <f t="shared" si="24"/>
        <v/>
      </c>
      <c r="R724" s="108"/>
      <c r="S724" s="98"/>
      <c r="T724" s="105"/>
      <c r="V724" s="171" t="str" cm="1">
        <f t="array" aca="1" ref="V724" ca="1">IF(B724="","",IF(OR(AK724="Joined",AK724="Rejected",AK724="Offer Drop",AK724="Backed out"),"",_xlfn.LET(_xlpm.dates,CHOOSE({1,2,3,4,5,6},X724,Z724,AB724,AD724,AF724,AH724),_xlpm.pastDates,IF(_xlpm.dates&lt;=TODAY(),_xlpm.dates,0),_xlpm.maxPast,MAX(_xlpm.pastDates),IF(_xlpm.maxPast&gt;0,TODAY()-_xlpm.maxPast,IF(T724="","",TODAY()-T724)))))</f>
        <v/>
      </c>
      <c r="W724" s="95"/>
      <c r="X724" s="129"/>
      <c r="Y724" s="100"/>
      <c r="Z724" s="99"/>
      <c r="AA724" s="100"/>
      <c r="AB724" s="99"/>
      <c r="AC724" s="100"/>
      <c r="AD724" s="105"/>
      <c r="AE724" s="94"/>
      <c r="AF724" s="105"/>
      <c r="AG724" s="94"/>
      <c r="AH724" s="132"/>
      <c r="AI724" s="97"/>
      <c r="AJ724" s="96"/>
      <c r="AK724" s="192" t="str">
        <f t="shared" si="25"/>
        <v/>
      </c>
      <c r="AL724" s="169" t="str">
        <f>IFERROR(IF(S724="","",IF(VLOOKUP(S724,'Requisitions'!$B:$N,13,FALSE)="","",HYPERLINK(VLOOKUP(S724,'Requisitions'!$B:$N,13,FALSE),"Feedback Sheet"))),"")</f>
        <v/>
      </c>
    </row>
    <row r="725" spans="13:38" x14ac:dyDescent="0.45">
      <c r="M725" s="96"/>
      <c r="N725" s="103"/>
      <c r="Q725" t="str">
        <f t="shared" si="24"/>
        <v/>
      </c>
      <c r="R725" s="108"/>
      <c r="S725" s="98"/>
      <c r="T725" s="105"/>
      <c r="V725" s="171" t="str" cm="1">
        <f t="array" aca="1" ref="V725" ca="1">IF(B725="","",IF(OR(AK725="Joined",AK725="Rejected",AK725="Offer Drop",AK725="Backed out"),"",_xlfn.LET(_xlpm.dates,CHOOSE({1,2,3,4,5,6},X725,Z725,AB725,AD725,AF725,AH725),_xlpm.pastDates,IF(_xlpm.dates&lt;=TODAY(),_xlpm.dates,0),_xlpm.maxPast,MAX(_xlpm.pastDates),IF(_xlpm.maxPast&gt;0,TODAY()-_xlpm.maxPast,IF(T725="","",TODAY()-T725)))))</f>
        <v/>
      </c>
      <c r="W725" s="95"/>
      <c r="X725" s="129"/>
      <c r="Y725" s="100"/>
      <c r="Z725" s="99"/>
      <c r="AA725" s="100"/>
      <c r="AB725" s="99"/>
      <c r="AC725" s="100"/>
      <c r="AD725" s="105"/>
      <c r="AE725" s="94"/>
      <c r="AF725" s="105"/>
      <c r="AG725" s="94"/>
      <c r="AH725" s="132"/>
      <c r="AI725" s="97"/>
      <c r="AJ725" s="96"/>
      <c r="AK725" s="192" t="str">
        <f t="shared" si="25"/>
        <v/>
      </c>
      <c r="AL725" s="169" t="str">
        <f>IFERROR(IF(S725="","",IF(VLOOKUP(S725,'Requisitions'!$B:$N,13,FALSE)="","",HYPERLINK(VLOOKUP(S725,'Requisitions'!$B:$N,13,FALSE),"Feedback Sheet"))),"")</f>
        <v/>
      </c>
    </row>
    <row r="726" spans="13:38" x14ac:dyDescent="0.45">
      <c r="M726" s="96"/>
      <c r="N726" s="103"/>
      <c r="Q726" t="str">
        <f t="shared" si="24"/>
        <v/>
      </c>
      <c r="R726" s="108"/>
      <c r="S726" s="98"/>
      <c r="T726" s="105"/>
      <c r="V726" s="171" t="str" cm="1">
        <f t="array" aca="1" ref="V726" ca="1">IF(B726="","",IF(OR(AK726="Joined",AK726="Rejected",AK726="Offer Drop",AK726="Backed out"),"",_xlfn.LET(_xlpm.dates,CHOOSE({1,2,3,4,5,6},X726,Z726,AB726,AD726,AF726,AH726),_xlpm.pastDates,IF(_xlpm.dates&lt;=TODAY(),_xlpm.dates,0),_xlpm.maxPast,MAX(_xlpm.pastDates),IF(_xlpm.maxPast&gt;0,TODAY()-_xlpm.maxPast,IF(T726="","",TODAY()-T726)))))</f>
        <v/>
      </c>
      <c r="W726" s="95"/>
      <c r="X726" s="129"/>
      <c r="Y726" s="100"/>
      <c r="Z726" s="99"/>
      <c r="AA726" s="100"/>
      <c r="AB726" s="99"/>
      <c r="AC726" s="100"/>
      <c r="AD726" s="105"/>
      <c r="AE726" s="94"/>
      <c r="AF726" s="105"/>
      <c r="AG726" s="94"/>
      <c r="AH726" s="132"/>
      <c r="AI726" s="97"/>
      <c r="AJ726" s="96"/>
      <c r="AK726" s="192" t="str">
        <f t="shared" si="25"/>
        <v/>
      </c>
      <c r="AL726" s="169" t="str">
        <f>IFERROR(IF(S726="","",IF(VLOOKUP(S726,'Requisitions'!$B:$N,13,FALSE)="","",HYPERLINK(VLOOKUP(S726,'Requisitions'!$B:$N,13,FALSE),"Feedback Sheet"))),"")</f>
        <v/>
      </c>
    </row>
    <row r="727" spans="13:38" x14ac:dyDescent="0.45">
      <c r="M727" s="96"/>
      <c r="N727" s="103"/>
      <c r="Q727" t="str">
        <f t="shared" si="24"/>
        <v/>
      </c>
      <c r="R727" s="108"/>
      <c r="S727" s="98"/>
      <c r="T727" s="105"/>
      <c r="V727" s="171" t="str" cm="1">
        <f t="array" aca="1" ref="V727" ca="1">IF(B727="","",IF(OR(AK727="Joined",AK727="Rejected",AK727="Offer Drop",AK727="Backed out"),"",_xlfn.LET(_xlpm.dates,CHOOSE({1,2,3,4,5,6},X727,Z727,AB727,AD727,AF727,AH727),_xlpm.pastDates,IF(_xlpm.dates&lt;=TODAY(),_xlpm.dates,0),_xlpm.maxPast,MAX(_xlpm.pastDates),IF(_xlpm.maxPast&gt;0,TODAY()-_xlpm.maxPast,IF(T727="","",TODAY()-T727)))))</f>
        <v/>
      </c>
      <c r="W727" s="95"/>
      <c r="X727" s="129"/>
      <c r="Y727" s="100"/>
      <c r="Z727" s="99"/>
      <c r="AA727" s="100"/>
      <c r="AB727" s="99"/>
      <c r="AC727" s="100"/>
      <c r="AD727" s="105"/>
      <c r="AE727" s="94"/>
      <c r="AF727" s="105"/>
      <c r="AG727" s="94"/>
      <c r="AH727" s="132"/>
      <c r="AI727" s="97"/>
      <c r="AJ727" s="96"/>
      <c r="AK727" s="192" t="str">
        <f t="shared" si="25"/>
        <v/>
      </c>
      <c r="AL727" s="169" t="str">
        <f>IFERROR(IF(S727="","",IF(VLOOKUP(S727,'Requisitions'!$B:$N,13,FALSE)="","",HYPERLINK(VLOOKUP(S727,'Requisitions'!$B:$N,13,FALSE),"Feedback Sheet"))),"")</f>
        <v/>
      </c>
    </row>
    <row r="728" spans="13:38" x14ac:dyDescent="0.45">
      <c r="M728" s="96"/>
      <c r="N728" s="103"/>
      <c r="Q728" t="str">
        <f t="shared" si="24"/>
        <v/>
      </c>
      <c r="R728" s="108"/>
      <c r="S728" s="98"/>
      <c r="T728" s="105"/>
      <c r="V728" s="171" t="str" cm="1">
        <f t="array" aca="1" ref="V728" ca="1">IF(B728="","",IF(OR(AK728="Joined",AK728="Rejected",AK728="Offer Drop",AK728="Backed out"),"",_xlfn.LET(_xlpm.dates,CHOOSE({1,2,3,4,5,6},X728,Z728,AB728,AD728,AF728,AH728),_xlpm.pastDates,IF(_xlpm.dates&lt;=TODAY(),_xlpm.dates,0),_xlpm.maxPast,MAX(_xlpm.pastDates),IF(_xlpm.maxPast&gt;0,TODAY()-_xlpm.maxPast,IF(T728="","",TODAY()-T728)))))</f>
        <v/>
      </c>
      <c r="W728" s="95"/>
      <c r="X728" s="129"/>
      <c r="Y728" s="100"/>
      <c r="Z728" s="99"/>
      <c r="AA728" s="100"/>
      <c r="AB728" s="99"/>
      <c r="AC728" s="100"/>
      <c r="AD728" s="105"/>
      <c r="AE728" s="94"/>
      <c r="AF728" s="105"/>
      <c r="AG728" s="94"/>
      <c r="AH728" s="132"/>
      <c r="AI728" s="97"/>
      <c r="AJ728" s="96"/>
      <c r="AK728" s="192" t="str">
        <f t="shared" si="25"/>
        <v/>
      </c>
      <c r="AL728" s="169" t="str">
        <f>IFERROR(IF(S728="","",IF(VLOOKUP(S728,'Requisitions'!$B:$N,13,FALSE)="","",HYPERLINK(VLOOKUP(S728,'Requisitions'!$B:$N,13,FALSE),"Feedback Sheet"))),"")</f>
        <v/>
      </c>
    </row>
    <row r="729" spans="13:38" x14ac:dyDescent="0.45">
      <c r="M729" s="96"/>
      <c r="N729" s="103"/>
      <c r="Q729" t="str">
        <f t="shared" si="24"/>
        <v/>
      </c>
      <c r="R729" s="108"/>
      <c r="S729" s="98"/>
      <c r="T729" s="105"/>
      <c r="V729" s="171" t="str" cm="1">
        <f t="array" aca="1" ref="V729" ca="1">IF(B729="","",IF(OR(AK729="Joined",AK729="Rejected",AK729="Offer Drop",AK729="Backed out"),"",_xlfn.LET(_xlpm.dates,CHOOSE({1,2,3,4,5,6},X729,Z729,AB729,AD729,AF729,AH729),_xlpm.pastDates,IF(_xlpm.dates&lt;=TODAY(),_xlpm.dates,0),_xlpm.maxPast,MAX(_xlpm.pastDates),IF(_xlpm.maxPast&gt;0,TODAY()-_xlpm.maxPast,IF(T729="","",TODAY()-T729)))))</f>
        <v/>
      </c>
      <c r="W729" s="95"/>
      <c r="X729" s="129"/>
      <c r="Y729" s="100"/>
      <c r="Z729" s="99"/>
      <c r="AA729" s="100"/>
      <c r="AB729" s="99"/>
      <c r="AC729" s="100"/>
      <c r="AD729" s="105"/>
      <c r="AE729" s="94"/>
      <c r="AF729" s="105"/>
      <c r="AG729" s="94"/>
      <c r="AH729" s="132"/>
      <c r="AI729" s="97"/>
      <c r="AJ729" s="96"/>
      <c r="AK729" s="192" t="str">
        <f t="shared" si="25"/>
        <v/>
      </c>
      <c r="AL729" s="169" t="str">
        <f>IFERROR(IF(S729="","",IF(VLOOKUP(S729,'Requisitions'!$B:$N,13,FALSE)="","",HYPERLINK(VLOOKUP(S729,'Requisitions'!$B:$N,13,FALSE),"Feedback Sheet"))),"")</f>
        <v/>
      </c>
    </row>
    <row r="730" spans="13:38" x14ac:dyDescent="0.45">
      <c r="M730" s="96"/>
      <c r="N730" s="103"/>
      <c r="Q730" t="str">
        <f t="shared" si="24"/>
        <v/>
      </c>
      <c r="R730" s="108"/>
      <c r="S730" s="98"/>
      <c r="T730" s="105"/>
      <c r="V730" s="171" t="str" cm="1">
        <f t="array" aca="1" ref="V730" ca="1">IF(B730="","",IF(OR(AK730="Joined",AK730="Rejected",AK730="Offer Drop",AK730="Backed out"),"",_xlfn.LET(_xlpm.dates,CHOOSE({1,2,3,4,5,6},X730,Z730,AB730,AD730,AF730,AH730),_xlpm.pastDates,IF(_xlpm.dates&lt;=TODAY(),_xlpm.dates,0),_xlpm.maxPast,MAX(_xlpm.pastDates),IF(_xlpm.maxPast&gt;0,TODAY()-_xlpm.maxPast,IF(T730="","",TODAY()-T730)))))</f>
        <v/>
      </c>
      <c r="W730" s="95"/>
      <c r="X730" s="129"/>
      <c r="Y730" s="100"/>
      <c r="Z730" s="99"/>
      <c r="AA730" s="100"/>
      <c r="AB730" s="99"/>
      <c r="AC730" s="100"/>
      <c r="AD730" s="105"/>
      <c r="AE730" s="94"/>
      <c r="AF730" s="105"/>
      <c r="AG730" s="94"/>
      <c r="AH730" s="132"/>
      <c r="AI730" s="97"/>
      <c r="AJ730" s="96"/>
      <c r="AK730" s="192" t="str">
        <f t="shared" si="25"/>
        <v/>
      </c>
      <c r="AL730" s="169" t="str">
        <f>IFERROR(IF(S730="","",IF(VLOOKUP(S730,'Requisitions'!$B:$N,13,FALSE)="","",HYPERLINK(VLOOKUP(S730,'Requisitions'!$B:$N,13,FALSE),"Feedback Sheet"))),"")</f>
        <v/>
      </c>
    </row>
    <row r="731" spans="13:38" x14ac:dyDescent="0.45">
      <c r="M731" s="96"/>
      <c r="N731" s="103"/>
      <c r="Q731" t="str">
        <f t="shared" si="24"/>
        <v/>
      </c>
      <c r="R731" s="108"/>
      <c r="S731" s="98"/>
      <c r="T731" s="105"/>
      <c r="V731" s="171" t="str" cm="1">
        <f t="array" aca="1" ref="V731" ca="1">IF(B731="","",IF(OR(AK731="Joined",AK731="Rejected",AK731="Offer Drop",AK731="Backed out"),"",_xlfn.LET(_xlpm.dates,CHOOSE({1,2,3,4,5,6},X731,Z731,AB731,AD731,AF731,AH731),_xlpm.pastDates,IF(_xlpm.dates&lt;=TODAY(),_xlpm.dates,0),_xlpm.maxPast,MAX(_xlpm.pastDates),IF(_xlpm.maxPast&gt;0,TODAY()-_xlpm.maxPast,IF(T731="","",TODAY()-T731)))))</f>
        <v/>
      </c>
      <c r="W731" s="95"/>
      <c r="X731" s="129"/>
      <c r="Y731" s="100"/>
      <c r="Z731" s="99"/>
      <c r="AA731" s="100"/>
      <c r="AB731" s="99"/>
      <c r="AC731" s="100"/>
      <c r="AD731" s="105"/>
      <c r="AE731" s="94"/>
      <c r="AF731" s="105"/>
      <c r="AG731" s="94"/>
      <c r="AH731" s="132"/>
      <c r="AI731" s="97"/>
      <c r="AJ731" s="96"/>
      <c r="AK731" s="192" t="str">
        <f t="shared" si="25"/>
        <v/>
      </c>
      <c r="AL731" s="169" t="str">
        <f>IFERROR(IF(S731="","",IF(VLOOKUP(S731,'Requisitions'!$B:$N,13,FALSE)="","",HYPERLINK(VLOOKUP(S731,'Requisitions'!$B:$N,13,FALSE),"Feedback Sheet"))),"")</f>
        <v/>
      </c>
    </row>
    <row r="732" spans="13:38" x14ac:dyDescent="0.45">
      <c r="M732" s="96"/>
      <c r="N732" s="103"/>
      <c r="Q732" t="str">
        <f t="shared" si="24"/>
        <v/>
      </c>
      <c r="R732" s="108"/>
      <c r="S732" s="98"/>
      <c r="T732" s="105"/>
      <c r="V732" s="171" t="str" cm="1">
        <f t="array" aca="1" ref="V732" ca="1">IF(B732="","",IF(OR(AK732="Joined",AK732="Rejected",AK732="Offer Drop",AK732="Backed out"),"",_xlfn.LET(_xlpm.dates,CHOOSE({1,2,3,4,5,6},X732,Z732,AB732,AD732,AF732,AH732),_xlpm.pastDates,IF(_xlpm.dates&lt;=TODAY(),_xlpm.dates,0),_xlpm.maxPast,MAX(_xlpm.pastDates),IF(_xlpm.maxPast&gt;0,TODAY()-_xlpm.maxPast,IF(T732="","",TODAY()-T732)))))</f>
        <v/>
      </c>
      <c r="W732" s="95"/>
      <c r="X732" s="129"/>
      <c r="Y732" s="100"/>
      <c r="Z732" s="99"/>
      <c r="AA732" s="100"/>
      <c r="AB732" s="99"/>
      <c r="AC732" s="100"/>
      <c r="AD732" s="105"/>
      <c r="AE732" s="94"/>
      <c r="AF732" s="105"/>
      <c r="AG732" s="94"/>
      <c r="AH732" s="132"/>
      <c r="AI732" s="97"/>
      <c r="AJ732" s="96"/>
      <c r="AK732" s="192" t="str">
        <f t="shared" si="25"/>
        <v/>
      </c>
      <c r="AL732" s="169" t="str">
        <f>IFERROR(IF(S732="","",IF(VLOOKUP(S732,'Requisitions'!$B:$N,13,FALSE)="","",HYPERLINK(VLOOKUP(S732,'Requisitions'!$B:$N,13,FALSE),"Feedback Sheet"))),"")</f>
        <v/>
      </c>
    </row>
    <row r="733" spans="13:38" x14ac:dyDescent="0.45">
      <c r="M733" s="96"/>
      <c r="N733" s="103"/>
      <c r="Q733" t="str">
        <f t="shared" si="24"/>
        <v/>
      </c>
      <c r="R733" s="108"/>
      <c r="S733" s="98"/>
      <c r="T733" s="105"/>
      <c r="V733" s="171" t="str" cm="1">
        <f t="array" aca="1" ref="V733" ca="1">IF(B733="","",IF(OR(AK733="Joined",AK733="Rejected",AK733="Offer Drop",AK733="Backed out"),"",_xlfn.LET(_xlpm.dates,CHOOSE({1,2,3,4,5,6},X733,Z733,AB733,AD733,AF733,AH733),_xlpm.pastDates,IF(_xlpm.dates&lt;=TODAY(),_xlpm.dates,0),_xlpm.maxPast,MAX(_xlpm.pastDates),IF(_xlpm.maxPast&gt;0,TODAY()-_xlpm.maxPast,IF(T733="","",TODAY()-T733)))))</f>
        <v/>
      </c>
      <c r="W733" s="95"/>
      <c r="X733" s="129"/>
      <c r="Y733" s="100"/>
      <c r="Z733" s="99"/>
      <c r="AA733" s="100"/>
      <c r="AB733" s="99"/>
      <c r="AC733" s="100"/>
      <c r="AD733" s="105"/>
      <c r="AE733" s="94"/>
      <c r="AF733" s="105"/>
      <c r="AG733" s="94"/>
      <c r="AH733" s="132"/>
      <c r="AI733" s="97"/>
      <c r="AJ733" s="96"/>
      <c r="AK733" s="192" t="str">
        <f t="shared" si="25"/>
        <v/>
      </c>
      <c r="AL733" s="169" t="str">
        <f>IFERROR(IF(S733="","",IF(VLOOKUP(S733,'Requisitions'!$B:$N,13,FALSE)="","",HYPERLINK(VLOOKUP(S733,'Requisitions'!$B:$N,13,FALSE),"Feedback Sheet"))),"")</f>
        <v/>
      </c>
    </row>
    <row r="734" spans="13:38" x14ac:dyDescent="0.45">
      <c r="M734" s="96"/>
      <c r="N734" s="103"/>
      <c r="Q734" t="str">
        <f t="shared" si="24"/>
        <v/>
      </c>
      <c r="R734" s="108"/>
      <c r="S734" s="98"/>
      <c r="T734" s="105"/>
      <c r="V734" s="171" t="str" cm="1">
        <f t="array" aca="1" ref="V734" ca="1">IF(B734="","",IF(OR(AK734="Joined",AK734="Rejected",AK734="Offer Drop",AK734="Backed out"),"",_xlfn.LET(_xlpm.dates,CHOOSE({1,2,3,4,5,6},X734,Z734,AB734,AD734,AF734,AH734),_xlpm.pastDates,IF(_xlpm.dates&lt;=TODAY(),_xlpm.dates,0),_xlpm.maxPast,MAX(_xlpm.pastDates),IF(_xlpm.maxPast&gt;0,TODAY()-_xlpm.maxPast,IF(T734="","",TODAY()-T734)))))</f>
        <v/>
      </c>
      <c r="W734" s="95"/>
      <c r="X734" s="129"/>
      <c r="Y734" s="100"/>
      <c r="Z734" s="99"/>
      <c r="AA734" s="100"/>
      <c r="AB734" s="99"/>
      <c r="AC734" s="100"/>
      <c r="AD734" s="105"/>
      <c r="AE734" s="94"/>
      <c r="AF734" s="105"/>
      <c r="AG734" s="94"/>
      <c r="AH734" s="132"/>
      <c r="AI734" s="97"/>
      <c r="AJ734" s="96"/>
      <c r="AK734" s="192" t="str">
        <f t="shared" si="25"/>
        <v/>
      </c>
      <c r="AL734" s="169" t="str">
        <f>IFERROR(IF(S734="","",IF(VLOOKUP(S734,'Requisitions'!$B:$N,13,FALSE)="","",HYPERLINK(VLOOKUP(S734,'Requisitions'!$B:$N,13,FALSE),"Feedback Sheet"))),"")</f>
        <v/>
      </c>
    </row>
    <row r="735" spans="13:38" x14ac:dyDescent="0.45">
      <c r="M735" s="96"/>
      <c r="N735" s="103"/>
      <c r="Q735" t="str">
        <f t="shared" si="24"/>
        <v/>
      </c>
      <c r="R735" s="108"/>
      <c r="S735" s="98"/>
      <c r="T735" s="105"/>
      <c r="V735" s="171" t="str" cm="1">
        <f t="array" aca="1" ref="V735" ca="1">IF(B735="","",IF(OR(AK735="Joined",AK735="Rejected",AK735="Offer Drop",AK735="Backed out"),"",_xlfn.LET(_xlpm.dates,CHOOSE({1,2,3,4,5,6},X735,Z735,AB735,AD735,AF735,AH735),_xlpm.pastDates,IF(_xlpm.dates&lt;=TODAY(),_xlpm.dates,0),_xlpm.maxPast,MAX(_xlpm.pastDates),IF(_xlpm.maxPast&gt;0,TODAY()-_xlpm.maxPast,IF(T735="","",TODAY()-T735)))))</f>
        <v/>
      </c>
      <c r="W735" s="95"/>
      <c r="X735" s="129"/>
      <c r="Y735" s="100"/>
      <c r="Z735" s="99"/>
      <c r="AA735" s="100"/>
      <c r="AB735" s="99"/>
      <c r="AC735" s="100"/>
      <c r="AD735" s="105"/>
      <c r="AE735" s="94"/>
      <c r="AF735" s="105"/>
      <c r="AG735" s="94"/>
      <c r="AH735" s="132"/>
      <c r="AI735" s="97"/>
      <c r="AJ735" s="96"/>
      <c r="AK735" s="192" t="str">
        <f t="shared" si="25"/>
        <v/>
      </c>
      <c r="AL735" s="169" t="str">
        <f>IFERROR(IF(S735="","",IF(VLOOKUP(S735,'Requisitions'!$B:$N,13,FALSE)="","",HYPERLINK(VLOOKUP(S735,'Requisitions'!$B:$N,13,FALSE),"Feedback Sheet"))),"")</f>
        <v/>
      </c>
    </row>
    <row r="736" spans="13:38" x14ac:dyDescent="0.45">
      <c r="M736" s="96"/>
      <c r="N736" s="103"/>
      <c r="Q736" t="str">
        <f t="shared" si="24"/>
        <v/>
      </c>
      <c r="R736" s="108"/>
      <c r="S736" s="98"/>
      <c r="T736" s="105"/>
      <c r="V736" s="171" t="str" cm="1">
        <f t="array" aca="1" ref="V736" ca="1">IF(B736="","",IF(OR(AK736="Joined",AK736="Rejected",AK736="Offer Drop",AK736="Backed out"),"",_xlfn.LET(_xlpm.dates,CHOOSE({1,2,3,4,5,6},X736,Z736,AB736,AD736,AF736,AH736),_xlpm.pastDates,IF(_xlpm.dates&lt;=TODAY(),_xlpm.dates,0),_xlpm.maxPast,MAX(_xlpm.pastDates),IF(_xlpm.maxPast&gt;0,TODAY()-_xlpm.maxPast,IF(T736="","",TODAY()-T736)))))</f>
        <v/>
      </c>
      <c r="W736" s="95"/>
      <c r="X736" s="129"/>
      <c r="Y736" s="100"/>
      <c r="Z736" s="99"/>
      <c r="AA736" s="100"/>
      <c r="AB736" s="99"/>
      <c r="AC736" s="100"/>
      <c r="AD736" s="105"/>
      <c r="AE736" s="94"/>
      <c r="AF736" s="105"/>
      <c r="AG736" s="94"/>
      <c r="AH736" s="132"/>
      <c r="AI736" s="97"/>
      <c r="AJ736" s="96"/>
      <c r="AK736" s="192" t="str">
        <f t="shared" si="25"/>
        <v/>
      </c>
      <c r="AL736" s="169" t="str">
        <f>IFERROR(IF(S736="","",IF(VLOOKUP(S736,'Requisitions'!$B:$N,13,FALSE)="","",HYPERLINK(VLOOKUP(S736,'Requisitions'!$B:$N,13,FALSE),"Feedback Sheet"))),"")</f>
        <v/>
      </c>
    </row>
    <row r="737" spans="13:38" x14ac:dyDescent="0.45">
      <c r="M737" s="96"/>
      <c r="N737" s="103"/>
      <c r="Q737" t="str">
        <f t="shared" si="24"/>
        <v/>
      </c>
      <c r="R737" s="108"/>
      <c r="S737" s="98"/>
      <c r="T737" s="105"/>
      <c r="V737" s="171" t="str" cm="1">
        <f t="array" aca="1" ref="V737" ca="1">IF(B737="","",IF(OR(AK737="Joined",AK737="Rejected",AK737="Offer Drop",AK737="Backed out"),"",_xlfn.LET(_xlpm.dates,CHOOSE({1,2,3,4,5,6},X737,Z737,AB737,AD737,AF737,AH737),_xlpm.pastDates,IF(_xlpm.dates&lt;=TODAY(),_xlpm.dates,0),_xlpm.maxPast,MAX(_xlpm.pastDates),IF(_xlpm.maxPast&gt;0,TODAY()-_xlpm.maxPast,IF(T737="","",TODAY()-T737)))))</f>
        <v/>
      </c>
      <c r="W737" s="95"/>
      <c r="X737" s="129"/>
      <c r="Y737" s="100"/>
      <c r="Z737" s="99"/>
      <c r="AA737" s="100"/>
      <c r="AB737" s="99"/>
      <c r="AC737" s="100"/>
      <c r="AD737" s="105"/>
      <c r="AE737" s="94"/>
      <c r="AF737" s="105"/>
      <c r="AG737" s="94"/>
      <c r="AH737" s="132"/>
      <c r="AI737" s="97"/>
      <c r="AJ737" s="96"/>
      <c r="AK737" s="192" t="str">
        <f t="shared" si="25"/>
        <v/>
      </c>
      <c r="AL737" s="169" t="str">
        <f>IFERROR(IF(S737="","",IF(VLOOKUP(S737,'Requisitions'!$B:$N,13,FALSE)="","",HYPERLINK(VLOOKUP(S737,'Requisitions'!$B:$N,13,FALSE),"Feedback Sheet"))),"")</f>
        <v/>
      </c>
    </row>
    <row r="738" spans="13:38" x14ac:dyDescent="0.45">
      <c r="M738" s="96"/>
      <c r="N738" s="103"/>
      <c r="Q738" t="str">
        <f t="shared" si="24"/>
        <v/>
      </c>
      <c r="R738" s="108"/>
      <c r="S738" s="98"/>
      <c r="T738" s="105"/>
      <c r="V738" s="171" t="str" cm="1">
        <f t="array" aca="1" ref="V738" ca="1">IF(B738="","",IF(OR(AK738="Joined",AK738="Rejected",AK738="Offer Drop",AK738="Backed out"),"",_xlfn.LET(_xlpm.dates,CHOOSE({1,2,3,4,5,6},X738,Z738,AB738,AD738,AF738,AH738),_xlpm.pastDates,IF(_xlpm.dates&lt;=TODAY(),_xlpm.dates,0),_xlpm.maxPast,MAX(_xlpm.pastDates),IF(_xlpm.maxPast&gt;0,TODAY()-_xlpm.maxPast,IF(T738="","",TODAY()-T738)))))</f>
        <v/>
      </c>
      <c r="W738" s="95"/>
      <c r="X738" s="129"/>
      <c r="Y738" s="100"/>
      <c r="Z738" s="99"/>
      <c r="AA738" s="100"/>
      <c r="AB738" s="99"/>
      <c r="AC738" s="100"/>
      <c r="AD738" s="105"/>
      <c r="AE738" s="94"/>
      <c r="AF738" s="105"/>
      <c r="AG738" s="94"/>
      <c r="AH738" s="132"/>
      <c r="AI738" s="97"/>
      <c r="AJ738" s="96"/>
      <c r="AK738" s="192" t="str">
        <f t="shared" si="25"/>
        <v/>
      </c>
      <c r="AL738" s="169" t="str">
        <f>IFERROR(IF(S738="","",IF(VLOOKUP(S738,'Requisitions'!$B:$N,13,FALSE)="","",HYPERLINK(VLOOKUP(S738,'Requisitions'!$B:$N,13,FALSE),"Feedback Sheet"))),"")</f>
        <v/>
      </c>
    </row>
    <row r="739" spans="13:38" x14ac:dyDescent="0.45">
      <c r="M739" s="96"/>
      <c r="N739" s="103"/>
      <c r="Q739" t="str">
        <f t="shared" si="24"/>
        <v/>
      </c>
      <c r="R739" s="108"/>
      <c r="S739" s="98"/>
      <c r="T739" s="105"/>
      <c r="V739" s="171" t="str" cm="1">
        <f t="array" aca="1" ref="V739" ca="1">IF(B739="","",IF(OR(AK739="Joined",AK739="Rejected",AK739="Offer Drop",AK739="Backed out"),"",_xlfn.LET(_xlpm.dates,CHOOSE({1,2,3,4,5,6},X739,Z739,AB739,AD739,AF739,AH739),_xlpm.pastDates,IF(_xlpm.dates&lt;=TODAY(),_xlpm.dates,0),_xlpm.maxPast,MAX(_xlpm.pastDates),IF(_xlpm.maxPast&gt;0,TODAY()-_xlpm.maxPast,IF(T739="","",TODAY()-T739)))))</f>
        <v/>
      </c>
      <c r="W739" s="95"/>
      <c r="X739" s="129"/>
      <c r="Y739" s="100"/>
      <c r="Z739" s="99"/>
      <c r="AA739" s="100"/>
      <c r="AB739" s="99"/>
      <c r="AC739" s="100"/>
      <c r="AD739" s="105"/>
      <c r="AE739" s="94"/>
      <c r="AF739" s="105"/>
      <c r="AG739" s="94"/>
      <c r="AH739" s="132"/>
      <c r="AI739" s="97"/>
      <c r="AJ739" s="96"/>
      <c r="AK739" s="192" t="str">
        <f t="shared" si="25"/>
        <v/>
      </c>
      <c r="AL739" s="169" t="str">
        <f>IFERROR(IF(S739="","",IF(VLOOKUP(S739,'Requisitions'!$B:$N,13,FALSE)="","",HYPERLINK(VLOOKUP(S739,'Requisitions'!$B:$N,13,FALSE),"Feedback Sheet"))),"")</f>
        <v/>
      </c>
    </row>
    <row r="740" spans="13:38" x14ac:dyDescent="0.45">
      <c r="M740" s="96"/>
      <c r="N740" s="103"/>
      <c r="Q740" t="str">
        <f t="shared" si="24"/>
        <v/>
      </c>
      <c r="R740" s="108"/>
      <c r="S740" s="98"/>
      <c r="T740" s="105"/>
      <c r="V740" s="171" t="str" cm="1">
        <f t="array" aca="1" ref="V740" ca="1">IF(B740="","",IF(OR(AK740="Joined",AK740="Rejected",AK740="Offer Drop",AK740="Backed out"),"",_xlfn.LET(_xlpm.dates,CHOOSE({1,2,3,4,5,6},X740,Z740,AB740,AD740,AF740,AH740),_xlpm.pastDates,IF(_xlpm.dates&lt;=TODAY(),_xlpm.dates,0),_xlpm.maxPast,MAX(_xlpm.pastDates),IF(_xlpm.maxPast&gt;0,TODAY()-_xlpm.maxPast,IF(T740="","",TODAY()-T740)))))</f>
        <v/>
      </c>
      <c r="W740" s="95"/>
      <c r="X740" s="129"/>
      <c r="Y740" s="100"/>
      <c r="Z740" s="99"/>
      <c r="AA740" s="100"/>
      <c r="AB740" s="99"/>
      <c r="AC740" s="100"/>
      <c r="AD740" s="105"/>
      <c r="AE740" s="94"/>
      <c r="AF740" s="105"/>
      <c r="AG740" s="94"/>
      <c r="AH740" s="132"/>
      <c r="AI740" s="97"/>
      <c r="AJ740" s="96"/>
      <c r="AK740" s="192" t="str">
        <f t="shared" si="25"/>
        <v/>
      </c>
      <c r="AL740" s="169" t="str">
        <f>IFERROR(IF(S740="","",IF(VLOOKUP(S740,'Requisitions'!$B:$N,13,FALSE)="","",HYPERLINK(VLOOKUP(S740,'Requisitions'!$B:$N,13,FALSE),"Feedback Sheet"))),"")</f>
        <v/>
      </c>
    </row>
    <row r="741" spans="13:38" x14ac:dyDescent="0.45">
      <c r="M741" s="96"/>
      <c r="N741" s="103"/>
      <c r="Q741" t="str">
        <f t="shared" si="24"/>
        <v/>
      </c>
      <c r="R741" s="108"/>
      <c r="S741" s="98"/>
      <c r="T741" s="105"/>
      <c r="V741" s="171" t="str" cm="1">
        <f t="array" aca="1" ref="V741" ca="1">IF(B741="","",IF(OR(AK741="Joined",AK741="Rejected",AK741="Offer Drop",AK741="Backed out"),"",_xlfn.LET(_xlpm.dates,CHOOSE({1,2,3,4,5,6},X741,Z741,AB741,AD741,AF741,AH741),_xlpm.pastDates,IF(_xlpm.dates&lt;=TODAY(),_xlpm.dates,0),_xlpm.maxPast,MAX(_xlpm.pastDates),IF(_xlpm.maxPast&gt;0,TODAY()-_xlpm.maxPast,IF(T741="","",TODAY()-T741)))))</f>
        <v/>
      </c>
      <c r="W741" s="95"/>
      <c r="X741" s="129"/>
      <c r="Y741" s="100"/>
      <c r="Z741" s="99"/>
      <c r="AA741" s="100"/>
      <c r="AB741" s="99"/>
      <c r="AC741" s="100"/>
      <c r="AD741" s="105"/>
      <c r="AE741" s="94"/>
      <c r="AF741" s="105"/>
      <c r="AG741" s="94"/>
      <c r="AH741" s="132"/>
      <c r="AI741" s="97"/>
      <c r="AJ741" s="96"/>
      <c r="AK741" s="192" t="str">
        <f t="shared" si="25"/>
        <v/>
      </c>
      <c r="AL741" s="169" t="str">
        <f>IFERROR(IF(S741="","",IF(VLOOKUP(S741,'Requisitions'!$B:$N,13,FALSE)="","",HYPERLINK(VLOOKUP(S741,'Requisitions'!$B:$N,13,FALSE),"Feedback Sheet"))),"")</f>
        <v/>
      </c>
    </row>
    <row r="742" spans="13:38" x14ac:dyDescent="0.45">
      <c r="M742" s="96"/>
      <c r="N742" s="103"/>
      <c r="Q742" t="str">
        <f t="shared" si="24"/>
        <v/>
      </c>
      <c r="R742" s="108"/>
      <c r="S742" s="98"/>
      <c r="T742" s="105"/>
      <c r="V742" s="171" t="str" cm="1">
        <f t="array" aca="1" ref="V742" ca="1">IF(B742="","",IF(OR(AK742="Joined",AK742="Rejected",AK742="Offer Drop",AK742="Backed out"),"",_xlfn.LET(_xlpm.dates,CHOOSE({1,2,3,4,5,6},X742,Z742,AB742,AD742,AF742,AH742),_xlpm.pastDates,IF(_xlpm.dates&lt;=TODAY(),_xlpm.dates,0),_xlpm.maxPast,MAX(_xlpm.pastDates),IF(_xlpm.maxPast&gt;0,TODAY()-_xlpm.maxPast,IF(T742="","",TODAY()-T742)))))</f>
        <v/>
      </c>
      <c r="W742" s="95"/>
      <c r="X742" s="129"/>
      <c r="Y742" s="100"/>
      <c r="Z742" s="99"/>
      <c r="AA742" s="100"/>
      <c r="AB742" s="99"/>
      <c r="AC742" s="100"/>
      <c r="AD742" s="105"/>
      <c r="AE742" s="94"/>
      <c r="AF742" s="105"/>
      <c r="AG742" s="94"/>
      <c r="AH742" s="132"/>
      <c r="AI742" s="97"/>
      <c r="AJ742" s="96"/>
      <c r="AK742" s="192" t="str">
        <f t="shared" si="25"/>
        <v/>
      </c>
      <c r="AL742" s="169" t="str">
        <f>IFERROR(IF(S742="","",IF(VLOOKUP(S742,'Requisitions'!$B:$N,13,FALSE)="","",HYPERLINK(VLOOKUP(S742,'Requisitions'!$B:$N,13,FALSE),"Feedback Sheet"))),"")</f>
        <v/>
      </c>
    </row>
    <row r="743" spans="13:38" x14ac:dyDescent="0.45">
      <c r="M743" s="96"/>
      <c r="N743" s="103"/>
      <c r="Q743" t="str">
        <f t="shared" si="24"/>
        <v/>
      </c>
      <c r="R743" s="108"/>
      <c r="S743" s="98"/>
      <c r="T743" s="105"/>
      <c r="V743" s="171" t="str" cm="1">
        <f t="array" aca="1" ref="V743" ca="1">IF(B743="","",IF(OR(AK743="Joined",AK743="Rejected",AK743="Offer Drop",AK743="Backed out"),"",_xlfn.LET(_xlpm.dates,CHOOSE({1,2,3,4,5,6},X743,Z743,AB743,AD743,AF743,AH743),_xlpm.pastDates,IF(_xlpm.dates&lt;=TODAY(),_xlpm.dates,0),_xlpm.maxPast,MAX(_xlpm.pastDates),IF(_xlpm.maxPast&gt;0,TODAY()-_xlpm.maxPast,IF(T743="","",TODAY()-T743)))))</f>
        <v/>
      </c>
      <c r="W743" s="95"/>
      <c r="X743" s="129"/>
      <c r="Y743" s="100"/>
      <c r="Z743" s="99"/>
      <c r="AA743" s="100"/>
      <c r="AB743" s="99"/>
      <c r="AC743" s="100"/>
      <c r="AD743" s="105"/>
      <c r="AE743" s="94"/>
      <c r="AF743" s="105"/>
      <c r="AG743" s="94"/>
      <c r="AH743" s="132"/>
      <c r="AI743" s="97"/>
      <c r="AJ743" s="96"/>
      <c r="AK743" s="192" t="str">
        <f t="shared" si="25"/>
        <v/>
      </c>
      <c r="AL743" s="169" t="str">
        <f>IFERROR(IF(S743="","",IF(VLOOKUP(S743,'Requisitions'!$B:$N,13,FALSE)="","",HYPERLINK(VLOOKUP(S743,'Requisitions'!$B:$N,13,FALSE),"Feedback Sheet"))),"")</f>
        <v/>
      </c>
    </row>
    <row r="744" spans="13:38" x14ac:dyDescent="0.45">
      <c r="M744" s="96"/>
      <c r="N744" s="103"/>
      <c r="Q744" t="str">
        <f t="shared" si="24"/>
        <v/>
      </c>
      <c r="R744" s="108"/>
      <c r="S744" s="98"/>
      <c r="T744" s="105"/>
      <c r="V744" s="171" t="str" cm="1">
        <f t="array" aca="1" ref="V744" ca="1">IF(B744="","",IF(OR(AK744="Joined",AK744="Rejected",AK744="Offer Drop",AK744="Backed out"),"",_xlfn.LET(_xlpm.dates,CHOOSE({1,2,3,4,5,6},X744,Z744,AB744,AD744,AF744,AH744),_xlpm.pastDates,IF(_xlpm.dates&lt;=TODAY(),_xlpm.dates,0),_xlpm.maxPast,MAX(_xlpm.pastDates),IF(_xlpm.maxPast&gt;0,TODAY()-_xlpm.maxPast,IF(T744="","",TODAY()-T744)))))</f>
        <v/>
      </c>
      <c r="W744" s="95"/>
      <c r="X744" s="129"/>
      <c r="Y744" s="100"/>
      <c r="Z744" s="99"/>
      <c r="AA744" s="100"/>
      <c r="AB744" s="99"/>
      <c r="AC744" s="100"/>
      <c r="AD744" s="105"/>
      <c r="AE744" s="94"/>
      <c r="AF744" s="105"/>
      <c r="AG744" s="94"/>
      <c r="AH744" s="132"/>
      <c r="AI744" s="97"/>
      <c r="AJ744" s="96"/>
      <c r="AK744" s="192" t="str">
        <f t="shared" si="25"/>
        <v/>
      </c>
      <c r="AL744" s="169" t="str">
        <f>IFERROR(IF(S744="","",IF(VLOOKUP(S744,'Requisitions'!$B:$N,13,FALSE)="","",HYPERLINK(VLOOKUP(S744,'Requisitions'!$B:$N,13,FALSE),"Feedback Sheet"))),"")</f>
        <v/>
      </c>
    </row>
    <row r="745" spans="13:38" x14ac:dyDescent="0.45">
      <c r="M745" s="96"/>
      <c r="N745" s="103"/>
      <c r="Q745" t="str">
        <f t="shared" si="24"/>
        <v/>
      </c>
      <c r="R745" s="108"/>
      <c r="S745" s="98"/>
      <c r="T745" s="105"/>
      <c r="V745" s="171" t="str" cm="1">
        <f t="array" aca="1" ref="V745" ca="1">IF(B745="","",IF(OR(AK745="Joined",AK745="Rejected",AK745="Offer Drop",AK745="Backed out"),"",_xlfn.LET(_xlpm.dates,CHOOSE({1,2,3,4,5,6},X745,Z745,AB745,AD745,AF745,AH745),_xlpm.pastDates,IF(_xlpm.dates&lt;=TODAY(),_xlpm.dates,0),_xlpm.maxPast,MAX(_xlpm.pastDates),IF(_xlpm.maxPast&gt;0,TODAY()-_xlpm.maxPast,IF(T745="","",TODAY()-T745)))))</f>
        <v/>
      </c>
      <c r="W745" s="95"/>
      <c r="X745" s="129"/>
      <c r="Y745" s="100"/>
      <c r="Z745" s="99"/>
      <c r="AA745" s="100"/>
      <c r="AB745" s="99"/>
      <c r="AC745" s="100"/>
      <c r="AD745" s="105"/>
      <c r="AE745" s="94"/>
      <c r="AF745" s="105"/>
      <c r="AG745" s="94"/>
      <c r="AH745" s="132"/>
      <c r="AI745" s="97"/>
      <c r="AJ745" s="96"/>
      <c r="AK745" s="192" t="str">
        <f t="shared" si="25"/>
        <v/>
      </c>
      <c r="AL745" s="169" t="str">
        <f>IFERROR(IF(S745="","",IF(VLOOKUP(S745,'Requisitions'!$B:$N,13,FALSE)="","",HYPERLINK(VLOOKUP(S745,'Requisitions'!$B:$N,13,FALSE),"Feedback Sheet"))),"")</f>
        <v/>
      </c>
    </row>
    <row r="746" spans="13:38" x14ac:dyDescent="0.45">
      <c r="M746" s="96"/>
      <c r="N746" s="103"/>
      <c r="Q746" t="str">
        <f t="shared" si="24"/>
        <v/>
      </c>
      <c r="R746" s="108"/>
      <c r="S746" s="98"/>
      <c r="T746" s="105"/>
      <c r="V746" s="171" t="str" cm="1">
        <f t="array" aca="1" ref="V746" ca="1">IF(B746="","",IF(OR(AK746="Joined",AK746="Rejected",AK746="Offer Drop",AK746="Backed out"),"",_xlfn.LET(_xlpm.dates,CHOOSE({1,2,3,4,5,6},X746,Z746,AB746,AD746,AF746,AH746),_xlpm.pastDates,IF(_xlpm.dates&lt;=TODAY(),_xlpm.dates,0),_xlpm.maxPast,MAX(_xlpm.pastDates),IF(_xlpm.maxPast&gt;0,TODAY()-_xlpm.maxPast,IF(T746="","",TODAY()-T746)))))</f>
        <v/>
      </c>
      <c r="W746" s="95"/>
      <c r="X746" s="129"/>
      <c r="Y746" s="100"/>
      <c r="Z746" s="99"/>
      <c r="AA746" s="100"/>
      <c r="AB746" s="99"/>
      <c r="AC746" s="100"/>
      <c r="AD746" s="105"/>
      <c r="AE746" s="94"/>
      <c r="AF746" s="105"/>
      <c r="AG746" s="94"/>
      <c r="AH746" s="132"/>
      <c r="AI746" s="97"/>
      <c r="AJ746" s="96"/>
      <c r="AK746" s="192" t="str">
        <f t="shared" si="25"/>
        <v/>
      </c>
      <c r="AL746" s="169" t="str">
        <f>IFERROR(IF(S746="","",IF(VLOOKUP(S746,'Requisitions'!$B:$N,13,FALSE)="","",HYPERLINK(VLOOKUP(S746,'Requisitions'!$B:$N,13,FALSE),"Feedback Sheet"))),"")</f>
        <v/>
      </c>
    </row>
    <row r="747" spans="13:38" x14ac:dyDescent="0.45">
      <c r="M747" s="96"/>
      <c r="N747" s="103"/>
      <c r="Q747" t="str">
        <f t="shared" si="24"/>
        <v/>
      </c>
      <c r="R747" s="108"/>
      <c r="S747" s="98"/>
      <c r="T747" s="105"/>
      <c r="V747" s="171" t="str" cm="1">
        <f t="array" aca="1" ref="V747" ca="1">IF(B747="","",IF(OR(AK747="Joined",AK747="Rejected",AK747="Offer Drop",AK747="Backed out"),"",_xlfn.LET(_xlpm.dates,CHOOSE({1,2,3,4,5,6},X747,Z747,AB747,AD747,AF747,AH747),_xlpm.pastDates,IF(_xlpm.dates&lt;=TODAY(),_xlpm.dates,0),_xlpm.maxPast,MAX(_xlpm.pastDates),IF(_xlpm.maxPast&gt;0,TODAY()-_xlpm.maxPast,IF(T747="","",TODAY()-T747)))))</f>
        <v/>
      </c>
      <c r="W747" s="95"/>
      <c r="X747" s="129"/>
      <c r="Y747" s="100"/>
      <c r="Z747" s="99"/>
      <c r="AA747" s="100"/>
      <c r="AB747" s="99"/>
      <c r="AC747" s="100"/>
      <c r="AD747" s="105"/>
      <c r="AE747" s="94"/>
      <c r="AF747" s="105"/>
      <c r="AG747" s="94"/>
      <c r="AH747" s="132"/>
      <c r="AI747" s="97"/>
      <c r="AJ747" s="96"/>
      <c r="AK747" s="192" t="str">
        <f t="shared" si="25"/>
        <v/>
      </c>
      <c r="AL747" s="169" t="str">
        <f>IFERROR(IF(S747="","",IF(VLOOKUP(S747,'Requisitions'!$B:$N,13,FALSE)="","",HYPERLINK(VLOOKUP(S747,'Requisitions'!$B:$N,13,FALSE),"Feedback Sheet"))),"")</f>
        <v/>
      </c>
    </row>
    <row r="748" spans="13:38" x14ac:dyDescent="0.45">
      <c r="M748" s="96"/>
      <c r="N748" s="103"/>
      <c r="Q748" t="str">
        <f t="shared" si="24"/>
        <v/>
      </c>
      <c r="R748" s="108"/>
      <c r="S748" s="98"/>
      <c r="T748" s="105"/>
      <c r="V748" s="171" t="str" cm="1">
        <f t="array" aca="1" ref="V748" ca="1">IF(B748="","",IF(OR(AK748="Joined",AK748="Rejected",AK748="Offer Drop",AK748="Backed out"),"",_xlfn.LET(_xlpm.dates,CHOOSE({1,2,3,4,5,6},X748,Z748,AB748,AD748,AF748,AH748),_xlpm.pastDates,IF(_xlpm.dates&lt;=TODAY(),_xlpm.dates,0),_xlpm.maxPast,MAX(_xlpm.pastDates),IF(_xlpm.maxPast&gt;0,TODAY()-_xlpm.maxPast,IF(T748="","",TODAY()-T748)))))</f>
        <v/>
      </c>
      <c r="W748" s="95"/>
      <c r="X748" s="129"/>
      <c r="Y748" s="100"/>
      <c r="Z748" s="99"/>
      <c r="AA748" s="100"/>
      <c r="AB748" s="99"/>
      <c r="AC748" s="100"/>
      <c r="AD748" s="105"/>
      <c r="AE748" s="94"/>
      <c r="AF748" s="105"/>
      <c r="AG748" s="94"/>
      <c r="AH748" s="132"/>
      <c r="AI748" s="97"/>
      <c r="AJ748" s="96"/>
      <c r="AK748" s="192" t="str">
        <f t="shared" si="25"/>
        <v/>
      </c>
      <c r="AL748" s="169" t="str">
        <f>IFERROR(IF(S748="","",IF(VLOOKUP(S748,'Requisitions'!$B:$N,13,FALSE)="","",HYPERLINK(VLOOKUP(S748,'Requisitions'!$B:$N,13,FALSE),"Feedback Sheet"))),"")</f>
        <v/>
      </c>
    </row>
    <row r="749" spans="13:38" x14ac:dyDescent="0.45">
      <c r="M749" s="96"/>
      <c r="N749" s="103"/>
      <c r="Q749" t="str">
        <f t="shared" si="24"/>
        <v/>
      </c>
      <c r="R749" s="108"/>
      <c r="S749" s="98"/>
      <c r="T749" s="105"/>
      <c r="V749" s="171" t="str" cm="1">
        <f t="array" aca="1" ref="V749" ca="1">IF(B749="","",IF(OR(AK749="Joined",AK749="Rejected",AK749="Offer Drop",AK749="Backed out"),"",_xlfn.LET(_xlpm.dates,CHOOSE({1,2,3,4,5,6},X749,Z749,AB749,AD749,AF749,AH749),_xlpm.pastDates,IF(_xlpm.dates&lt;=TODAY(),_xlpm.dates,0),_xlpm.maxPast,MAX(_xlpm.pastDates),IF(_xlpm.maxPast&gt;0,TODAY()-_xlpm.maxPast,IF(T749="","",TODAY()-T749)))))</f>
        <v/>
      </c>
      <c r="W749" s="95"/>
      <c r="X749" s="129"/>
      <c r="Y749" s="100"/>
      <c r="Z749" s="99"/>
      <c r="AA749" s="100"/>
      <c r="AB749" s="99"/>
      <c r="AC749" s="100"/>
      <c r="AD749" s="105"/>
      <c r="AE749" s="94"/>
      <c r="AF749" s="105"/>
      <c r="AG749" s="94"/>
      <c r="AH749" s="132"/>
      <c r="AI749" s="97"/>
      <c r="AJ749" s="96"/>
      <c r="AK749" s="192" t="str">
        <f t="shared" si="25"/>
        <v/>
      </c>
      <c r="AL749" s="169" t="str">
        <f>IFERROR(IF(S749="","",IF(VLOOKUP(S749,'Requisitions'!$B:$N,13,FALSE)="","",HYPERLINK(VLOOKUP(S749,'Requisitions'!$B:$N,13,FALSE),"Feedback Sheet"))),"")</f>
        <v/>
      </c>
    </row>
    <row r="750" spans="13:38" x14ac:dyDescent="0.45">
      <c r="M750" s="96"/>
      <c r="N750" s="103"/>
      <c r="Q750" t="str">
        <f t="shared" si="24"/>
        <v/>
      </c>
      <c r="R750" s="108"/>
      <c r="S750" s="98"/>
      <c r="T750" s="105"/>
      <c r="V750" s="171" t="str" cm="1">
        <f t="array" aca="1" ref="V750" ca="1">IF(B750="","",IF(OR(AK750="Joined",AK750="Rejected",AK750="Offer Drop",AK750="Backed out"),"",_xlfn.LET(_xlpm.dates,CHOOSE({1,2,3,4,5,6},X750,Z750,AB750,AD750,AF750,AH750),_xlpm.pastDates,IF(_xlpm.dates&lt;=TODAY(),_xlpm.dates,0),_xlpm.maxPast,MAX(_xlpm.pastDates),IF(_xlpm.maxPast&gt;0,TODAY()-_xlpm.maxPast,IF(T750="","",TODAY()-T750)))))</f>
        <v/>
      </c>
      <c r="W750" s="95"/>
      <c r="X750" s="129"/>
      <c r="Y750" s="100"/>
      <c r="Z750" s="99"/>
      <c r="AA750" s="100"/>
      <c r="AB750" s="99"/>
      <c r="AC750" s="100"/>
      <c r="AD750" s="105"/>
      <c r="AE750" s="94"/>
      <c r="AF750" s="105"/>
      <c r="AG750" s="94"/>
      <c r="AH750" s="132"/>
      <c r="AI750" s="97"/>
      <c r="AJ750" s="96"/>
      <c r="AK750" s="192" t="str">
        <f t="shared" si="25"/>
        <v/>
      </c>
      <c r="AL750" s="169" t="str">
        <f>IFERROR(IF(S750="","",IF(VLOOKUP(S750,'Requisitions'!$B:$N,13,FALSE)="","",HYPERLINK(VLOOKUP(S750,'Requisitions'!$B:$N,13,FALSE),"Feedback Sheet"))),"")</f>
        <v/>
      </c>
    </row>
    <row r="751" spans="13:38" x14ac:dyDescent="0.45">
      <c r="M751" s="96"/>
      <c r="N751" s="103"/>
      <c r="Q751" t="str">
        <f t="shared" si="24"/>
        <v/>
      </c>
      <c r="R751" s="108"/>
      <c r="S751" s="98"/>
      <c r="T751" s="105"/>
      <c r="V751" s="171" t="str" cm="1">
        <f t="array" aca="1" ref="V751" ca="1">IF(B751="","",IF(OR(AK751="Joined",AK751="Rejected",AK751="Offer Drop",AK751="Backed out"),"",_xlfn.LET(_xlpm.dates,CHOOSE({1,2,3,4,5,6},X751,Z751,AB751,AD751,AF751,AH751),_xlpm.pastDates,IF(_xlpm.dates&lt;=TODAY(),_xlpm.dates,0),_xlpm.maxPast,MAX(_xlpm.pastDates),IF(_xlpm.maxPast&gt;0,TODAY()-_xlpm.maxPast,IF(T751="","",TODAY()-T751)))))</f>
        <v/>
      </c>
      <c r="W751" s="95"/>
      <c r="X751" s="129"/>
      <c r="Y751" s="100"/>
      <c r="Z751" s="99"/>
      <c r="AA751" s="100"/>
      <c r="AB751" s="99"/>
      <c r="AC751" s="100"/>
      <c r="AD751" s="105"/>
      <c r="AE751" s="94"/>
      <c r="AF751" s="105"/>
      <c r="AG751" s="94"/>
      <c r="AH751" s="132"/>
      <c r="AI751" s="97"/>
      <c r="AJ751" s="96"/>
      <c r="AK751" s="192" t="str">
        <f t="shared" si="25"/>
        <v/>
      </c>
      <c r="AL751" s="169" t="str">
        <f>IFERROR(IF(S751="","",IF(VLOOKUP(S751,'Requisitions'!$B:$N,13,FALSE)="","",HYPERLINK(VLOOKUP(S751,'Requisitions'!$B:$N,13,FALSE),"Feedback Sheet"))),"")</f>
        <v/>
      </c>
    </row>
    <row r="752" spans="13:38" x14ac:dyDescent="0.45">
      <c r="M752" s="96"/>
      <c r="N752" s="103"/>
      <c r="Q752" t="str">
        <f t="shared" si="24"/>
        <v/>
      </c>
      <c r="R752" s="108"/>
      <c r="S752" s="98"/>
      <c r="T752" s="105"/>
      <c r="V752" s="171" t="str" cm="1">
        <f t="array" aca="1" ref="V752" ca="1">IF(B752="","",IF(OR(AK752="Joined",AK752="Rejected",AK752="Offer Drop",AK752="Backed out"),"",_xlfn.LET(_xlpm.dates,CHOOSE({1,2,3,4,5,6},X752,Z752,AB752,AD752,AF752,AH752),_xlpm.pastDates,IF(_xlpm.dates&lt;=TODAY(),_xlpm.dates,0),_xlpm.maxPast,MAX(_xlpm.pastDates),IF(_xlpm.maxPast&gt;0,TODAY()-_xlpm.maxPast,IF(T752="","",TODAY()-T752)))))</f>
        <v/>
      </c>
      <c r="W752" s="95"/>
      <c r="X752" s="129"/>
      <c r="Y752" s="100"/>
      <c r="Z752" s="99"/>
      <c r="AA752" s="100"/>
      <c r="AB752" s="99"/>
      <c r="AC752" s="100"/>
      <c r="AD752" s="105"/>
      <c r="AE752" s="94"/>
      <c r="AF752" s="105"/>
      <c r="AG752" s="94"/>
      <c r="AH752" s="132"/>
      <c r="AI752" s="97"/>
      <c r="AJ752" s="96"/>
      <c r="AK752" s="192" t="str">
        <f t="shared" si="25"/>
        <v/>
      </c>
      <c r="AL752" s="169" t="str">
        <f>IFERROR(IF(S752="","",IF(VLOOKUP(S752,'Requisitions'!$B:$N,13,FALSE)="","",HYPERLINK(VLOOKUP(S752,'Requisitions'!$B:$N,13,FALSE),"Feedback Sheet"))),"")</f>
        <v/>
      </c>
    </row>
    <row r="753" spans="13:38" x14ac:dyDescent="0.45">
      <c r="M753" s="96"/>
      <c r="N753" s="103"/>
      <c r="Q753" t="str">
        <f t="shared" si="24"/>
        <v/>
      </c>
      <c r="R753" s="108"/>
      <c r="S753" s="98"/>
      <c r="T753" s="105"/>
      <c r="V753" s="171" t="str" cm="1">
        <f t="array" aca="1" ref="V753" ca="1">IF(B753="","",IF(OR(AK753="Joined",AK753="Rejected",AK753="Offer Drop",AK753="Backed out"),"",_xlfn.LET(_xlpm.dates,CHOOSE({1,2,3,4,5,6},X753,Z753,AB753,AD753,AF753,AH753),_xlpm.pastDates,IF(_xlpm.dates&lt;=TODAY(),_xlpm.dates,0),_xlpm.maxPast,MAX(_xlpm.pastDates),IF(_xlpm.maxPast&gt;0,TODAY()-_xlpm.maxPast,IF(T753="","",TODAY()-T753)))))</f>
        <v/>
      </c>
      <c r="W753" s="95"/>
      <c r="X753" s="129"/>
      <c r="Y753" s="100"/>
      <c r="Z753" s="99"/>
      <c r="AA753" s="100"/>
      <c r="AB753" s="99"/>
      <c r="AC753" s="100"/>
      <c r="AD753" s="105"/>
      <c r="AE753" s="94"/>
      <c r="AF753" s="105"/>
      <c r="AG753" s="94"/>
      <c r="AH753" s="132"/>
      <c r="AI753" s="97"/>
      <c r="AJ753" s="96"/>
      <c r="AK753" s="192" t="str">
        <f t="shared" si="25"/>
        <v/>
      </c>
      <c r="AL753" s="169" t="str">
        <f>IFERROR(IF(S753="","",IF(VLOOKUP(S753,'Requisitions'!$B:$N,13,FALSE)="","",HYPERLINK(VLOOKUP(S753,'Requisitions'!$B:$N,13,FALSE),"Feedback Sheet"))),"")</f>
        <v/>
      </c>
    </row>
    <row r="754" spans="13:38" x14ac:dyDescent="0.45">
      <c r="M754" s="96"/>
      <c r="N754" s="103"/>
      <c r="Q754" t="str">
        <f t="shared" si="24"/>
        <v/>
      </c>
      <c r="R754" s="108"/>
      <c r="S754" s="98"/>
      <c r="T754" s="105"/>
      <c r="V754" s="171" t="str" cm="1">
        <f t="array" aca="1" ref="V754" ca="1">IF(B754="","",IF(OR(AK754="Joined",AK754="Rejected",AK754="Offer Drop",AK754="Backed out"),"",_xlfn.LET(_xlpm.dates,CHOOSE({1,2,3,4,5,6},X754,Z754,AB754,AD754,AF754,AH754),_xlpm.pastDates,IF(_xlpm.dates&lt;=TODAY(),_xlpm.dates,0),_xlpm.maxPast,MAX(_xlpm.pastDates),IF(_xlpm.maxPast&gt;0,TODAY()-_xlpm.maxPast,IF(T754="","",TODAY()-T754)))))</f>
        <v/>
      </c>
      <c r="W754" s="95"/>
      <c r="X754" s="129"/>
      <c r="Y754" s="100"/>
      <c r="Z754" s="99"/>
      <c r="AA754" s="100"/>
      <c r="AB754" s="99"/>
      <c r="AC754" s="100"/>
      <c r="AD754" s="105"/>
      <c r="AE754" s="94"/>
      <c r="AF754" s="105"/>
      <c r="AG754" s="94"/>
      <c r="AH754" s="132"/>
      <c r="AI754" s="97"/>
      <c r="AJ754" s="96"/>
      <c r="AK754" s="192" t="str">
        <f t="shared" si="25"/>
        <v/>
      </c>
      <c r="AL754" s="169" t="str">
        <f>IFERROR(IF(S754="","",IF(VLOOKUP(S754,'Requisitions'!$B:$N,13,FALSE)="","",HYPERLINK(VLOOKUP(S754,'Requisitions'!$B:$N,13,FALSE),"Feedback Sheet"))),"")</f>
        <v/>
      </c>
    </row>
    <row r="755" spans="13:38" x14ac:dyDescent="0.45">
      <c r="M755" s="96"/>
      <c r="N755" s="103"/>
      <c r="Q755" t="str">
        <f t="shared" si="24"/>
        <v/>
      </c>
      <c r="R755" s="108"/>
      <c r="S755" s="98"/>
      <c r="T755" s="105"/>
      <c r="V755" s="171" t="str" cm="1">
        <f t="array" aca="1" ref="V755" ca="1">IF(B755="","",IF(OR(AK755="Joined",AK755="Rejected",AK755="Offer Drop",AK755="Backed out"),"",_xlfn.LET(_xlpm.dates,CHOOSE({1,2,3,4,5,6},X755,Z755,AB755,AD755,AF755,AH755),_xlpm.pastDates,IF(_xlpm.dates&lt;=TODAY(),_xlpm.dates,0),_xlpm.maxPast,MAX(_xlpm.pastDates),IF(_xlpm.maxPast&gt;0,TODAY()-_xlpm.maxPast,IF(T755="","",TODAY()-T755)))))</f>
        <v/>
      </c>
      <c r="W755" s="95"/>
      <c r="X755" s="129"/>
      <c r="Y755" s="100"/>
      <c r="Z755" s="99"/>
      <c r="AA755" s="100"/>
      <c r="AB755" s="99"/>
      <c r="AC755" s="100"/>
      <c r="AD755" s="105"/>
      <c r="AE755" s="94"/>
      <c r="AF755" s="105"/>
      <c r="AG755" s="94"/>
      <c r="AH755" s="132"/>
      <c r="AI755" s="97"/>
      <c r="AJ755" s="96"/>
      <c r="AK755" s="192" t="str">
        <f t="shared" si="25"/>
        <v/>
      </c>
      <c r="AL755" s="169" t="str">
        <f>IFERROR(IF(S755="","",IF(VLOOKUP(S755,'Requisitions'!$B:$N,13,FALSE)="","",HYPERLINK(VLOOKUP(S755,'Requisitions'!$B:$N,13,FALSE),"Feedback Sheet"))),"")</f>
        <v/>
      </c>
    </row>
    <row r="756" spans="13:38" x14ac:dyDescent="0.45">
      <c r="M756" s="96"/>
      <c r="N756" s="103"/>
      <c r="Q756" t="str">
        <f t="shared" si="24"/>
        <v/>
      </c>
      <c r="R756" s="108"/>
      <c r="S756" s="98"/>
      <c r="T756" s="105"/>
      <c r="V756" s="171" t="str" cm="1">
        <f t="array" aca="1" ref="V756" ca="1">IF(B756="","",IF(OR(AK756="Joined",AK756="Rejected",AK756="Offer Drop",AK756="Backed out"),"",_xlfn.LET(_xlpm.dates,CHOOSE({1,2,3,4,5,6},X756,Z756,AB756,AD756,AF756,AH756),_xlpm.pastDates,IF(_xlpm.dates&lt;=TODAY(),_xlpm.dates,0),_xlpm.maxPast,MAX(_xlpm.pastDates),IF(_xlpm.maxPast&gt;0,TODAY()-_xlpm.maxPast,IF(T756="","",TODAY()-T756)))))</f>
        <v/>
      </c>
      <c r="W756" s="95"/>
      <c r="X756" s="129"/>
      <c r="Y756" s="100"/>
      <c r="Z756" s="99"/>
      <c r="AA756" s="100"/>
      <c r="AB756" s="99"/>
      <c r="AC756" s="100"/>
      <c r="AD756" s="105"/>
      <c r="AE756" s="94"/>
      <c r="AF756" s="105"/>
      <c r="AG756" s="94"/>
      <c r="AH756" s="132"/>
      <c r="AI756" s="97"/>
      <c r="AJ756" s="96"/>
      <c r="AK756" s="192" t="str">
        <f t="shared" si="25"/>
        <v/>
      </c>
      <c r="AL756" s="169" t="str">
        <f>IFERROR(IF(S756="","",IF(VLOOKUP(S756,'Requisitions'!$B:$N,13,FALSE)="","",HYPERLINK(VLOOKUP(S756,'Requisitions'!$B:$N,13,FALSE),"Feedback Sheet"))),"")</f>
        <v/>
      </c>
    </row>
    <row r="757" spans="13:38" x14ac:dyDescent="0.45">
      <c r="M757" s="96"/>
      <c r="N757" s="103"/>
      <c r="Q757" t="str">
        <f t="shared" si="24"/>
        <v/>
      </c>
      <c r="R757" s="108"/>
      <c r="S757" s="98"/>
      <c r="T757" s="105"/>
      <c r="V757" s="171" t="str" cm="1">
        <f t="array" aca="1" ref="V757" ca="1">IF(B757="","",IF(OR(AK757="Joined",AK757="Rejected",AK757="Offer Drop",AK757="Backed out"),"",_xlfn.LET(_xlpm.dates,CHOOSE({1,2,3,4,5,6},X757,Z757,AB757,AD757,AF757,AH757),_xlpm.pastDates,IF(_xlpm.dates&lt;=TODAY(),_xlpm.dates,0),_xlpm.maxPast,MAX(_xlpm.pastDates),IF(_xlpm.maxPast&gt;0,TODAY()-_xlpm.maxPast,IF(T757="","",TODAY()-T757)))))</f>
        <v/>
      </c>
      <c r="W757" s="95"/>
      <c r="X757" s="129"/>
      <c r="Y757" s="100"/>
      <c r="Z757" s="99"/>
      <c r="AA757" s="100"/>
      <c r="AB757" s="99"/>
      <c r="AC757" s="100"/>
      <c r="AD757" s="105"/>
      <c r="AE757" s="94"/>
      <c r="AF757" s="105"/>
      <c r="AG757" s="94"/>
      <c r="AH757" s="132"/>
      <c r="AI757" s="97"/>
      <c r="AJ757" s="96"/>
      <c r="AK757" s="192" t="str">
        <f t="shared" si="25"/>
        <v/>
      </c>
      <c r="AL757" s="169" t="str">
        <f>IFERROR(IF(S757="","",IF(VLOOKUP(S757,'Requisitions'!$B:$N,13,FALSE)="","",HYPERLINK(VLOOKUP(S757,'Requisitions'!$B:$N,13,FALSE),"Feedback Sheet"))),"")</f>
        <v/>
      </c>
    </row>
    <row r="758" spans="13:38" x14ac:dyDescent="0.45">
      <c r="M758" s="96"/>
      <c r="N758" s="103"/>
      <c r="Q758" t="str">
        <f t="shared" si="24"/>
        <v/>
      </c>
      <c r="R758" s="108"/>
      <c r="S758" s="98"/>
      <c r="T758" s="105"/>
      <c r="V758" s="171" t="str" cm="1">
        <f t="array" aca="1" ref="V758" ca="1">IF(B758="","",IF(OR(AK758="Joined",AK758="Rejected",AK758="Offer Drop",AK758="Backed out"),"",_xlfn.LET(_xlpm.dates,CHOOSE({1,2,3,4,5,6},X758,Z758,AB758,AD758,AF758,AH758),_xlpm.pastDates,IF(_xlpm.dates&lt;=TODAY(),_xlpm.dates,0),_xlpm.maxPast,MAX(_xlpm.pastDates),IF(_xlpm.maxPast&gt;0,TODAY()-_xlpm.maxPast,IF(T758="","",TODAY()-T758)))))</f>
        <v/>
      </c>
      <c r="W758" s="95"/>
      <c r="X758" s="129"/>
      <c r="Y758" s="100"/>
      <c r="Z758" s="99"/>
      <c r="AA758" s="100"/>
      <c r="AB758" s="99"/>
      <c r="AC758" s="100"/>
      <c r="AD758" s="105"/>
      <c r="AE758" s="94"/>
      <c r="AF758" s="105"/>
      <c r="AG758" s="94"/>
      <c r="AH758" s="132"/>
      <c r="AI758" s="97"/>
      <c r="AJ758" s="96"/>
      <c r="AK758" s="192" t="str">
        <f t="shared" si="25"/>
        <v/>
      </c>
      <c r="AL758" s="169" t="str">
        <f>IFERROR(IF(S758="","",IF(VLOOKUP(S758,'Requisitions'!$B:$N,13,FALSE)="","",HYPERLINK(VLOOKUP(S758,'Requisitions'!$B:$N,13,FALSE),"Feedback Sheet"))),"")</f>
        <v/>
      </c>
    </row>
    <row r="759" spans="13:38" x14ac:dyDescent="0.45">
      <c r="M759" s="96"/>
      <c r="N759" s="103"/>
      <c r="Q759" t="str">
        <f t="shared" si="24"/>
        <v/>
      </c>
      <c r="R759" s="108"/>
      <c r="S759" s="98"/>
      <c r="T759" s="105"/>
      <c r="V759" s="171" t="str" cm="1">
        <f t="array" aca="1" ref="V759" ca="1">IF(B759="","",IF(OR(AK759="Joined",AK759="Rejected",AK759="Offer Drop",AK759="Backed out"),"",_xlfn.LET(_xlpm.dates,CHOOSE({1,2,3,4,5,6},X759,Z759,AB759,AD759,AF759,AH759),_xlpm.pastDates,IF(_xlpm.dates&lt;=TODAY(),_xlpm.dates,0),_xlpm.maxPast,MAX(_xlpm.pastDates),IF(_xlpm.maxPast&gt;0,TODAY()-_xlpm.maxPast,IF(T759="","",TODAY()-T759)))))</f>
        <v/>
      </c>
      <c r="W759" s="95"/>
      <c r="X759" s="129"/>
      <c r="Y759" s="100"/>
      <c r="Z759" s="99"/>
      <c r="AA759" s="100"/>
      <c r="AB759" s="99"/>
      <c r="AC759" s="100"/>
      <c r="AD759" s="105"/>
      <c r="AE759" s="94"/>
      <c r="AF759" s="105"/>
      <c r="AG759" s="94"/>
      <c r="AH759" s="132"/>
      <c r="AI759" s="97"/>
      <c r="AJ759" s="96"/>
      <c r="AK759" s="192" t="str">
        <f t="shared" si="25"/>
        <v/>
      </c>
      <c r="AL759" s="169" t="str">
        <f>IFERROR(IF(S759="","",IF(VLOOKUP(S759,'Requisitions'!$B:$N,13,FALSE)="","",HYPERLINK(VLOOKUP(S759,'Requisitions'!$B:$N,13,FALSE),"Feedback Sheet"))),"")</f>
        <v/>
      </c>
    </row>
    <row r="760" spans="13:38" x14ac:dyDescent="0.45">
      <c r="M760" s="96"/>
      <c r="N760" s="103"/>
      <c r="Q760" t="str">
        <f t="shared" si="24"/>
        <v/>
      </c>
      <c r="R760" s="108"/>
      <c r="S760" s="98"/>
      <c r="T760" s="105"/>
      <c r="V760" s="171" t="str" cm="1">
        <f t="array" aca="1" ref="V760" ca="1">IF(B760="","",IF(OR(AK760="Joined",AK760="Rejected",AK760="Offer Drop",AK760="Backed out"),"",_xlfn.LET(_xlpm.dates,CHOOSE({1,2,3,4,5,6},X760,Z760,AB760,AD760,AF760,AH760),_xlpm.pastDates,IF(_xlpm.dates&lt;=TODAY(),_xlpm.dates,0),_xlpm.maxPast,MAX(_xlpm.pastDates),IF(_xlpm.maxPast&gt;0,TODAY()-_xlpm.maxPast,IF(T760="","",TODAY()-T760)))))</f>
        <v/>
      </c>
      <c r="W760" s="95"/>
      <c r="X760" s="129"/>
      <c r="Y760" s="100"/>
      <c r="Z760" s="99"/>
      <c r="AA760" s="100"/>
      <c r="AB760" s="99"/>
      <c r="AC760" s="100"/>
      <c r="AD760" s="105"/>
      <c r="AE760" s="94"/>
      <c r="AF760" s="105"/>
      <c r="AG760" s="94"/>
      <c r="AH760" s="132"/>
      <c r="AI760" s="97"/>
      <c r="AJ760" s="96"/>
      <c r="AK760" s="192" t="str">
        <f t="shared" si="25"/>
        <v/>
      </c>
      <c r="AL760" s="169" t="str">
        <f>IFERROR(IF(S760="","",IF(VLOOKUP(S760,'Requisitions'!$B:$N,13,FALSE)="","",HYPERLINK(VLOOKUP(S760,'Requisitions'!$B:$N,13,FALSE),"Feedback Sheet"))),"")</f>
        <v/>
      </c>
    </row>
    <row r="761" spans="13:38" x14ac:dyDescent="0.45">
      <c r="M761" s="96"/>
      <c r="N761" s="103"/>
      <c r="Q761" t="str">
        <f t="shared" si="24"/>
        <v/>
      </c>
      <c r="R761" s="108"/>
      <c r="S761" s="98"/>
      <c r="T761" s="105"/>
      <c r="V761" s="171" t="str" cm="1">
        <f t="array" aca="1" ref="V761" ca="1">IF(B761="","",IF(OR(AK761="Joined",AK761="Rejected",AK761="Offer Drop",AK761="Backed out"),"",_xlfn.LET(_xlpm.dates,CHOOSE({1,2,3,4,5,6},X761,Z761,AB761,AD761,AF761,AH761),_xlpm.pastDates,IF(_xlpm.dates&lt;=TODAY(),_xlpm.dates,0),_xlpm.maxPast,MAX(_xlpm.pastDates),IF(_xlpm.maxPast&gt;0,TODAY()-_xlpm.maxPast,IF(T761="","",TODAY()-T761)))))</f>
        <v/>
      </c>
      <c r="W761" s="95"/>
      <c r="X761" s="129"/>
      <c r="Y761" s="100"/>
      <c r="Z761" s="99"/>
      <c r="AA761" s="100"/>
      <c r="AB761" s="99"/>
      <c r="AC761" s="100"/>
      <c r="AD761" s="105"/>
      <c r="AE761" s="94"/>
      <c r="AF761" s="105"/>
      <c r="AG761" s="94"/>
      <c r="AH761" s="132"/>
      <c r="AI761" s="97"/>
      <c r="AJ761" s="96"/>
      <c r="AK761" s="192" t="str">
        <f t="shared" si="25"/>
        <v/>
      </c>
      <c r="AL761" s="169" t="str">
        <f>IFERROR(IF(S761="","",IF(VLOOKUP(S761,'Requisitions'!$B:$N,13,FALSE)="","",HYPERLINK(VLOOKUP(S761,'Requisitions'!$B:$N,13,FALSE),"Feedback Sheet"))),"")</f>
        <v/>
      </c>
    </row>
    <row r="762" spans="13:38" x14ac:dyDescent="0.45">
      <c r="M762" s="96"/>
      <c r="N762" s="103"/>
      <c r="Q762" t="str">
        <f t="shared" si="24"/>
        <v/>
      </c>
      <c r="R762" s="108"/>
      <c r="S762" s="98"/>
      <c r="T762" s="105"/>
      <c r="V762" s="171" t="str" cm="1">
        <f t="array" aca="1" ref="V762" ca="1">IF(B762="","",IF(OR(AK762="Joined",AK762="Rejected",AK762="Offer Drop",AK762="Backed out"),"",_xlfn.LET(_xlpm.dates,CHOOSE({1,2,3,4,5,6},X762,Z762,AB762,AD762,AF762,AH762),_xlpm.pastDates,IF(_xlpm.dates&lt;=TODAY(),_xlpm.dates,0),_xlpm.maxPast,MAX(_xlpm.pastDates),IF(_xlpm.maxPast&gt;0,TODAY()-_xlpm.maxPast,IF(T762="","",TODAY()-T762)))))</f>
        <v/>
      </c>
      <c r="W762" s="95"/>
      <c r="X762" s="129"/>
      <c r="Y762" s="100"/>
      <c r="Z762" s="99"/>
      <c r="AA762" s="100"/>
      <c r="AB762" s="99"/>
      <c r="AC762" s="100"/>
      <c r="AD762" s="105"/>
      <c r="AE762" s="94"/>
      <c r="AF762" s="105"/>
      <c r="AG762" s="94"/>
      <c r="AH762" s="132"/>
      <c r="AI762" s="97"/>
      <c r="AJ762" s="96"/>
      <c r="AK762" s="192" t="str">
        <f t="shared" si="25"/>
        <v/>
      </c>
      <c r="AL762" s="169" t="str">
        <f>IFERROR(IF(S762="","",IF(VLOOKUP(S762,'Requisitions'!$B:$N,13,FALSE)="","",HYPERLINK(VLOOKUP(S762,'Requisitions'!$B:$N,13,FALSE),"Feedback Sheet"))),"")</f>
        <v/>
      </c>
    </row>
    <row r="763" spans="13:38" x14ac:dyDescent="0.45">
      <c r="M763" s="96"/>
      <c r="N763" s="103"/>
      <c r="Q763" t="str">
        <f t="shared" si="24"/>
        <v/>
      </c>
      <c r="R763" s="108"/>
      <c r="S763" s="98"/>
      <c r="T763" s="105"/>
      <c r="V763" s="171" t="str" cm="1">
        <f t="array" aca="1" ref="V763" ca="1">IF(B763="","",IF(OR(AK763="Joined",AK763="Rejected",AK763="Offer Drop",AK763="Backed out"),"",_xlfn.LET(_xlpm.dates,CHOOSE({1,2,3,4,5,6},X763,Z763,AB763,AD763,AF763,AH763),_xlpm.pastDates,IF(_xlpm.dates&lt;=TODAY(),_xlpm.dates,0),_xlpm.maxPast,MAX(_xlpm.pastDates),IF(_xlpm.maxPast&gt;0,TODAY()-_xlpm.maxPast,IF(T763="","",TODAY()-T763)))))</f>
        <v/>
      </c>
      <c r="W763" s="95"/>
      <c r="X763" s="129"/>
      <c r="Y763" s="100"/>
      <c r="Z763" s="99"/>
      <c r="AA763" s="100"/>
      <c r="AB763" s="99"/>
      <c r="AC763" s="100"/>
      <c r="AD763" s="105"/>
      <c r="AE763" s="94"/>
      <c r="AF763" s="105"/>
      <c r="AG763" s="94"/>
      <c r="AH763" s="132"/>
      <c r="AI763" s="97"/>
      <c r="AJ763" s="96"/>
      <c r="AK763" s="192" t="str">
        <f t="shared" si="25"/>
        <v/>
      </c>
      <c r="AL763" s="169" t="str">
        <f>IFERROR(IF(S763="","",IF(VLOOKUP(S763,'Requisitions'!$B:$N,13,FALSE)="","",HYPERLINK(VLOOKUP(S763,'Requisitions'!$B:$N,13,FALSE),"Feedback Sheet"))),"")</f>
        <v/>
      </c>
    </row>
    <row r="764" spans="13:38" x14ac:dyDescent="0.45">
      <c r="M764" s="96"/>
      <c r="N764" s="103"/>
      <c r="Q764" t="str">
        <f t="shared" si="24"/>
        <v/>
      </c>
      <c r="R764" s="108"/>
      <c r="S764" s="98"/>
      <c r="T764" s="105"/>
      <c r="V764" s="171" t="str" cm="1">
        <f t="array" aca="1" ref="V764" ca="1">IF(B764="","",IF(OR(AK764="Joined",AK764="Rejected",AK764="Offer Drop",AK764="Backed out"),"",_xlfn.LET(_xlpm.dates,CHOOSE({1,2,3,4,5,6},X764,Z764,AB764,AD764,AF764,AH764),_xlpm.pastDates,IF(_xlpm.dates&lt;=TODAY(),_xlpm.dates,0),_xlpm.maxPast,MAX(_xlpm.pastDates),IF(_xlpm.maxPast&gt;0,TODAY()-_xlpm.maxPast,IF(T764="","",TODAY()-T764)))))</f>
        <v/>
      </c>
      <c r="W764" s="95"/>
      <c r="X764" s="129"/>
      <c r="Y764" s="100"/>
      <c r="Z764" s="99"/>
      <c r="AA764" s="100"/>
      <c r="AB764" s="99"/>
      <c r="AC764" s="100"/>
      <c r="AD764" s="105"/>
      <c r="AE764" s="94"/>
      <c r="AF764" s="105"/>
      <c r="AG764" s="94"/>
      <c r="AH764" s="132"/>
      <c r="AI764" s="97"/>
      <c r="AJ764" s="96"/>
      <c r="AK764" s="192" t="str">
        <f t="shared" si="25"/>
        <v/>
      </c>
      <c r="AL764" s="169" t="str">
        <f>IFERROR(IF(S764="","",IF(VLOOKUP(S764,'Requisitions'!$B:$N,13,FALSE)="","",HYPERLINK(VLOOKUP(S764,'Requisitions'!$B:$N,13,FALSE),"Feedback Sheet"))),"")</f>
        <v/>
      </c>
    </row>
    <row r="765" spans="13:38" x14ac:dyDescent="0.45">
      <c r="M765" s="96"/>
      <c r="N765" s="103"/>
      <c r="Q765" t="str">
        <f t="shared" si="24"/>
        <v/>
      </c>
      <c r="R765" s="108"/>
      <c r="S765" s="98"/>
      <c r="T765" s="105"/>
      <c r="V765" s="171" t="str" cm="1">
        <f t="array" aca="1" ref="V765" ca="1">IF(B765="","",IF(OR(AK765="Joined",AK765="Rejected",AK765="Offer Drop",AK765="Backed out"),"",_xlfn.LET(_xlpm.dates,CHOOSE({1,2,3,4,5,6},X765,Z765,AB765,AD765,AF765,AH765),_xlpm.pastDates,IF(_xlpm.dates&lt;=TODAY(),_xlpm.dates,0),_xlpm.maxPast,MAX(_xlpm.pastDates),IF(_xlpm.maxPast&gt;0,TODAY()-_xlpm.maxPast,IF(T765="","",TODAY()-T765)))))</f>
        <v/>
      </c>
      <c r="W765" s="95"/>
      <c r="X765" s="129"/>
      <c r="Y765" s="100"/>
      <c r="Z765" s="99"/>
      <c r="AA765" s="100"/>
      <c r="AB765" s="99"/>
      <c r="AC765" s="100"/>
      <c r="AD765" s="105"/>
      <c r="AE765" s="94"/>
      <c r="AF765" s="105"/>
      <c r="AG765" s="94"/>
      <c r="AH765" s="132"/>
      <c r="AI765" s="97"/>
      <c r="AJ765" s="96"/>
      <c r="AK765" s="192" t="str">
        <f t="shared" si="25"/>
        <v/>
      </c>
      <c r="AL765" s="169" t="str">
        <f>IFERROR(IF(S765="","",IF(VLOOKUP(S765,'Requisitions'!$B:$N,13,FALSE)="","",HYPERLINK(VLOOKUP(S765,'Requisitions'!$B:$N,13,FALSE),"Feedback Sheet"))),"")</f>
        <v/>
      </c>
    </row>
    <row r="766" spans="13:38" x14ac:dyDescent="0.45">
      <c r="M766" s="96"/>
      <c r="N766" s="103"/>
      <c r="Q766" t="str">
        <f t="shared" si="24"/>
        <v/>
      </c>
      <c r="R766" s="108"/>
      <c r="S766" s="98"/>
      <c r="T766" s="105"/>
      <c r="V766" s="171" t="str" cm="1">
        <f t="array" aca="1" ref="V766" ca="1">IF(B766="","",IF(OR(AK766="Joined",AK766="Rejected",AK766="Offer Drop",AK766="Backed out"),"",_xlfn.LET(_xlpm.dates,CHOOSE({1,2,3,4,5,6},X766,Z766,AB766,AD766,AF766,AH766),_xlpm.pastDates,IF(_xlpm.dates&lt;=TODAY(),_xlpm.dates,0),_xlpm.maxPast,MAX(_xlpm.pastDates),IF(_xlpm.maxPast&gt;0,TODAY()-_xlpm.maxPast,IF(T766="","",TODAY()-T766)))))</f>
        <v/>
      </c>
      <c r="W766" s="95"/>
      <c r="X766" s="129"/>
      <c r="Y766" s="100"/>
      <c r="Z766" s="99"/>
      <c r="AA766" s="100"/>
      <c r="AB766" s="99"/>
      <c r="AC766" s="100"/>
      <c r="AD766" s="105"/>
      <c r="AE766" s="94"/>
      <c r="AF766" s="105"/>
      <c r="AG766" s="94"/>
      <c r="AH766" s="132"/>
      <c r="AI766" s="97"/>
      <c r="AJ766" s="96"/>
      <c r="AK766" s="192" t="str">
        <f t="shared" si="25"/>
        <v/>
      </c>
      <c r="AL766" s="169" t="str">
        <f>IFERROR(IF(S766="","",IF(VLOOKUP(S766,'Requisitions'!$B:$N,13,FALSE)="","",HYPERLINK(VLOOKUP(S766,'Requisitions'!$B:$N,13,FALSE),"Feedback Sheet"))),"")</f>
        <v/>
      </c>
    </row>
    <row r="767" spans="13:38" x14ac:dyDescent="0.45">
      <c r="M767" s="96"/>
      <c r="N767" s="103"/>
      <c r="Q767" t="str">
        <f t="shared" si="24"/>
        <v/>
      </c>
      <c r="R767" s="108"/>
      <c r="S767" s="98"/>
      <c r="T767" s="105"/>
      <c r="V767" s="171" t="str" cm="1">
        <f t="array" aca="1" ref="V767" ca="1">IF(B767="","",IF(OR(AK767="Joined",AK767="Rejected",AK767="Offer Drop",AK767="Backed out"),"",_xlfn.LET(_xlpm.dates,CHOOSE({1,2,3,4,5,6},X767,Z767,AB767,AD767,AF767,AH767),_xlpm.pastDates,IF(_xlpm.dates&lt;=TODAY(),_xlpm.dates,0),_xlpm.maxPast,MAX(_xlpm.pastDates),IF(_xlpm.maxPast&gt;0,TODAY()-_xlpm.maxPast,IF(T767="","",TODAY()-T767)))))</f>
        <v/>
      </c>
      <c r="W767" s="95"/>
      <c r="X767" s="129"/>
      <c r="Y767" s="100"/>
      <c r="Z767" s="99"/>
      <c r="AA767" s="100"/>
      <c r="AB767" s="99"/>
      <c r="AC767" s="100"/>
      <c r="AD767" s="105"/>
      <c r="AE767" s="94"/>
      <c r="AF767" s="105"/>
      <c r="AG767" s="94"/>
      <c r="AH767" s="132"/>
      <c r="AI767" s="97"/>
      <c r="AJ767" s="96"/>
      <c r="AK767" s="192" t="str">
        <f t="shared" si="25"/>
        <v/>
      </c>
      <c r="AL767" s="169" t="str">
        <f>IFERROR(IF(S767="","",IF(VLOOKUP(S767,'Requisitions'!$B:$N,13,FALSE)="","",HYPERLINK(VLOOKUP(S767,'Requisitions'!$B:$N,13,FALSE),"Feedback Sheet"))),"")</f>
        <v/>
      </c>
    </row>
    <row r="768" spans="13:38" x14ac:dyDescent="0.45">
      <c r="M768" s="96"/>
      <c r="N768" s="103"/>
      <c r="Q768" t="str">
        <f t="shared" si="24"/>
        <v/>
      </c>
      <c r="R768" s="108"/>
      <c r="S768" s="98"/>
      <c r="T768" s="105"/>
      <c r="V768" s="171" t="str" cm="1">
        <f t="array" aca="1" ref="V768" ca="1">IF(B768="","",IF(OR(AK768="Joined",AK768="Rejected",AK768="Offer Drop",AK768="Backed out"),"",_xlfn.LET(_xlpm.dates,CHOOSE({1,2,3,4,5,6},X768,Z768,AB768,AD768,AF768,AH768),_xlpm.pastDates,IF(_xlpm.dates&lt;=TODAY(),_xlpm.dates,0),_xlpm.maxPast,MAX(_xlpm.pastDates),IF(_xlpm.maxPast&gt;0,TODAY()-_xlpm.maxPast,IF(T768="","",TODAY()-T768)))))</f>
        <v/>
      </c>
      <c r="W768" s="95"/>
      <c r="X768" s="129"/>
      <c r="Y768" s="100"/>
      <c r="Z768" s="99"/>
      <c r="AA768" s="100"/>
      <c r="AB768" s="99"/>
      <c r="AC768" s="100"/>
      <c r="AD768" s="105"/>
      <c r="AE768" s="94"/>
      <c r="AF768" s="105"/>
      <c r="AG768" s="94"/>
      <c r="AH768" s="132"/>
      <c r="AI768" s="97"/>
      <c r="AJ768" s="96"/>
      <c r="AK768" s="192" t="str">
        <f t="shared" si="25"/>
        <v/>
      </c>
      <c r="AL768" s="169" t="str">
        <f>IFERROR(IF(S768="","",IF(VLOOKUP(S768,'Requisitions'!$B:$N,13,FALSE)="","",HYPERLINK(VLOOKUP(S768,'Requisitions'!$B:$N,13,FALSE),"Feedback Sheet"))),"")</f>
        <v/>
      </c>
    </row>
    <row r="769" spans="13:38" x14ac:dyDescent="0.45">
      <c r="M769" s="96"/>
      <c r="N769" s="103"/>
      <c r="Q769" t="str">
        <f t="shared" si="24"/>
        <v/>
      </c>
      <c r="R769" s="108"/>
      <c r="S769" s="98"/>
      <c r="T769" s="105"/>
      <c r="V769" s="171" t="str" cm="1">
        <f t="array" aca="1" ref="V769" ca="1">IF(B769="","",IF(OR(AK769="Joined",AK769="Rejected",AK769="Offer Drop",AK769="Backed out"),"",_xlfn.LET(_xlpm.dates,CHOOSE({1,2,3,4,5,6},X769,Z769,AB769,AD769,AF769,AH769),_xlpm.pastDates,IF(_xlpm.dates&lt;=TODAY(),_xlpm.dates,0),_xlpm.maxPast,MAX(_xlpm.pastDates),IF(_xlpm.maxPast&gt;0,TODAY()-_xlpm.maxPast,IF(T769="","",TODAY()-T769)))))</f>
        <v/>
      </c>
      <c r="W769" s="95"/>
      <c r="X769" s="129"/>
      <c r="Y769" s="100"/>
      <c r="Z769" s="99"/>
      <c r="AA769" s="100"/>
      <c r="AB769" s="99"/>
      <c r="AC769" s="100"/>
      <c r="AD769" s="105"/>
      <c r="AE769" s="94"/>
      <c r="AF769" s="105"/>
      <c r="AG769" s="94"/>
      <c r="AH769" s="132"/>
      <c r="AI769" s="97"/>
      <c r="AJ769" s="96"/>
      <c r="AK769" s="192" t="str">
        <f t="shared" si="25"/>
        <v/>
      </c>
      <c r="AL769" s="169" t="str">
        <f>IFERROR(IF(S769="","",IF(VLOOKUP(S769,'Requisitions'!$B:$N,13,FALSE)="","",HYPERLINK(VLOOKUP(S769,'Requisitions'!$B:$N,13,FALSE),"Feedback Sheet"))),"")</f>
        <v/>
      </c>
    </row>
    <row r="770" spans="13:38" x14ac:dyDescent="0.45">
      <c r="M770" s="96"/>
      <c r="N770" s="103"/>
      <c r="Q770" t="str">
        <f t="shared" si="24"/>
        <v/>
      </c>
      <c r="R770" s="108"/>
      <c r="S770" s="98"/>
      <c r="T770" s="105"/>
      <c r="V770" s="171" t="str" cm="1">
        <f t="array" aca="1" ref="V770" ca="1">IF(B770="","",IF(OR(AK770="Joined",AK770="Rejected",AK770="Offer Drop",AK770="Backed out"),"",_xlfn.LET(_xlpm.dates,CHOOSE({1,2,3,4,5,6},X770,Z770,AB770,AD770,AF770,AH770),_xlpm.pastDates,IF(_xlpm.dates&lt;=TODAY(),_xlpm.dates,0),_xlpm.maxPast,MAX(_xlpm.pastDates),IF(_xlpm.maxPast&gt;0,TODAY()-_xlpm.maxPast,IF(T770="","",TODAY()-T770)))))</f>
        <v/>
      </c>
      <c r="W770" s="95"/>
      <c r="X770" s="129"/>
      <c r="Y770" s="100"/>
      <c r="Z770" s="99"/>
      <c r="AA770" s="100"/>
      <c r="AB770" s="99"/>
      <c r="AC770" s="100"/>
      <c r="AD770" s="105"/>
      <c r="AE770" s="94"/>
      <c r="AF770" s="105"/>
      <c r="AG770" s="94"/>
      <c r="AH770" s="132"/>
      <c r="AI770" s="97"/>
      <c r="AJ770" s="96"/>
      <c r="AK770" s="192" t="str">
        <f t="shared" si="25"/>
        <v/>
      </c>
      <c r="AL770" s="169" t="str">
        <f>IFERROR(IF(S770="","",IF(VLOOKUP(S770,'Requisitions'!$B:$N,13,FALSE)="","",HYPERLINK(VLOOKUP(S770,'Requisitions'!$B:$N,13,FALSE),"Feedback Sheet"))),"")</f>
        <v/>
      </c>
    </row>
    <row r="771" spans="13:38" x14ac:dyDescent="0.45">
      <c r="M771" s="96"/>
      <c r="N771" s="103"/>
      <c r="Q771" t="str">
        <f t="shared" si="24"/>
        <v/>
      </c>
      <c r="R771" s="108"/>
      <c r="S771" s="98"/>
      <c r="T771" s="105"/>
      <c r="V771" s="171" t="str" cm="1">
        <f t="array" aca="1" ref="V771" ca="1">IF(B771="","",IF(OR(AK771="Joined",AK771="Rejected",AK771="Offer Drop",AK771="Backed out"),"",_xlfn.LET(_xlpm.dates,CHOOSE({1,2,3,4,5,6},X771,Z771,AB771,AD771,AF771,AH771),_xlpm.pastDates,IF(_xlpm.dates&lt;=TODAY(),_xlpm.dates,0),_xlpm.maxPast,MAX(_xlpm.pastDates),IF(_xlpm.maxPast&gt;0,TODAY()-_xlpm.maxPast,IF(T771="","",TODAY()-T771)))))</f>
        <v/>
      </c>
      <c r="W771" s="95"/>
      <c r="X771" s="129"/>
      <c r="Y771" s="100"/>
      <c r="Z771" s="99"/>
      <c r="AA771" s="100"/>
      <c r="AB771" s="99"/>
      <c r="AC771" s="100"/>
      <c r="AD771" s="105"/>
      <c r="AE771" s="94"/>
      <c r="AF771" s="105"/>
      <c r="AG771" s="94"/>
      <c r="AH771" s="132"/>
      <c r="AI771" s="97"/>
      <c r="AJ771" s="96"/>
      <c r="AK771" s="192" t="str">
        <f t="shared" si="25"/>
        <v/>
      </c>
      <c r="AL771" s="169" t="str">
        <f>IFERROR(IF(S771="","",IF(VLOOKUP(S771,'Requisitions'!$B:$N,13,FALSE)="","",HYPERLINK(VLOOKUP(S771,'Requisitions'!$B:$N,13,FALSE),"Feedback Sheet"))),"")</f>
        <v/>
      </c>
    </row>
    <row r="772" spans="13:38" x14ac:dyDescent="0.45">
      <c r="M772" s="96"/>
      <c r="N772" s="103"/>
      <c r="Q772" t="str">
        <f t="shared" si="24"/>
        <v/>
      </c>
      <c r="R772" s="108"/>
      <c r="S772" s="98"/>
      <c r="T772" s="105"/>
      <c r="V772" s="171" t="str" cm="1">
        <f t="array" aca="1" ref="V772" ca="1">IF(B772="","",IF(OR(AK772="Joined",AK772="Rejected",AK772="Offer Drop",AK772="Backed out"),"",_xlfn.LET(_xlpm.dates,CHOOSE({1,2,3,4,5,6},X772,Z772,AB772,AD772,AF772,AH772),_xlpm.pastDates,IF(_xlpm.dates&lt;=TODAY(),_xlpm.dates,0),_xlpm.maxPast,MAX(_xlpm.pastDates),IF(_xlpm.maxPast&gt;0,TODAY()-_xlpm.maxPast,IF(T772="","",TODAY()-T772)))))</f>
        <v/>
      </c>
      <c r="W772" s="95"/>
      <c r="X772" s="129"/>
      <c r="Y772" s="100"/>
      <c r="Z772" s="99"/>
      <c r="AA772" s="100"/>
      <c r="AB772" s="99"/>
      <c r="AC772" s="100"/>
      <c r="AD772" s="105"/>
      <c r="AE772" s="94"/>
      <c r="AF772" s="105"/>
      <c r="AG772" s="94"/>
      <c r="AH772" s="132"/>
      <c r="AI772" s="97"/>
      <c r="AJ772" s="96"/>
      <c r="AK772" s="192" t="str">
        <f t="shared" si="25"/>
        <v/>
      </c>
      <c r="AL772" s="169" t="str">
        <f>IFERROR(IF(S772="","",IF(VLOOKUP(S772,'Requisitions'!$B:$N,13,FALSE)="","",HYPERLINK(VLOOKUP(S772,'Requisitions'!$B:$N,13,FALSE),"Feedback Sheet"))),"")</f>
        <v/>
      </c>
    </row>
    <row r="773" spans="13:38" x14ac:dyDescent="0.45">
      <c r="M773" s="96"/>
      <c r="N773" s="103"/>
      <c r="Q773" t="str">
        <f t="shared" si="24"/>
        <v/>
      </c>
      <c r="R773" s="108"/>
      <c r="S773" s="98"/>
      <c r="T773" s="105"/>
      <c r="V773" s="171" t="str" cm="1">
        <f t="array" aca="1" ref="V773" ca="1">IF(B773="","",IF(OR(AK773="Joined",AK773="Rejected",AK773="Offer Drop",AK773="Backed out"),"",_xlfn.LET(_xlpm.dates,CHOOSE({1,2,3,4,5,6},X773,Z773,AB773,AD773,AF773,AH773),_xlpm.pastDates,IF(_xlpm.dates&lt;=TODAY(),_xlpm.dates,0),_xlpm.maxPast,MAX(_xlpm.pastDates),IF(_xlpm.maxPast&gt;0,TODAY()-_xlpm.maxPast,IF(T773="","",TODAY()-T773)))))</f>
        <v/>
      </c>
      <c r="W773" s="95"/>
      <c r="X773" s="129"/>
      <c r="Y773" s="100"/>
      <c r="Z773" s="99"/>
      <c r="AA773" s="100"/>
      <c r="AB773" s="99"/>
      <c r="AC773" s="100"/>
      <c r="AD773" s="105"/>
      <c r="AE773" s="94"/>
      <c r="AF773" s="105"/>
      <c r="AG773" s="94"/>
      <c r="AH773" s="132"/>
      <c r="AI773" s="97"/>
      <c r="AJ773" s="96"/>
      <c r="AK773" s="192" t="str">
        <f t="shared" si="25"/>
        <v/>
      </c>
      <c r="AL773" s="169" t="str">
        <f>IFERROR(IF(S773="","",IF(VLOOKUP(S773,'Requisitions'!$B:$N,13,FALSE)="","",HYPERLINK(VLOOKUP(S773,'Requisitions'!$B:$N,13,FALSE),"Feedback Sheet"))),"")</f>
        <v/>
      </c>
    </row>
    <row r="774" spans="13:38" x14ac:dyDescent="0.45">
      <c r="M774" s="96"/>
      <c r="N774" s="103"/>
      <c r="Q774" t="str">
        <f t="shared" ref="Q774:Q808" si="26">IF(B774="","","C-"&amp;TEXT(ROW()-4,"000"))</f>
        <v/>
      </c>
      <c r="R774" s="108"/>
      <c r="S774" s="98"/>
      <c r="T774" s="105"/>
      <c r="V774" s="171" t="str" cm="1">
        <f t="array" aca="1" ref="V774" ca="1">IF(B774="","",IF(OR(AK774="Joined",AK774="Rejected",AK774="Offer Drop",AK774="Backed out"),"",_xlfn.LET(_xlpm.dates,CHOOSE({1,2,3,4,5,6},X774,Z774,AB774,AD774,AF774,AH774),_xlpm.pastDates,IF(_xlpm.dates&lt;=TODAY(),_xlpm.dates,0),_xlpm.maxPast,MAX(_xlpm.pastDates),IF(_xlpm.maxPast&gt;0,TODAY()-_xlpm.maxPast,IF(T774="","",TODAY()-T774)))))</f>
        <v/>
      </c>
      <c r="W774" s="95"/>
      <c r="X774" s="129"/>
      <c r="Y774" s="100"/>
      <c r="Z774" s="99"/>
      <c r="AA774" s="100"/>
      <c r="AB774" s="99"/>
      <c r="AC774" s="100"/>
      <c r="AD774" s="105"/>
      <c r="AE774" s="94"/>
      <c r="AF774" s="105"/>
      <c r="AG774" s="94"/>
      <c r="AH774" s="132"/>
      <c r="AI774" s="97"/>
      <c r="AJ774" s="96"/>
      <c r="AK774" s="192" t="str">
        <f t="shared" ref="AK774:AK808" si="27">IF(B774="","",IF(AJ774="Joined","Joined",IF(AJ774="Backed out","Backed out",IF(AI774="Offer Drop","Offer Drop",IF((COUNTIF(W774,"Reject")+COUNTIF(Y774,"Reject")+COUNTIF(AA774,"Reject")+COUNTIF(AC774,"Reject")+COUNTIF(AE774,"Reject")+COUNTIF(AG774,"Reject"))&gt;0,"Rejected",IF((COUNTIF(W774,"Hold")+COUNTIF(Y774,"Hold")+COUNTIF(AA774,"Hold")+COUNTIF(AC774,"Hold")+COUNTIF(AE774,"Hold")+COUNTIF(AG774,"Hold")+COUNTIF(AI774,"Hold"))&gt;0,"On Hold",IF(AI774="Offered","Offer Extended",IF(AG774="Select","Offer Pending",IF(OR(W774="",W774="Yet to begin"),"Not Started","Active")))))))))</f>
        <v/>
      </c>
      <c r="AL774" s="169" t="str">
        <f>IFERROR(IF(S774="","",IF(VLOOKUP(S774,'Requisitions'!$B:$N,13,FALSE)="","",HYPERLINK(VLOOKUP(S774,'Requisitions'!$B:$N,13,FALSE),"Feedback Sheet"))),"")</f>
        <v/>
      </c>
    </row>
    <row r="775" spans="13:38" x14ac:dyDescent="0.45">
      <c r="M775" s="96"/>
      <c r="N775" s="103"/>
      <c r="Q775" t="str">
        <f t="shared" si="26"/>
        <v/>
      </c>
      <c r="R775" s="108"/>
      <c r="S775" s="98"/>
      <c r="T775" s="105"/>
      <c r="V775" s="171" t="str" cm="1">
        <f t="array" aca="1" ref="V775" ca="1">IF(B775="","",IF(OR(AK775="Joined",AK775="Rejected",AK775="Offer Drop",AK775="Backed out"),"",_xlfn.LET(_xlpm.dates,CHOOSE({1,2,3,4,5,6},X775,Z775,AB775,AD775,AF775,AH775),_xlpm.pastDates,IF(_xlpm.dates&lt;=TODAY(),_xlpm.dates,0),_xlpm.maxPast,MAX(_xlpm.pastDates),IF(_xlpm.maxPast&gt;0,TODAY()-_xlpm.maxPast,IF(T775="","",TODAY()-T775)))))</f>
        <v/>
      </c>
      <c r="W775" s="95"/>
      <c r="X775" s="129"/>
      <c r="Y775" s="100"/>
      <c r="Z775" s="99"/>
      <c r="AA775" s="100"/>
      <c r="AB775" s="99"/>
      <c r="AC775" s="100"/>
      <c r="AD775" s="105"/>
      <c r="AE775" s="94"/>
      <c r="AF775" s="105"/>
      <c r="AG775" s="94"/>
      <c r="AH775" s="132"/>
      <c r="AI775" s="97"/>
      <c r="AJ775" s="96"/>
      <c r="AK775" s="192" t="str">
        <f t="shared" si="27"/>
        <v/>
      </c>
      <c r="AL775" s="169" t="str">
        <f>IFERROR(IF(S775="","",IF(VLOOKUP(S775,'Requisitions'!$B:$N,13,FALSE)="","",HYPERLINK(VLOOKUP(S775,'Requisitions'!$B:$N,13,FALSE),"Feedback Sheet"))),"")</f>
        <v/>
      </c>
    </row>
    <row r="776" spans="13:38" x14ac:dyDescent="0.45">
      <c r="M776" s="96"/>
      <c r="N776" s="103"/>
      <c r="Q776" t="str">
        <f t="shared" si="26"/>
        <v/>
      </c>
      <c r="R776" s="108"/>
      <c r="S776" s="98"/>
      <c r="T776" s="105"/>
      <c r="V776" s="171" t="str" cm="1">
        <f t="array" aca="1" ref="V776" ca="1">IF(B776="","",IF(OR(AK776="Joined",AK776="Rejected",AK776="Offer Drop",AK776="Backed out"),"",_xlfn.LET(_xlpm.dates,CHOOSE({1,2,3,4,5,6},X776,Z776,AB776,AD776,AF776,AH776),_xlpm.pastDates,IF(_xlpm.dates&lt;=TODAY(),_xlpm.dates,0),_xlpm.maxPast,MAX(_xlpm.pastDates),IF(_xlpm.maxPast&gt;0,TODAY()-_xlpm.maxPast,IF(T776="","",TODAY()-T776)))))</f>
        <v/>
      </c>
      <c r="W776" s="95"/>
      <c r="X776" s="129"/>
      <c r="Y776" s="100"/>
      <c r="Z776" s="99"/>
      <c r="AA776" s="100"/>
      <c r="AB776" s="99"/>
      <c r="AC776" s="100"/>
      <c r="AD776" s="105"/>
      <c r="AE776" s="94"/>
      <c r="AF776" s="105"/>
      <c r="AG776" s="94"/>
      <c r="AH776" s="132"/>
      <c r="AI776" s="97"/>
      <c r="AJ776" s="96"/>
      <c r="AK776" s="192" t="str">
        <f t="shared" si="27"/>
        <v/>
      </c>
      <c r="AL776" s="169" t="str">
        <f>IFERROR(IF(S776="","",IF(VLOOKUP(S776,'Requisitions'!$B:$N,13,FALSE)="","",HYPERLINK(VLOOKUP(S776,'Requisitions'!$B:$N,13,FALSE),"Feedback Sheet"))),"")</f>
        <v/>
      </c>
    </row>
    <row r="777" spans="13:38" x14ac:dyDescent="0.45">
      <c r="M777" s="96"/>
      <c r="N777" s="103"/>
      <c r="Q777" t="str">
        <f t="shared" si="26"/>
        <v/>
      </c>
      <c r="R777" s="108"/>
      <c r="S777" s="98"/>
      <c r="T777" s="105"/>
      <c r="V777" s="171" t="str" cm="1">
        <f t="array" aca="1" ref="V777" ca="1">IF(B777="","",IF(OR(AK777="Joined",AK777="Rejected",AK777="Offer Drop",AK777="Backed out"),"",_xlfn.LET(_xlpm.dates,CHOOSE({1,2,3,4,5,6},X777,Z777,AB777,AD777,AF777,AH777),_xlpm.pastDates,IF(_xlpm.dates&lt;=TODAY(),_xlpm.dates,0),_xlpm.maxPast,MAX(_xlpm.pastDates),IF(_xlpm.maxPast&gt;0,TODAY()-_xlpm.maxPast,IF(T777="","",TODAY()-T777)))))</f>
        <v/>
      </c>
      <c r="W777" s="95"/>
      <c r="X777" s="129"/>
      <c r="Y777" s="100"/>
      <c r="Z777" s="99"/>
      <c r="AA777" s="100"/>
      <c r="AB777" s="99"/>
      <c r="AC777" s="100"/>
      <c r="AD777" s="105"/>
      <c r="AE777" s="94"/>
      <c r="AF777" s="105"/>
      <c r="AG777" s="94"/>
      <c r="AH777" s="132"/>
      <c r="AI777" s="97"/>
      <c r="AJ777" s="96"/>
      <c r="AK777" s="192" t="str">
        <f t="shared" si="27"/>
        <v/>
      </c>
      <c r="AL777" s="169" t="str">
        <f>IFERROR(IF(S777="","",IF(VLOOKUP(S777,'Requisitions'!$B:$N,13,FALSE)="","",HYPERLINK(VLOOKUP(S777,'Requisitions'!$B:$N,13,FALSE),"Feedback Sheet"))),"")</f>
        <v/>
      </c>
    </row>
    <row r="778" spans="13:38" x14ac:dyDescent="0.45">
      <c r="M778" s="96"/>
      <c r="N778" s="103"/>
      <c r="Q778" t="str">
        <f t="shared" si="26"/>
        <v/>
      </c>
      <c r="R778" s="108"/>
      <c r="S778" s="98"/>
      <c r="T778" s="105"/>
      <c r="V778" s="171" t="str" cm="1">
        <f t="array" aca="1" ref="V778" ca="1">IF(B778="","",IF(OR(AK778="Joined",AK778="Rejected",AK778="Offer Drop",AK778="Backed out"),"",_xlfn.LET(_xlpm.dates,CHOOSE({1,2,3,4,5,6},X778,Z778,AB778,AD778,AF778,AH778),_xlpm.pastDates,IF(_xlpm.dates&lt;=TODAY(),_xlpm.dates,0),_xlpm.maxPast,MAX(_xlpm.pastDates),IF(_xlpm.maxPast&gt;0,TODAY()-_xlpm.maxPast,IF(T778="","",TODAY()-T778)))))</f>
        <v/>
      </c>
      <c r="W778" s="95"/>
      <c r="X778" s="129"/>
      <c r="Y778" s="100"/>
      <c r="Z778" s="99"/>
      <c r="AA778" s="100"/>
      <c r="AB778" s="99"/>
      <c r="AC778" s="100"/>
      <c r="AD778" s="105"/>
      <c r="AE778" s="94"/>
      <c r="AF778" s="105"/>
      <c r="AG778" s="94"/>
      <c r="AH778" s="132"/>
      <c r="AI778" s="97"/>
      <c r="AJ778" s="96"/>
      <c r="AK778" s="192" t="str">
        <f t="shared" si="27"/>
        <v/>
      </c>
      <c r="AL778" s="169" t="str">
        <f>IFERROR(IF(S778="","",IF(VLOOKUP(S778,'Requisitions'!$B:$N,13,FALSE)="","",HYPERLINK(VLOOKUP(S778,'Requisitions'!$B:$N,13,FALSE),"Feedback Sheet"))),"")</f>
        <v/>
      </c>
    </row>
    <row r="779" spans="13:38" x14ac:dyDescent="0.45">
      <c r="M779" s="96"/>
      <c r="N779" s="103"/>
      <c r="Q779" t="str">
        <f t="shared" si="26"/>
        <v/>
      </c>
      <c r="R779" s="108"/>
      <c r="S779" s="98"/>
      <c r="T779" s="105"/>
      <c r="V779" s="171" t="str" cm="1">
        <f t="array" aca="1" ref="V779" ca="1">IF(B779="","",IF(OR(AK779="Joined",AK779="Rejected",AK779="Offer Drop",AK779="Backed out"),"",_xlfn.LET(_xlpm.dates,CHOOSE({1,2,3,4,5,6},X779,Z779,AB779,AD779,AF779,AH779),_xlpm.pastDates,IF(_xlpm.dates&lt;=TODAY(),_xlpm.dates,0),_xlpm.maxPast,MAX(_xlpm.pastDates),IF(_xlpm.maxPast&gt;0,TODAY()-_xlpm.maxPast,IF(T779="","",TODAY()-T779)))))</f>
        <v/>
      </c>
      <c r="W779" s="95"/>
      <c r="X779" s="129"/>
      <c r="Y779" s="100"/>
      <c r="Z779" s="99"/>
      <c r="AA779" s="100"/>
      <c r="AB779" s="99"/>
      <c r="AC779" s="100"/>
      <c r="AD779" s="105"/>
      <c r="AE779" s="94"/>
      <c r="AF779" s="105"/>
      <c r="AG779" s="94"/>
      <c r="AH779" s="132"/>
      <c r="AI779" s="97"/>
      <c r="AJ779" s="96"/>
      <c r="AK779" s="192" t="str">
        <f t="shared" si="27"/>
        <v/>
      </c>
      <c r="AL779" s="169" t="str">
        <f>IFERROR(IF(S779="","",IF(VLOOKUP(S779,'Requisitions'!$B:$N,13,FALSE)="","",HYPERLINK(VLOOKUP(S779,'Requisitions'!$B:$N,13,FALSE),"Feedback Sheet"))),"")</f>
        <v/>
      </c>
    </row>
    <row r="780" spans="13:38" x14ac:dyDescent="0.45">
      <c r="M780" s="96"/>
      <c r="N780" s="103"/>
      <c r="Q780" t="str">
        <f t="shared" si="26"/>
        <v/>
      </c>
      <c r="R780" s="108"/>
      <c r="S780" s="98"/>
      <c r="T780" s="105"/>
      <c r="V780" s="171" t="str" cm="1">
        <f t="array" aca="1" ref="V780" ca="1">IF(B780="","",IF(OR(AK780="Joined",AK780="Rejected",AK780="Offer Drop",AK780="Backed out"),"",_xlfn.LET(_xlpm.dates,CHOOSE({1,2,3,4,5,6},X780,Z780,AB780,AD780,AF780,AH780),_xlpm.pastDates,IF(_xlpm.dates&lt;=TODAY(),_xlpm.dates,0),_xlpm.maxPast,MAX(_xlpm.pastDates),IF(_xlpm.maxPast&gt;0,TODAY()-_xlpm.maxPast,IF(T780="","",TODAY()-T780)))))</f>
        <v/>
      </c>
      <c r="W780" s="95"/>
      <c r="X780" s="129"/>
      <c r="Y780" s="100"/>
      <c r="Z780" s="99"/>
      <c r="AA780" s="100"/>
      <c r="AB780" s="99"/>
      <c r="AC780" s="100"/>
      <c r="AD780" s="105"/>
      <c r="AE780" s="94"/>
      <c r="AF780" s="105"/>
      <c r="AG780" s="94"/>
      <c r="AH780" s="132"/>
      <c r="AI780" s="97"/>
      <c r="AJ780" s="96"/>
      <c r="AK780" s="192" t="str">
        <f t="shared" si="27"/>
        <v/>
      </c>
      <c r="AL780" s="169" t="str">
        <f>IFERROR(IF(S780="","",IF(VLOOKUP(S780,'Requisitions'!$B:$N,13,FALSE)="","",HYPERLINK(VLOOKUP(S780,'Requisitions'!$B:$N,13,FALSE),"Feedback Sheet"))),"")</f>
        <v/>
      </c>
    </row>
    <row r="781" spans="13:38" x14ac:dyDescent="0.45">
      <c r="M781" s="96"/>
      <c r="N781" s="103"/>
      <c r="Q781" t="str">
        <f t="shared" si="26"/>
        <v/>
      </c>
      <c r="R781" s="108"/>
      <c r="S781" s="98"/>
      <c r="T781" s="105"/>
      <c r="V781" s="171" t="str" cm="1">
        <f t="array" aca="1" ref="V781" ca="1">IF(B781="","",IF(OR(AK781="Joined",AK781="Rejected",AK781="Offer Drop",AK781="Backed out"),"",_xlfn.LET(_xlpm.dates,CHOOSE({1,2,3,4,5,6},X781,Z781,AB781,AD781,AF781,AH781),_xlpm.pastDates,IF(_xlpm.dates&lt;=TODAY(),_xlpm.dates,0),_xlpm.maxPast,MAX(_xlpm.pastDates),IF(_xlpm.maxPast&gt;0,TODAY()-_xlpm.maxPast,IF(T781="","",TODAY()-T781)))))</f>
        <v/>
      </c>
      <c r="W781" s="95"/>
      <c r="X781" s="129"/>
      <c r="Y781" s="100"/>
      <c r="Z781" s="99"/>
      <c r="AA781" s="100"/>
      <c r="AB781" s="99"/>
      <c r="AC781" s="100"/>
      <c r="AD781" s="105"/>
      <c r="AE781" s="94"/>
      <c r="AF781" s="105"/>
      <c r="AG781" s="94"/>
      <c r="AH781" s="132"/>
      <c r="AI781" s="97"/>
      <c r="AJ781" s="96"/>
      <c r="AK781" s="192" t="str">
        <f t="shared" si="27"/>
        <v/>
      </c>
      <c r="AL781" s="169" t="str">
        <f>IFERROR(IF(S781="","",IF(VLOOKUP(S781,'Requisitions'!$B:$N,13,FALSE)="","",HYPERLINK(VLOOKUP(S781,'Requisitions'!$B:$N,13,FALSE),"Feedback Sheet"))),"")</f>
        <v/>
      </c>
    </row>
    <row r="782" spans="13:38" x14ac:dyDescent="0.45">
      <c r="M782" s="96"/>
      <c r="N782" s="103"/>
      <c r="Q782" t="str">
        <f t="shared" si="26"/>
        <v/>
      </c>
      <c r="R782" s="108"/>
      <c r="S782" s="98"/>
      <c r="T782" s="105"/>
      <c r="V782" s="171" t="str" cm="1">
        <f t="array" aca="1" ref="V782" ca="1">IF(B782="","",IF(OR(AK782="Joined",AK782="Rejected",AK782="Offer Drop",AK782="Backed out"),"",_xlfn.LET(_xlpm.dates,CHOOSE({1,2,3,4,5,6},X782,Z782,AB782,AD782,AF782,AH782),_xlpm.pastDates,IF(_xlpm.dates&lt;=TODAY(),_xlpm.dates,0),_xlpm.maxPast,MAX(_xlpm.pastDates),IF(_xlpm.maxPast&gt;0,TODAY()-_xlpm.maxPast,IF(T782="","",TODAY()-T782)))))</f>
        <v/>
      </c>
      <c r="W782" s="95"/>
      <c r="X782" s="129"/>
      <c r="Y782" s="100"/>
      <c r="Z782" s="99"/>
      <c r="AA782" s="100"/>
      <c r="AB782" s="99"/>
      <c r="AC782" s="100"/>
      <c r="AD782" s="105"/>
      <c r="AE782" s="94"/>
      <c r="AF782" s="105"/>
      <c r="AG782" s="94"/>
      <c r="AH782" s="132"/>
      <c r="AI782" s="97"/>
      <c r="AJ782" s="96"/>
      <c r="AK782" s="192" t="str">
        <f t="shared" si="27"/>
        <v/>
      </c>
      <c r="AL782" s="169" t="str">
        <f>IFERROR(IF(S782="","",IF(VLOOKUP(S782,'Requisitions'!$B:$N,13,FALSE)="","",HYPERLINK(VLOOKUP(S782,'Requisitions'!$B:$N,13,FALSE),"Feedback Sheet"))),"")</f>
        <v/>
      </c>
    </row>
    <row r="783" spans="13:38" x14ac:dyDescent="0.45">
      <c r="M783" s="96"/>
      <c r="N783" s="103"/>
      <c r="Q783" t="str">
        <f t="shared" si="26"/>
        <v/>
      </c>
      <c r="R783" s="108"/>
      <c r="S783" s="98"/>
      <c r="T783" s="105"/>
      <c r="V783" s="171" t="str" cm="1">
        <f t="array" aca="1" ref="V783" ca="1">IF(B783="","",IF(OR(AK783="Joined",AK783="Rejected",AK783="Offer Drop",AK783="Backed out"),"",_xlfn.LET(_xlpm.dates,CHOOSE({1,2,3,4,5,6},X783,Z783,AB783,AD783,AF783,AH783),_xlpm.pastDates,IF(_xlpm.dates&lt;=TODAY(),_xlpm.dates,0),_xlpm.maxPast,MAX(_xlpm.pastDates),IF(_xlpm.maxPast&gt;0,TODAY()-_xlpm.maxPast,IF(T783="","",TODAY()-T783)))))</f>
        <v/>
      </c>
      <c r="W783" s="95"/>
      <c r="X783" s="129"/>
      <c r="Y783" s="100"/>
      <c r="Z783" s="99"/>
      <c r="AA783" s="100"/>
      <c r="AB783" s="99"/>
      <c r="AC783" s="100"/>
      <c r="AD783" s="105"/>
      <c r="AE783" s="94"/>
      <c r="AF783" s="105"/>
      <c r="AG783" s="94"/>
      <c r="AH783" s="132"/>
      <c r="AI783" s="97"/>
      <c r="AJ783" s="96"/>
      <c r="AK783" s="192" t="str">
        <f t="shared" si="27"/>
        <v/>
      </c>
      <c r="AL783" s="169" t="str">
        <f>IFERROR(IF(S783="","",IF(VLOOKUP(S783,'Requisitions'!$B:$N,13,FALSE)="","",HYPERLINK(VLOOKUP(S783,'Requisitions'!$B:$N,13,FALSE),"Feedback Sheet"))),"")</f>
        <v/>
      </c>
    </row>
    <row r="784" spans="13:38" x14ac:dyDescent="0.45">
      <c r="M784" s="96"/>
      <c r="N784" s="103"/>
      <c r="Q784" t="str">
        <f t="shared" si="26"/>
        <v/>
      </c>
      <c r="R784" s="108"/>
      <c r="S784" s="98"/>
      <c r="T784" s="105"/>
      <c r="V784" s="171" t="str" cm="1">
        <f t="array" aca="1" ref="V784" ca="1">IF(B784="","",IF(OR(AK784="Joined",AK784="Rejected",AK784="Offer Drop",AK784="Backed out"),"",_xlfn.LET(_xlpm.dates,CHOOSE({1,2,3,4,5,6},X784,Z784,AB784,AD784,AF784,AH784),_xlpm.pastDates,IF(_xlpm.dates&lt;=TODAY(),_xlpm.dates,0),_xlpm.maxPast,MAX(_xlpm.pastDates),IF(_xlpm.maxPast&gt;0,TODAY()-_xlpm.maxPast,IF(T784="","",TODAY()-T784)))))</f>
        <v/>
      </c>
      <c r="W784" s="95"/>
      <c r="X784" s="129"/>
      <c r="Y784" s="100"/>
      <c r="Z784" s="99"/>
      <c r="AA784" s="100"/>
      <c r="AB784" s="99"/>
      <c r="AC784" s="100"/>
      <c r="AD784" s="105"/>
      <c r="AE784" s="94"/>
      <c r="AF784" s="105"/>
      <c r="AG784" s="94"/>
      <c r="AH784" s="132"/>
      <c r="AI784" s="97"/>
      <c r="AJ784" s="96"/>
      <c r="AK784" s="192" t="str">
        <f t="shared" si="27"/>
        <v/>
      </c>
      <c r="AL784" s="169" t="str">
        <f>IFERROR(IF(S784="","",IF(VLOOKUP(S784,'Requisitions'!$B:$N,13,FALSE)="","",HYPERLINK(VLOOKUP(S784,'Requisitions'!$B:$N,13,FALSE),"Feedback Sheet"))),"")</f>
        <v/>
      </c>
    </row>
    <row r="785" spans="13:38" x14ac:dyDescent="0.45">
      <c r="M785" s="96"/>
      <c r="N785" s="103"/>
      <c r="Q785" t="str">
        <f t="shared" si="26"/>
        <v/>
      </c>
      <c r="R785" s="108"/>
      <c r="S785" s="98"/>
      <c r="T785" s="105"/>
      <c r="V785" s="171" t="str" cm="1">
        <f t="array" aca="1" ref="V785" ca="1">IF(B785="","",IF(OR(AK785="Joined",AK785="Rejected",AK785="Offer Drop",AK785="Backed out"),"",_xlfn.LET(_xlpm.dates,CHOOSE({1,2,3,4,5,6},X785,Z785,AB785,AD785,AF785,AH785),_xlpm.pastDates,IF(_xlpm.dates&lt;=TODAY(),_xlpm.dates,0),_xlpm.maxPast,MAX(_xlpm.pastDates),IF(_xlpm.maxPast&gt;0,TODAY()-_xlpm.maxPast,IF(T785="","",TODAY()-T785)))))</f>
        <v/>
      </c>
      <c r="W785" s="95"/>
      <c r="X785" s="129"/>
      <c r="Y785" s="100"/>
      <c r="Z785" s="99"/>
      <c r="AA785" s="100"/>
      <c r="AB785" s="99"/>
      <c r="AC785" s="100"/>
      <c r="AD785" s="105"/>
      <c r="AE785" s="94"/>
      <c r="AF785" s="105"/>
      <c r="AG785" s="94"/>
      <c r="AH785" s="132"/>
      <c r="AI785" s="97"/>
      <c r="AJ785" s="96"/>
      <c r="AK785" s="192" t="str">
        <f t="shared" si="27"/>
        <v/>
      </c>
      <c r="AL785" s="169" t="str">
        <f>IFERROR(IF(S785="","",IF(VLOOKUP(S785,'Requisitions'!$B:$N,13,FALSE)="","",HYPERLINK(VLOOKUP(S785,'Requisitions'!$B:$N,13,FALSE),"Feedback Sheet"))),"")</f>
        <v/>
      </c>
    </row>
    <row r="786" spans="13:38" x14ac:dyDescent="0.45">
      <c r="M786" s="96"/>
      <c r="N786" s="103"/>
      <c r="Q786" t="str">
        <f t="shared" si="26"/>
        <v/>
      </c>
      <c r="R786" s="108"/>
      <c r="S786" s="98"/>
      <c r="T786" s="105"/>
      <c r="V786" s="171" t="str" cm="1">
        <f t="array" aca="1" ref="V786" ca="1">IF(B786="","",IF(OR(AK786="Joined",AK786="Rejected",AK786="Offer Drop",AK786="Backed out"),"",_xlfn.LET(_xlpm.dates,CHOOSE({1,2,3,4,5,6},X786,Z786,AB786,AD786,AF786,AH786),_xlpm.pastDates,IF(_xlpm.dates&lt;=TODAY(),_xlpm.dates,0),_xlpm.maxPast,MAX(_xlpm.pastDates),IF(_xlpm.maxPast&gt;0,TODAY()-_xlpm.maxPast,IF(T786="","",TODAY()-T786)))))</f>
        <v/>
      </c>
      <c r="W786" s="95"/>
      <c r="X786" s="129"/>
      <c r="Y786" s="100"/>
      <c r="Z786" s="99"/>
      <c r="AA786" s="100"/>
      <c r="AB786" s="99"/>
      <c r="AC786" s="100"/>
      <c r="AD786" s="105"/>
      <c r="AE786" s="94"/>
      <c r="AF786" s="105"/>
      <c r="AG786" s="94"/>
      <c r="AH786" s="132"/>
      <c r="AI786" s="97"/>
      <c r="AJ786" s="96"/>
      <c r="AK786" s="192" t="str">
        <f t="shared" si="27"/>
        <v/>
      </c>
      <c r="AL786" s="169" t="str">
        <f>IFERROR(IF(S786="","",IF(VLOOKUP(S786,'Requisitions'!$B:$N,13,FALSE)="","",HYPERLINK(VLOOKUP(S786,'Requisitions'!$B:$N,13,FALSE),"Feedback Sheet"))),"")</f>
        <v/>
      </c>
    </row>
    <row r="787" spans="13:38" x14ac:dyDescent="0.45">
      <c r="M787" s="96"/>
      <c r="N787" s="103"/>
      <c r="Q787" t="str">
        <f t="shared" si="26"/>
        <v/>
      </c>
      <c r="R787" s="108"/>
      <c r="S787" s="98"/>
      <c r="T787" s="105"/>
      <c r="V787" s="171" t="str" cm="1">
        <f t="array" aca="1" ref="V787" ca="1">IF(B787="","",IF(OR(AK787="Joined",AK787="Rejected",AK787="Offer Drop",AK787="Backed out"),"",_xlfn.LET(_xlpm.dates,CHOOSE({1,2,3,4,5,6},X787,Z787,AB787,AD787,AF787,AH787),_xlpm.pastDates,IF(_xlpm.dates&lt;=TODAY(),_xlpm.dates,0),_xlpm.maxPast,MAX(_xlpm.pastDates),IF(_xlpm.maxPast&gt;0,TODAY()-_xlpm.maxPast,IF(T787="","",TODAY()-T787)))))</f>
        <v/>
      </c>
      <c r="W787" s="95"/>
      <c r="X787" s="129"/>
      <c r="Y787" s="100"/>
      <c r="Z787" s="99"/>
      <c r="AA787" s="100"/>
      <c r="AB787" s="99"/>
      <c r="AC787" s="100"/>
      <c r="AD787" s="105"/>
      <c r="AE787" s="94"/>
      <c r="AF787" s="105"/>
      <c r="AG787" s="94"/>
      <c r="AH787" s="132"/>
      <c r="AI787" s="97"/>
      <c r="AJ787" s="96"/>
      <c r="AK787" s="192" t="str">
        <f t="shared" si="27"/>
        <v/>
      </c>
      <c r="AL787" s="169" t="str">
        <f>IFERROR(IF(S787="","",IF(VLOOKUP(S787,'Requisitions'!$B:$N,13,FALSE)="","",HYPERLINK(VLOOKUP(S787,'Requisitions'!$B:$N,13,FALSE),"Feedback Sheet"))),"")</f>
        <v/>
      </c>
    </row>
    <row r="788" spans="13:38" x14ac:dyDescent="0.45">
      <c r="M788" s="96"/>
      <c r="N788" s="103"/>
      <c r="Q788" t="str">
        <f t="shared" si="26"/>
        <v/>
      </c>
      <c r="R788" s="108"/>
      <c r="S788" s="98"/>
      <c r="T788" s="105"/>
      <c r="V788" s="171" t="str" cm="1">
        <f t="array" aca="1" ref="V788" ca="1">IF(B788="","",IF(OR(AK788="Joined",AK788="Rejected",AK788="Offer Drop",AK788="Backed out"),"",_xlfn.LET(_xlpm.dates,CHOOSE({1,2,3,4,5,6},X788,Z788,AB788,AD788,AF788,AH788),_xlpm.pastDates,IF(_xlpm.dates&lt;=TODAY(),_xlpm.dates,0),_xlpm.maxPast,MAX(_xlpm.pastDates),IF(_xlpm.maxPast&gt;0,TODAY()-_xlpm.maxPast,IF(T788="","",TODAY()-T788)))))</f>
        <v/>
      </c>
      <c r="W788" s="95"/>
      <c r="X788" s="129"/>
      <c r="Y788" s="100"/>
      <c r="Z788" s="99"/>
      <c r="AA788" s="100"/>
      <c r="AB788" s="99"/>
      <c r="AC788" s="100"/>
      <c r="AD788" s="105"/>
      <c r="AE788" s="94"/>
      <c r="AF788" s="105"/>
      <c r="AG788" s="94"/>
      <c r="AH788" s="132"/>
      <c r="AI788" s="97"/>
      <c r="AJ788" s="96"/>
      <c r="AK788" s="192" t="str">
        <f t="shared" si="27"/>
        <v/>
      </c>
      <c r="AL788" s="169" t="str">
        <f>IFERROR(IF(S788="","",IF(VLOOKUP(S788,'Requisitions'!$B:$N,13,FALSE)="","",HYPERLINK(VLOOKUP(S788,'Requisitions'!$B:$N,13,FALSE),"Feedback Sheet"))),"")</f>
        <v/>
      </c>
    </row>
    <row r="789" spans="13:38" x14ac:dyDescent="0.45">
      <c r="M789" s="96"/>
      <c r="N789" s="103"/>
      <c r="Q789" t="str">
        <f t="shared" si="26"/>
        <v/>
      </c>
      <c r="R789" s="108"/>
      <c r="S789" s="98"/>
      <c r="T789" s="105"/>
      <c r="V789" s="171" t="str" cm="1">
        <f t="array" aca="1" ref="V789" ca="1">IF(B789="","",IF(OR(AK789="Joined",AK789="Rejected",AK789="Offer Drop",AK789="Backed out"),"",_xlfn.LET(_xlpm.dates,CHOOSE({1,2,3,4,5,6},X789,Z789,AB789,AD789,AF789,AH789),_xlpm.pastDates,IF(_xlpm.dates&lt;=TODAY(),_xlpm.dates,0),_xlpm.maxPast,MAX(_xlpm.pastDates),IF(_xlpm.maxPast&gt;0,TODAY()-_xlpm.maxPast,IF(T789="","",TODAY()-T789)))))</f>
        <v/>
      </c>
      <c r="W789" s="95"/>
      <c r="X789" s="129"/>
      <c r="Y789" s="100"/>
      <c r="Z789" s="99"/>
      <c r="AA789" s="100"/>
      <c r="AB789" s="99"/>
      <c r="AC789" s="100"/>
      <c r="AD789" s="105"/>
      <c r="AE789" s="94"/>
      <c r="AF789" s="105"/>
      <c r="AG789" s="94"/>
      <c r="AH789" s="132"/>
      <c r="AI789" s="97"/>
      <c r="AJ789" s="96"/>
      <c r="AK789" s="192" t="str">
        <f t="shared" si="27"/>
        <v/>
      </c>
      <c r="AL789" s="169" t="str">
        <f>IFERROR(IF(S789="","",IF(VLOOKUP(S789,'Requisitions'!$B:$N,13,FALSE)="","",HYPERLINK(VLOOKUP(S789,'Requisitions'!$B:$N,13,FALSE),"Feedback Sheet"))),"")</f>
        <v/>
      </c>
    </row>
    <row r="790" spans="13:38" x14ac:dyDescent="0.45">
      <c r="M790" s="96"/>
      <c r="N790" s="103"/>
      <c r="Q790" t="str">
        <f t="shared" si="26"/>
        <v/>
      </c>
      <c r="R790" s="108"/>
      <c r="S790" s="98"/>
      <c r="T790" s="105"/>
      <c r="V790" s="171" t="str" cm="1">
        <f t="array" aca="1" ref="V790" ca="1">IF(B790="","",IF(OR(AK790="Joined",AK790="Rejected",AK790="Offer Drop",AK790="Backed out"),"",_xlfn.LET(_xlpm.dates,CHOOSE({1,2,3,4,5,6},X790,Z790,AB790,AD790,AF790,AH790),_xlpm.pastDates,IF(_xlpm.dates&lt;=TODAY(),_xlpm.dates,0),_xlpm.maxPast,MAX(_xlpm.pastDates),IF(_xlpm.maxPast&gt;0,TODAY()-_xlpm.maxPast,IF(T790="","",TODAY()-T790)))))</f>
        <v/>
      </c>
      <c r="W790" s="95"/>
      <c r="X790" s="129"/>
      <c r="Y790" s="100"/>
      <c r="Z790" s="99"/>
      <c r="AA790" s="100"/>
      <c r="AB790" s="99"/>
      <c r="AC790" s="100"/>
      <c r="AD790" s="105"/>
      <c r="AE790" s="94"/>
      <c r="AF790" s="105"/>
      <c r="AG790" s="94"/>
      <c r="AH790" s="132"/>
      <c r="AI790" s="97"/>
      <c r="AJ790" s="96"/>
      <c r="AK790" s="192" t="str">
        <f t="shared" si="27"/>
        <v/>
      </c>
      <c r="AL790" s="169" t="str">
        <f>IFERROR(IF(S790="","",IF(VLOOKUP(S790,'Requisitions'!$B:$N,13,FALSE)="","",HYPERLINK(VLOOKUP(S790,'Requisitions'!$B:$N,13,FALSE),"Feedback Sheet"))),"")</f>
        <v/>
      </c>
    </row>
    <row r="791" spans="13:38" x14ac:dyDescent="0.45">
      <c r="M791" s="96"/>
      <c r="N791" s="103"/>
      <c r="Q791" t="str">
        <f t="shared" si="26"/>
        <v/>
      </c>
      <c r="R791" s="108"/>
      <c r="S791" s="98"/>
      <c r="T791" s="105"/>
      <c r="V791" s="171" t="str" cm="1">
        <f t="array" aca="1" ref="V791" ca="1">IF(B791="","",IF(OR(AK791="Joined",AK791="Rejected",AK791="Offer Drop",AK791="Backed out"),"",_xlfn.LET(_xlpm.dates,CHOOSE({1,2,3,4,5,6},X791,Z791,AB791,AD791,AF791,AH791),_xlpm.pastDates,IF(_xlpm.dates&lt;=TODAY(),_xlpm.dates,0),_xlpm.maxPast,MAX(_xlpm.pastDates),IF(_xlpm.maxPast&gt;0,TODAY()-_xlpm.maxPast,IF(T791="","",TODAY()-T791)))))</f>
        <v/>
      </c>
      <c r="W791" s="95"/>
      <c r="X791" s="129"/>
      <c r="Y791" s="100"/>
      <c r="Z791" s="99"/>
      <c r="AA791" s="100"/>
      <c r="AB791" s="99"/>
      <c r="AC791" s="100"/>
      <c r="AD791" s="105"/>
      <c r="AE791" s="94"/>
      <c r="AF791" s="105"/>
      <c r="AG791" s="94"/>
      <c r="AH791" s="132"/>
      <c r="AI791" s="97"/>
      <c r="AJ791" s="96"/>
      <c r="AK791" s="192" t="str">
        <f t="shared" si="27"/>
        <v/>
      </c>
      <c r="AL791" s="169" t="str">
        <f>IFERROR(IF(S791="","",IF(VLOOKUP(S791,'Requisitions'!$B:$N,13,FALSE)="","",HYPERLINK(VLOOKUP(S791,'Requisitions'!$B:$N,13,FALSE),"Feedback Sheet"))),"")</f>
        <v/>
      </c>
    </row>
    <row r="792" spans="13:38" x14ac:dyDescent="0.45">
      <c r="M792" s="96"/>
      <c r="N792" s="103"/>
      <c r="Q792" t="str">
        <f t="shared" si="26"/>
        <v/>
      </c>
      <c r="R792" s="108"/>
      <c r="S792" s="98"/>
      <c r="T792" s="105"/>
      <c r="V792" s="171" t="str" cm="1">
        <f t="array" aca="1" ref="V792" ca="1">IF(B792="","",IF(OR(AK792="Joined",AK792="Rejected",AK792="Offer Drop",AK792="Backed out"),"",_xlfn.LET(_xlpm.dates,CHOOSE({1,2,3,4,5,6},X792,Z792,AB792,AD792,AF792,AH792),_xlpm.pastDates,IF(_xlpm.dates&lt;=TODAY(),_xlpm.dates,0),_xlpm.maxPast,MAX(_xlpm.pastDates),IF(_xlpm.maxPast&gt;0,TODAY()-_xlpm.maxPast,IF(T792="","",TODAY()-T792)))))</f>
        <v/>
      </c>
      <c r="W792" s="95"/>
      <c r="X792" s="129"/>
      <c r="Y792" s="100"/>
      <c r="Z792" s="99"/>
      <c r="AA792" s="100"/>
      <c r="AB792" s="99"/>
      <c r="AC792" s="100"/>
      <c r="AD792" s="105"/>
      <c r="AE792" s="94"/>
      <c r="AF792" s="105"/>
      <c r="AG792" s="94"/>
      <c r="AH792" s="132"/>
      <c r="AI792" s="97"/>
      <c r="AJ792" s="96"/>
      <c r="AK792" s="192" t="str">
        <f t="shared" si="27"/>
        <v/>
      </c>
      <c r="AL792" s="169" t="str">
        <f>IFERROR(IF(S792="","",IF(VLOOKUP(S792,'Requisitions'!$B:$N,13,FALSE)="","",HYPERLINK(VLOOKUP(S792,'Requisitions'!$B:$N,13,FALSE),"Feedback Sheet"))),"")</f>
        <v/>
      </c>
    </row>
    <row r="793" spans="13:38" x14ac:dyDescent="0.45">
      <c r="M793" s="96"/>
      <c r="N793" s="103"/>
      <c r="Q793" t="str">
        <f t="shared" si="26"/>
        <v/>
      </c>
      <c r="R793" s="108"/>
      <c r="S793" s="98"/>
      <c r="T793" s="105"/>
      <c r="V793" s="171" t="str" cm="1">
        <f t="array" aca="1" ref="V793" ca="1">IF(B793="","",IF(OR(AK793="Joined",AK793="Rejected",AK793="Offer Drop",AK793="Backed out"),"",_xlfn.LET(_xlpm.dates,CHOOSE({1,2,3,4,5,6},X793,Z793,AB793,AD793,AF793,AH793),_xlpm.pastDates,IF(_xlpm.dates&lt;=TODAY(),_xlpm.dates,0),_xlpm.maxPast,MAX(_xlpm.pastDates),IF(_xlpm.maxPast&gt;0,TODAY()-_xlpm.maxPast,IF(T793="","",TODAY()-T793)))))</f>
        <v/>
      </c>
      <c r="W793" s="95"/>
      <c r="X793" s="129"/>
      <c r="Y793" s="100"/>
      <c r="Z793" s="99"/>
      <c r="AA793" s="100"/>
      <c r="AB793" s="99"/>
      <c r="AC793" s="100"/>
      <c r="AD793" s="105"/>
      <c r="AE793" s="94"/>
      <c r="AF793" s="105"/>
      <c r="AG793" s="94"/>
      <c r="AH793" s="132"/>
      <c r="AI793" s="97"/>
      <c r="AJ793" s="96"/>
      <c r="AK793" s="192" t="str">
        <f t="shared" si="27"/>
        <v/>
      </c>
      <c r="AL793" s="169" t="str">
        <f>IFERROR(IF(S793="","",IF(VLOOKUP(S793,'Requisitions'!$B:$N,13,FALSE)="","",HYPERLINK(VLOOKUP(S793,'Requisitions'!$B:$N,13,FALSE),"Feedback Sheet"))),"")</f>
        <v/>
      </c>
    </row>
    <row r="794" spans="13:38" x14ac:dyDescent="0.45">
      <c r="M794" s="96"/>
      <c r="N794" s="103"/>
      <c r="Q794" t="str">
        <f t="shared" si="26"/>
        <v/>
      </c>
      <c r="R794" s="108"/>
      <c r="S794" s="98"/>
      <c r="T794" s="105"/>
      <c r="V794" s="171" t="str" cm="1">
        <f t="array" aca="1" ref="V794" ca="1">IF(B794="","",IF(OR(AK794="Joined",AK794="Rejected",AK794="Offer Drop",AK794="Backed out"),"",_xlfn.LET(_xlpm.dates,CHOOSE({1,2,3,4,5,6},X794,Z794,AB794,AD794,AF794,AH794),_xlpm.pastDates,IF(_xlpm.dates&lt;=TODAY(),_xlpm.dates,0),_xlpm.maxPast,MAX(_xlpm.pastDates),IF(_xlpm.maxPast&gt;0,TODAY()-_xlpm.maxPast,IF(T794="","",TODAY()-T794)))))</f>
        <v/>
      </c>
      <c r="W794" s="95"/>
      <c r="X794" s="129"/>
      <c r="Y794" s="100"/>
      <c r="Z794" s="99"/>
      <c r="AA794" s="100"/>
      <c r="AB794" s="99"/>
      <c r="AC794" s="100"/>
      <c r="AD794" s="105"/>
      <c r="AE794" s="94"/>
      <c r="AF794" s="105"/>
      <c r="AG794" s="94"/>
      <c r="AH794" s="132"/>
      <c r="AI794" s="97"/>
      <c r="AJ794" s="96"/>
      <c r="AK794" s="192" t="str">
        <f t="shared" si="27"/>
        <v/>
      </c>
      <c r="AL794" s="169" t="str">
        <f>IFERROR(IF(S794="","",IF(VLOOKUP(S794,'Requisitions'!$B:$N,13,FALSE)="","",HYPERLINK(VLOOKUP(S794,'Requisitions'!$B:$N,13,FALSE),"Feedback Sheet"))),"")</f>
        <v/>
      </c>
    </row>
    <row r="795" spans="13:38" x14ac:dyDescent="0.45">
      <c r="M795" s="96"/>
      <c r="N795" s="103"/>
      <c r="Q795" t="str">
        <f t="shared" si="26"/>
        <v/>
      </c>
      <c r="R795" s="108"/>
      <c r="S795" s="98"/>
      <c r="T795" s="105"/>
      <c r="V795" s="171" t="str" cm="1">
        <f t="array" aca="1" ref="V795" ca="1">IF(B795="","",IF(OR(AK795="Joined",AK795="Rejected",AK795="Offer Drop",AK795="Backed out"),"",_xlfn.LET(_xlpm.dates,CHOOSE({1,2,3,4,5,6},X795,Z795,AB795,AD795,AF795,AH795),_xlpm.pastDates,IF(_xlpm.dates&lt;=TODAY(),_xlpm.dates,0),_xlpm.maxPast,MAX(_xlpm.pastDates),IF(_xlpm.maxPast&gt;0,TODAY()-_xlpm.maxPast,IF(T795="","",TODAY()-T795)))))</f>
        <v/>
      </c>
      <c r="W795" s="95"/>
      <c r="X795" s="129"/>
      <c r="Y795" s="100"/>
      <c r="Z795" s="99"/>
      <c r="AA795" s="100"/>
      <c r="AB795" s="99"/>
      <c r="AC795" s="100"/>
      <c r="AD795" s="105"/>
      <c r="AE795" s="94"/>
      <c r="AF795" s="105"/>
      <c r="AG795" s="94"/>
      <c r="AH795" s="132"/>
      <c r="AI795" s="97"/>
      <c r="AJ795" s="96"/>
      <c r="AK795" s="192" t="str">
        <f t="shared" si="27"/>
        <v/>
      </c>
      <c r="AL795" s="169" t="str">
        <f>IFERROR(IF(S795="","",IF(VLOOKUP(S795,'Requisitions'!$B:$N,13,FALSE)="","",HYPERLINK(VLOOKUP(S795,'Requisitions'!$B:$N,13,FALSE),"Feedback Sheet"))),"")</f>
        <v/>
      </c>
    </row>
    <row r="796" spans="13:38" x14ac:dyDescent="0.45">
      <c r="M796" s="96"/>
      <c r="N796" s="103"/>
      <c r="Q796" t="str">
        <f t="shared" si="26"/>
        <v/>
      </c>
      <c r="R796" s="108"/>
      <c r="S796" s="98"/>
      <c r="T796" s="105"/>
      <c r="V796" s="171" t="str" cm="1">
        <f t="array" aca="1" ref="V796" ca="1">IF(B796="","",IF(OR(AK796="Joined",AK796="Rejected",AK796="Offer Drop",AK796="Backed out"),"",_xlfn.LET(_xlpm.dates,CHOOSE({1,2,3,4,5,6},X796,Z796,AB796,AD796,AF796,AH796),_xlpm.pastDates,IF(_xlpm.dates&lt;=TODAY(),_xlpm.dates,0),_xlpm.maxPast,MAX(_xlpm.pastDates),IF(_xlpm.maxPast&gt;0,TODAY()-_xlpm.maxPast,IF(T796="","",TODAY()-T796)))))</f>
        <v/>
      </c>
      <c r="W796" s="95"/>
      <c r="X796" s="129"/>
      <c r="Y796" s="100"/>
      <c r="Z796" s="99"/>
      <c r="AA796" s="100"/>
      <c r="AB796" s="99"/>
      <c r="AC796" s="100"/>
      <c r="AD796" s="105"/>
      <c r="AE796" s="94"/>
      <c r="AF796" s="105"/>
      <c r="AG796" s="94"/>
      <c r="AH796" s="132"/>
      <c r="AI796" s="97"/>
      <c r="AJ796" s="96"/>
      <c r="AK796" s="192" t="str">
        <f t="shared" si="27"/>
        <v/>
      </c>
      <c r="AL796" s="169" t="str">
        <f>IFERROR(IF(S796="","",IF(VLOOKUP(S796,'Requisitions'!$B:$N,13,FALSE)="","",HYPERLINK(VLOOKUP(S796,'Requisitions'!$B:$N,13,FALSE),"Feedback Sheet"))),"")</f>
        <v/>
      </c>
    </row>
    <row r="797" spans="13:38" x14ac:dyDescent="0.45">
      <c r="M797" s="96"/>
      <c r="N797" s="103"/>
      <c r="Q797" t="str">
        <f t="shared" si="26"/>
        <v/>
      </c>
      <c r="R797" s="108"/>
      <c r="S797" s="98"/>
      <c r="T797" s="105"/>
      <c r="V797" s="171" t="str" cm="1">
        <f t="array" aca="1" ref="V797" ca="1">IF(B797="","",IF(OR(AK797="Joined",AK797="Rejected",AK797="Offer Drop",AK797="Backed out"),"",_xlfn.LET(_xlpm.dates,CHOOSE({1,2,3,4,5,6},X797,Z797,AB797,AD797,AF797,AH797),_xlpm.pastDates,IF(_xlpm.dates&lt;=TODAY(),_xlpm.dates,0),_xlpm.maxPast,MAX(_xlpm.pastDates),IF(_xlpm.maxPast&gt;0,TODAY()-_xlpm.maxPast,IF(T797="","",TODAY()-T797)))))</f>
        <v/>
      </c>
      <c r="W797" s="95"/>
      <c r="X797" s="129"/>
      <c r="Y797" s="100"/>
      <c r="Z797" s="99"/>
      <c r="AA797" s="100"/>
      <c r="AB797" s="99"/>
      <c r="AC797" s="100"/>
      <c r="AD797" s="105"/>
      <c r="AE797" s="94"/>
      <c r="AF797" s="105"/>
      <c r="AG797" s="94"/>
      <c r="AH797" s="132"/>
      <c r="AI797" s="97"/>
      <c r="AJ797" s="96"/>
      <c r="AK797" s="192" t="str">
        <f t="shared" si="27"/>
        <v/>
      </c>
      <c r="AL797" s="169" t="str">
        <f>IFERROR(IF(S797="","",IF(VLOOKUP(S797,'Requisitions'!$B:$N,13,FALSE)="","",HYPERLINK(VLOOKUP(S797,'Requisitions'!$B:$N,13,FALSE),"Feedback Sheet"))),"")</f>
        <v/>
      </c>
    </row>
    <row r="798" spans="13:38" x14ac:dyDescent="0.45">
      <c r="M798" s="96"/>
      <c r="N798" s="103"/>
      <c r="Q798" t="str">
        <f t="shared" si="26"/>
        <v/>
      </c>
      <c r="R798" s="108"/>
      <c r="S798" s="98"/>
      <c r="T798" s="105"/>
      <c r="V798" s="171" t="str" cm="1">
        <f t="array" aca="1" ref="V798" ca="1">IF(B798="","",IF(OR(AK798="Joined",AK798="Rejected",AK798="Offer Drop",AK798="Backed out"),"",_xlfn.LET(_xlpm.dates,CHOOSE({1,2,3,4,5,6},X798,Z798,AB798,AD798,AF798,AH798),_xlpm.pastDates,IF(_xlpm.dates&lt;=TODAY(),_xlpm.dates,0),_xlpm.maxPast,MAX(_xlpm.pastDates),IF(_xlpm.maxPast&gt;0,TODAY()-_xlpm.maxPast,IF(T798="","",TODAY()-T798)))))</f>
        <v/>
      </c>
      <c r="W798" s="95"/>
      <c r="X798" s="129"/>
      <c r="Y798" s="100"/>
      <c r="Z798" s="99"/>
      <c r="AA798" s="100"/>
      <c r="AB798" s="99"/>
      <c r="AC798" s="100"/>
      <c r="AD798" s="105"/>
      <c r="AE798" s="94"/>
      <c r="AF798" s="105"/>
      <c r="AG798" s="94"/>
      <c r="AH798" s="132"/>
      <c r="AI798" s="97"/>
      <c r="AJ798" s="96"/>
      <c r="AK798" s="192" t="str">
        <f t="shared" si="27"/>
        <v/>
      </c>
      <c r="AL798" s="169" t="str">
        <f>IFERROR(IF(S798="","",IF(VLOOKUP(S798,'Requisitions'!$B:$N,13,FALSE)="","",HYPERLINK(VLOOKUP(S798,'Requisitions'!$B:$N,13,FALSE),"Feedback Sheet"))),"")</f>
        <v/>
      </c>
    </row>
    <row r="799" spans="13:38" x14ac:dyDescent="0.45">
      <c r="M799" s="96"/>
      <c r="N799" s="103"/>
      <c r="Q799" t="str">
        <f t="shared" si="26"/>
        <v/>
      </c>
      <c r="R799" s="108"/>
      <c r="S799" s="98"/>
      <c r="T799" s="105"/>
      <c r="V799" s="171" t="str" cm="1">
        <f t="array" aca="1" ref="V799" ca="1">IF(B799="","",IF(OR(AK799="Joined",AK799="Rejected",AK799="Offer Drop",AK799="Backed out"),"",_xlfn.LET(_xlpm.dates,CHOOSE({1,2,3,4,5,6},X799,Z799,AB799,AD799,AF799,AH799),_xlpm.pastDates,IF(_xlpm.dates&lt;=TODAY(),_xlpm.dates,0),_xlpm.maxPast,MAX(_xlpm.pastDates),IF(_xlpm.maxPast&gt;0,TODAY()-_xlpm.maxPast,IF(T799="","",TODAY()-T799)))))</f>
        <v/>
      </c>
      <c r="W799" s="95"/>
      <c r="X799" s="129"/>
      <c r="Y799" s="100"/>
      <c r="Z799" s="99"/>
      <c r="AA799" s="100"/>
      <c r="AB799" s="99"/>
      <c r="AC799" s="100"/>
      <c r="AD799" s="105"/>
      <c r="AE799" s="94"/>
      <c r="AF799" s="105"/>
      <c r="AG799" s="94"/>
      <c r="AH799" s="132"/>
      <c r="AI799" s="97"/>
      <c r="AJ799" s="96"/>
      <c r="AK799" s="192" t="str">
        <f t="shared" si="27"/>
        <v/>
      </c>
      <c r="AL799" s="169" t="str">
        <f>IFERROR(IF(S799="","",IF(VLOOKUP(S799,'Requisitions'!$B:$N,13,FALSE)="","",HYPERLINK(VLOOKUP(S799,'Requisitions'!$B:$N,13,FALSE),"Feedback Sheet"))),"")</f>
        <v/>
      </c>
    </row>
    <row r="800" spans="13:38" x14ac:dyDescent="0.45">
      <c r="M800" s="96"/>
      <c r="N800" s="103"/>
      <c r="Q800" t="str">
        <f t="shared" si="26"/>
        <v/>
      </c>
      <c r="R800" s="108"/>
      <c r="S800" s="98"/>
      <c r="T800" s="105"/>
      <c r="V800" s="171" t="str" cm="1">
        <f t="array" aca="1" ref="V800" ca="1">IF(B800="","",IF(OR(AK800="Joined",AK800="Rejected",AK800="Offer Drop",AK800="Backed out"),"",_xlfn.LET(_xlpm.dates,CHOOSE({1,2,3,4,5,6},X800,Z800,AB800,AD800,AF800,AH800),_xlpm.pastDates,IF(_xlpm.dates&lt;=TODAY(),_xlpm.dates,0),_xlpm.maxPast,MAX(_xlpm.pastDates),IF(_xlpm.maxPast&gt;0,TODAY()-_xlpm.maxPast,IF(T800="","",TODAY()-T800)))))</f>
        <v/>
      </c>
      <c r="W800" s="95"/>
      <c r="X800" s="129"/>
      <c r="Y800" s="100"/>
      <c r="Z800" s="99"/>
      <c r="AA800" s="100"/>
      <c r="AB800" s="99"/>
      <c r="AC800" s="100"/>
      <c r="AD800" s="105"/>
      <c r="AE800" s="94"/>
      <c r="AF800" s="105"/>
      <c r="AG800" s="94"/>
      <c r="AH800" s="132"/>
      <c r="AI800" s="97"/>
      <c r="AJ800" s="96"/>
      <c r="AK800" s="192" t="str">
        <f t="shared" si="27"/>
        <v/>
      </c>
      <c r="AL800" s="169" t="str">
        <f>IFERROR(IF(S800="","",IF(VLOOKUP(S800,'Requisitions'!$B:$N,13,FALSE)="","",HYPERLINK(VLOOKUP(S800,'Requisitions'!$B:$N,13,FALSE),"Feedback Sheet"))),"")</f>
        <v/>
      </c>
    </row>
    <row r="801" spans="13:38" x14ac:dyDescent="0.45">
      <c r="M801" s="96"/>
      <c r="N801" s="103"/>
      <c r="Q801" t="str">
        <f t="shared" si="26"/>
        <v/>
      </c>
      <c r="R801" s="108"/>
      <c r="S801" s="98"/>
      <c r="T801" s="105"/>
      <c r="V801" s="171" t="str" cm="1">
        <f t="array" aca="1" ref="V801" ca="1">IF(B801="","",IF(OR(AK801="Joined",AK801="Rejected",AK801="Offer Drop",AK801="Backed out"),"",_xlfn.LET(_xlpm.dates,CHOOSE({1,2,3,4,5,6},X801,Z801,AB801,AD801,AF801,AH801),_xlpm.pastDates,IF(_xlpm.dates&lt;=TODAY(),_xlpm.dates,0),_xlpm.maxPast,MAX(_xlpm.pastDates),IF(_xlpm.maxPast&gt;0,TODAY()-_xlpm.maxPast,IF(T801="","",TODAY()-T801)))))</f>
        <v/>
      </c>
      <c r="W801" s="95"/>
      <c r="X801" s="129"/>
      <c r="Y801" s="100"/>
      <c r="Z801" s="99"/>
      <c r="AA801" s="100"/>
      <c r="AB801" s="99"/>
      <c r="AC801" s="100"/>
      <c r="AD801" s="105"/>
      <c r="AE801" s="94"/>
      <c r="AF801" s="105"/>
      <c r="AG801" s="94"/>
      <c r="AH801" s="132"/>
      <c r="AI801" s="97"/>
      <c r="AJ801" s="96"/>
      <c r="AK801" s="192" t="str">
        <f t="shared" si="27"/>
        <v/>
      </c>
      <c r="AL801" s="169" t="str">
        <f>IFERROR(IF(S801="","",IF(VLOOKUP(S801,'Requisitions'!$B:$N,13,FALSE)="","",HYPERLINK(VLOOKUP(S801,'Requisitions'!$B:$N,13,FALSE),"Feedback Sheet"))),"")</f>
        <v/>
      </c>
    </row>
    <row r="802" spans="13:38" x14ac:dyDescent="0.45">
      <c r="M802" s="96"/>
      <c r="N802" s="103"/>
      <c r="Q802" t="str">
        <f t="shared" si="26"/>
        <v/>
      </c>
      <c r="R802" s="108"/>
      <c r="S802" s="98"/>
      <c r="T802" s="105"/>
      <c r="V802" s="171" t="str" cm="1">
        <f t="array" aca="1" ref="V802" ca="1">IF(B802="","",IF(OR(AK802="Joined",AK802="Rejected",AK802="Offer Drop",AK802="Backed out"),"",_xlfn.LET(_xlpm.dates,CHOOSE({1,2,3,4,5,6},X802,Z802,AB802,AD802,AF802,AH802),_xlpm.pastDates,IF(_xlpm.dates&lt;=TODAY(),_xlpm.dates,0),_xlpm.maxPast,MAX(_xlpm.pastDates),IF(_xlpm.maxPast&gt;0,TODAY()-_xlpm.maxPast,IF(T802="","",TODAY()-T802)))))</f>
        <v/>
      </c>
      <c r="W802" s="95"/>
      <c r="X802" s="129"/>
      <c r="Y802" s="100"/>
      <c r="Z802" s="99"/>
      <c r="AA802" s="100"/>
      <c r="AB802" s="99"/>
      <c r="AC802" s="100"/>
      <c r="AD802" s="105"/>
      <c r="AE802" s="94"/>
      <c r="AF802" s="105"/>
      <c r="AG802" s="94"/>
      <c r="AH802" s="132"/>
      <c r="AI802" s="97"/>
      <c r="AJ802" s="96"/>
      <c r="AK802" s="192" t="str">
        <f t="shared" si="27"/>
        <v/>
      </c>
      <c r="AL802" s="169" t="str">
        <f>IFERROR(IF(S802="","",IF(VLOOKUP(S802,'Requisitions'!$B:$N,13,FALSE)="","",HYPERLINK(VLOOKUP(S802,'Requisitions'!$B:$N,13,FALSE),"Feedback Sheet"))),"")</f>
        <v/>
      </c>
    </row>
    <row r="803" spans="13:38" x14ac:dyDescent="0.45">
      <c r="M803" s="96"/>
      <c r="N803" s="103"/>
      <c r="Q803" t="str">
        <f t="shared" si="26"/>
        <v/>
      </c>
      <c r="R803" s="108"/>
      <c r="S803" s="98"/>
      <c r="T803" s="105"/>
      <c r="V803" s="171" t="str" cm="1">
        <f t="array" aca="1" ref="V803" ca="1">IF(B803="","",IF(OR(AK803="Joined",AK803="Rejected",AK803="Offer Drop",AK803="Backed out"),"",_xlfn.LET(_xlpm.dates,CHOOSE({1,2,3,4,5,6},X803,Z803,AB803,AD803,AF803,AH803),_xlpm.pastDates,IF(_xlpm.dates&lt;=TODAY(),_xlpm.dates,0),_xlpm.maxPast,MAX(_xlpm.pastDates),IF(_xlpm.maxPast&gt;0,TODAY()-_xlpm.maxPast,IF(T803="","",TODAY()-T803)))))</f>
        <v/>
      </c>
      <c r="W803" s="95"/>
      <c r="X803" s="129"/>
      <c r="Y803" s="100"/>
      <c r="Z803" s="99"/>
      <c r="AA803" s="100"/>
      <c r="AB803" s="99"/>
      <c r="AC803" s="100"/>
      <c r="AD803" s="105"/>
      <c r="AE803" s="94"/>
      <c r="AF803" s="105"/>
      <c r="AG803" s="94"/>
      <c r="AH803" s="132"/>
      <c r="AI803" s="97"/>
      <c r="AJ803" s="96"/>
      <c r="AK803" s="192" t="str">
        <f t="shared" si="27"/>
        <v/>
      </c>
      <c r="AL803" s="169" t="str">
        <f>IFERROR(IF(S803="","",IF(VLOOKUP(S803,'Requisitions'!$B:$N,13,FALSE)="","",HYPERLINK(VLOOKUP(S803,'Requisitions'!$B:$N,13,FALSE),"Feedback Sheet"))),"")</f>
        <v/>
      </c>
    </row>
    <row r="804" spans="13:38" x14ac:dyDescent="0.45">
      <c r="M804" s="96"/>
      <c r="N804" s="103"/>
      <c r="Q804" t="str">
        <f t="shared" si="26"/>
        <v/>
      </c>
      <c r="R804" s="108"/>
      <c r="S804" s="98"/>
      <c r="T804" s="105"/>
      <c r="V804" s="171" t="str" cm="1">
        <f t="array" aca="1" ref="V804" ca="1">IF(B804="","",IF(OR(AK804="Joined",AK804="Rejected",AK804="Offer Drop",AK804="Backed out"),"",_xlfn.LET(_xlpm.dates,CHOOSE({1,2,3,4,5,6},X804,Z804,AB804,AD804,AF804,AH804),_xlpm.pastDates,IF(_xlpm.dates&lt;=TODAY(),_xlpm.dates,0),_xlpm.maxPast,MAX(_xlpm.pastDates),IF(_xlpm.maxPast&gt;0,TODAY()-_xlpm.maxPast,IF(T804="","",TODAY()-T804)))))</f>
        <v/>
      </c>
      <c r="W804" s="95"/>
      <c r="X804" s="129"/>
      <c r="Y804" s="100"/>
      <c r="Z804" s="99"/>
      <c r="AA804" s="100"/>
      <c r="AB804" s="99"/>
      <c r="AC804" s="100"/>
      <c r="AD804" s="105"/>
      <c r="AE804" s="94"/>
      <c r="AF804" s="105"/>
      <c r="AG804" s="94"/>
      <c r="AH804" s="132"/>
      <c r="AI804" s="97"/>
      <c r="AJ804" s="96"/>
      <c r="AK804" s="192" t="str">
        <f t="shared" si="27"/>
        <v/>
      </c>
      <c r="AL804" s="169" t="str">
        <f>IFERROR(IF(S804="","",IF(VLOOKUP(S804,'Requisitions'!$B:$N,13,FALSE)="","",HYPERLINK(VLOOKUP(S804,'Requisitions'!$B:$N,13,FALSE),"Feedback Sheet"))),"")</f>
        <v/>
      </c>
    </row>
    <row r="805" spans="13:38" x14ac:dyDescent="0.45">
      <c r="M805" s="96"/>
      <c r="N805" s="103"/>
      <c r="Q805" t="str">
        <f t="shared" si="26"/>
        <v/>
      </c>
      <c r="R805" s="108"/>
      <c r="S805" s="98"/>
      <c r="T805" s="105"/>
      <c r="V805" s="171" t="str" cm="1">
        <f t="array" aca="1" ref="V805" ca="1">IF(B805="","",IF(OR(AK805="Joined",AK805="Rejected",AK805="Offer Drop",AK805="Backed out"),"",_xlfn.LET(_xlpm.dates,CHOOSE({1,2,3,4,5,6},X805,Z805,AB805,AD805,AF805,AH805),_xlpm.pastDates,IF(_xlpm.dates&lt;=TODAY(),_xlpm.dates,0),_xlpm.maxPast,MAX(_xlpm.pastDates),IF(_xlpm.maxPast&gt;0,TODAY()-_xlpm.maxPast,IF(T805="","",TODAY()-T805)))))</f>
        <v/>
      </c>
      <c r="W805" s="95"/>
      <c r="X805" s="129"/>
      <c r="Y805" s="100"/>
      <c r="Z805" s="99"/>
      <c r="AA805" s="100"/>
      <c r="AB805" s="99"/>
      <c r="AC805" s="100"/>
      <c r="AD805" s="105"/>
      <c r="AE805" s="94"/>
      <c r="AF805" s="105"/>
      <c r="AG805" s="94"/>
      <c r="AH805" s="132"/>
      <c r="AI805" s="97"/>
      <c r="AJ805" s="96"/>
      <c r="AK805" s="192" t="str">
        <f t="shared" si="27"/>
        <v/>
      </c>
      <c r="AL805" s="169" t="str">
        <f>IFERROR(IF(S805="","",IF(VLOOKUP(S805,'Requisitions'!$B:$N,13,FALSE)="","",HYPERLINK(VLOOKUP(S805,'Requisitions'!$B:$N,13,FALSE),"Feedback Sheet"))),"")</f>
        <v/>
      </c>
    </row>
    <row r="806" spans="13:38" x14ac:dyDescent="0.45">
      <c r="M806" s="96"/>
      <c r="N806" s="103"/>
      <c r="Q806" t="str">
        <f t="shared" si="26"/>
        <v/>
      </c>
      <c r="R806" s="108"/>
      <c r="S806" s="98"/>
      <c r="T806" s="105"/>
      <c r="V806" s="171" t="str" cm="1">
        <f t="array" aca="1" ref="V806" ca="1">IF(B806="","",IF(OR(AK806="Joined",AK806="Rejected",AK806="Offer Drop",AK806="Backed out"),"",_xlfn.LET(_xlpm.dates,CHOOSE({1,2,3,4,5,6},X806,Z806,AB806,AD806,AF806,AH806),_xlpm.pastDates,IF(_xlpm.dates&lt;=TODAY(),_xlpm.dates,0),_xlpm.maxPast,MAX(_xlpm.pastDates),IF(_xlpm.maxPast&gt;0,TODAY()-_xlpm.maxPast,IF(T806="","",TODAY()-T806)))))</f>
        <v/>
      </c>
      <c r="W806" s="95"/>
      <c r="X806" s="129"/>
      <c r="Y806" s="100"/>
      <c r="Z806" s="99"/>
      <c r="AA806" s="100"/>
      <c r="AB806" s="99"/>
      <c r="AC806" s="100"/>
      <c r="AD806" s="105"/>
      <c r="AE806" s="94"/>
      <c r="AF806" s="105"/>
      <c r="AG806" s="94"/>
      <c r="AH806" s="132"/>
      <c r="AI806" s="97"/>
      <c r="AJ806" s="96"/>
      <c r="AK806" s="192" t="str">
        <f t="shared" si="27"/>
        <v/>
      </c>
      <c r="AL806" s="169" t="str">
        <f>IFERROR(IF(S806="","",IF(VLOOKUP(S806,'Requisitions'!$B:$N,13,FALSE)="","",HYPERLINK(VLOOKUP(S806,'Requisitions'!$B:$N,13,FALSE),"Feedback Sheet"))),"")</f>
        <v/>
      </c>
    </row>
    <row r="807" spans="13:38" x14ac:dyDescent="0.45">
      <c r="M807" s="96"/>
      <c r="N807" s="103"/>
      <c r="Q807" t="str">
        <f t="shared" si="26"/>
        <v/>
      </c>
      <c r="R807" s="108"/>
      <c r="S807" s="98"/>
      <c r="T807" s="105"/>
      <c r="V807" s="171" t="str" cm="1">
        <f t="array" aca="1" ref="V807" ca="1">IF(B807="","",IF(OR(AK807="Joined",AK807="Rejected",AK807="Offer Drop",AK807="Backed out"),"",_xlfn.LET(_xlpm.dates,CHOOSE({1,2,3,4,5,6},X807,Z807,AB807,AD807,AF807,AH807),_xlpm.pastDates,IF(_xlpm.dates&lt;=TODAY(),_xlpm.dates,0),_xlpm.maxPast,MAX(_xlpm.pastDates),IF(_xlpm.maxPast&gt;0,TODAY()-_xlpm.maxPast,IF(T807="","",TODAY()-T807)))))</f>
        <v/>
      </c>
      <c r="W807" s="95"/>
      <c r="X807" s="129"/>
      <c r="Y807" s="100"/>
      <c r="Z807" s="99"/>
      <c r="AA807" s="100"/>
      <c r="AB807" s="99"/>
      <c r="AC807" s="100"/>
      <c r="AD807" s="105"/>
      <c r="AE807" s="94"/>
      <c r="AF807" s="105"/>
      <c r="AG807" s="94"/>
      <c r="AH807" s="132"/>
      <c r="AI807" s="97"/>
      <c r="AJ807" s="96"/>
      <c r="AK807" s="192" t="str">
        <f t="shared" si="27"/>
        <v/>
      </c>
      <c r="AL807" s="169" t="str">
        <f>IFERROR(IF(S807="","",IF(VLOOKUP(S807,'Requisitions'!$B:$N,13,FALSE)="","",HYPERLINK(VLOOKUP(S807,'Requisitions'!$B:$N,13,FALSE),"Feedback Sheet"))),"")</f>
        <v/>
      </c>
    </row>
    <row r="808" spans="13:38" x14ac:dyDescent="0.45">
      <c r="M808" s="96"/>
      <c r="N808" s="103"/>
      <c r="Q808" t="str">
        <f t="shared" si="26"/>
        <v/>
      </c>
      <c r="R808" s="108"/>
      <c r="S808" s="98"/>
      <c r="T808" s="105"/>
      <c r="V808" s="171" t="str" cm="1">
        <f t="array" aca="1" ref="V808" ca="1">IF(B808="","",IF(OR(AK808="Joined",AK808="Rejected",AK808="Offer Drop",AK808="Backed out"),"",_xlfn.LET(_xlpm.dates,CHOOSE({1,2,3,4,5,6},X808,Z808,AB808,AD808,AF808,AH808),_xlpm.pastDates,IF(_xlpm.dates&lt;=TODAY(),_xlpm.dates,0),_xlpm.maxPast,MAX(_xlpm.pastDates),IF(_xlpm.maxPast&gt;0,TODAY()-_xlpm.maxPast,IF(T808="","",TODAY()-T808)))))</f>
        <v/>
      </c>
      <c r="W808" s="95"/>
      <c r="X808" s="129"/>
      <c r="Y808" s="100"/>
      <c r="Z808" s="99"/>
      <c r="AA808" s="100"/>
      <c r="AB808" s="99"/>
      <c r="AC808" s="100"/>
      <c r="AD808" s="105"/>
      <c r="AE808" s="94"/>
      <c r="AF808" s="105"/>
      <c r="AG808" s="94"/>
      <c r="AH808" s="132"/>
      <c r="AI808" s="97"/>
      <c r="AJ808" s="96"/>
      <c r="AK808" s="192" t="str">
        <f t="shared" si="27"/>
        <v/>
      </c>
      <c r="AL808" s="169" t="str">
        <f>IFERROR(IF(S808="","",IF(VLOOKUP(S808,'Requisitions'!$B:$N,13,FALSE)="","",HYPERLINK(VLOOKUP(S808,'Requisitions'!$B:$N,13,FALSE),"Feedback Sheet"))),"")</f>
        <v/>
      </c>
    </row>
    <row r="809" spans="13:38" x14ac:dyDescent="0.45">
      <c r="M809" s="96"/>
      <c r="N809" s="103"/>
      <c r="R809" s="108"/>
      <c r="S809" s="98"/>
      <c r="T809" s="105"/>
      <c r="V809" s="171"/>
      <c r="W809" s="95"/>
      <c r="X809" s="129"/>
      <c r="Y809" s="100"/>
      <c r="Z809" s="99"/>
      <c r="AA809" s="100"/>
      <c r="AB809" s="99"/>
      <c r="AC809" s="100"/>
      <c r="AD809" s="105"/>
      <c r="AE809" s="94"/>
      <c r="AF809" s="105"/>
      <c r="AG809" s="94"/>
      <c r="AH809" s="132"/>
      <c r="AI809" s="97"/>
      <c r="AJ809" s="96"/>
      <c r="AK809" s="176"/>
      <c r="AL809" s="169"/>
    </row>
    <row r="810" spans="13:38" x14ac:dyDescent="0.45">
      <c r="M810" s="96"/>
      <c r="N810" s="103"/>
      <c r="R810" s="108"/>
      <c r="S810" s="98"/>
      <c r="T810" s="105"/>
      <c r="V810" s="171"/>
      <c r="W810" s="95"/>
      <c r="X810" s="129"/>
      <c r="Y810" s="100"/>
      <c r="Z810" s="99"/>
      <c r="AA810" s="100"/>
      <c r="AB810" s="99"/>
      <c r="AC810" s="100"/>
      <c r="AD810" s="105"/>
      <c r="AE810" s="94"/>
      <c r="AF810" s="105"/>
      <c r="AG810" s="94"/>
      <c r="AH810" s="132"/>
      <c r="AI810" s="97"/>
      <c r="AJ810" s="96"/>
      <c r="AK810" s="176"/>
      <c r="AL810" s="169"/>
    </row>
    <row r="811" spans="13:38" x14ac:dyDescent="0.45">
      <c r="M811" s="96"/>
      <c r="N811" s="103"/>
      <c r="R811" s="108"/>
      <c r="S811" s="98"/>
      <c r="T811" s="105"/>
      <c r="V811" s="171"/>
      <c r="W811" s="95"/>
      <c r="X811" s="129"/>
      <c r="Y811" s="100"/>
      <c r="Z811" s="99"/>
      <c r="AA811" s="100"/>
      <c r="AB811" s="99"/>
      <c r="AC811" s="100"/>
      <c r="AD811" s="105"/>
      <c r="AE811" s="94"/>
      <c r="AF811" s="105"/>
      <c r="AG811" s="94"/>
      <c r="AH811" s="132"/>
      <c r="AI811" s="97"/>
      <c r="AJ811" s="96"/>
      <c r="AK811" s="176"/>
      <c r="AL811" s="169"/>
    </row>
    <row r="812" spans="13:38" x14ac:dyDescent="0.45">
      <c r="M812" s="96"/>
      <c r="N812" s="103"/>
      <c r="R812" s="108"/>
      <c r="S812" s="98"/>
      <c r="T812" s="105"/>
      <c r="V812" s="171"/>
      <c r="W812" s="95"/>
      <c r="X812" s="129"/>
      <c r="Y812" s="100"/>
      <c r="Z812" s="99"/>
      <c r="AA812" s="100"/>
      <c r="AB812" s="99"/>
      <c r="AC812" s="100"/>
      <c r="AD812" s="105"/>
      <c r="AE812" s="94"/>
      <c r="AF812" s="105"/>
      <c r="AG812" s="94"/>
      <c r="AH812" s="132"/>
      <c r="AI812" s="97"/>
      <c r="AJ812" s="96"/>
      <c r="AK812" s="176"/>
      <c r="AL812" s="169"/>
    </row>
    <row r="813" spans="13:38" x14ac:dyDescent="0.45">
      <c r="M813" s="96"/>
      <c r="N813" s="103"/>
      <c r="R813" s="108"/>
      <c r="S813" s="98"/>
      <c r="T813" s="105"/>
      <c r="V813" s="171"/>
      <c r="W813" s="95"/>
      <c r="X813" s="129"/>
      <c r="Y813" s="100"/>
      <c r="Z813" s="99"/>
      <c r="AA813" s="100"/>
      <c r="AB813" s="99"/>
      <c r="AC813" s="100"/>
      <c r="AD813" s="105"/>
      <c r="AE813" s="94"/>
      <c r="AF813" s="105"/>
      <c r="AG813" s="94"/>
      <c r="AH813" s="132"/>
      <c r="AI813" s="97"/>
      <c r="AJ813" s="96"/>
      <c r="AK813" s="176"/>
      <c r="AL813" s="169"/>
    </row>
    <row r="814" spans="13:38" x14ac:dyDescent="0.45">
      <c r="M814" s="96"/>
      <c r="N814" s="103"/>
      <c r="R814" s="108"/>
      <c r="S814" s="98"/>
      <c r="T814" s="105"/>
      <c r="V814" s="171"/>
      <c r="W814" s="95"/>
      <c r="X814" s="129"/>
      <c r="Y814" s="100"/>
      <c r="Z814" s="99"/>
      <c r="AA814" s="100"/>
      <c r="AB814" s="99"/>
      <c r="AC814" s="100"/>
      <c r="AD814" s="105"/>
      <c r="AE814" s="94"/>
      <c r="AF814" s="105"/>
      <c r="AG814" s="94"/>
      <c r="AH814" s="132"/>
      <c r="AI814" s="97"/>
      <c r="AJ814" s="96"/>
      <c r="AK814" s="176"/>
      <c r="AL814" s="169"/>
    </row>
    <row r="815" spans="13:38" x14ac:dyDescent="0.45">
      <c r="M815" s="96"/>
      <c r="N815" s="103"/>
      <c r="R815" s="108"/>
      <c r="S815" s="98"/>
      <c r="T815" s="105"/>
      <c r="V815" s="171"/>
      <c r="W815" s="95"/>
      <c r="X815" s="129"/>
      <c r="Y815" s="100"/>
      <c r="Z815" s="99"/>
      <c r="AA815" s="100"/>
      <c r="AB815" s="99"/>
      <c r="AC815" s="100"/>
      <c r="AD815" s="105"/>
      <c r="AE815" s="94"/>
      <c r="AF815" s="105"/>
      <c r="AG815" s="94"/>
      <c r="AH815" s="132"/>
      <c r="AI815" s="97"/>
      <c r="AJ815" s="96"/>
      <c r="AK815" s="176"/>
      <c r="AL815" s="169"/>
    </row>
    <row r="816" spans="13:38" x14ac:dyDescent="0.45">
      <c r="M816" s="96"/>
      <c r="N816" s="103"/>
      <c r="R816" s="108"/>
      <c r="S816" s="98"/>
      <c r="T816" s="105"/>
      <c r="V816" s="171"/>
      <c r="W816" s="95"/>
      <c r="X816" s="129"/>
      <c r="Y816" s="100"/>
      <c r="Z816" s="99"/>
      <c r="AA816" s="100"/>
      <c r="AB816" s="99"/>
      <c r="AC816" s="100"/>
      <c r="AD816" s="105"/>
      <c r="AE816" s="94"/>
      <c r="AF816" s="105"/>
      <c r="AG816" s="94"/>
      <c r="AH816" s="132"/>
      <c r="AI816" s="97"/>
      <c r="AJ816" s="96"/>
      <c r="AK816" s="176"/>
      <c r="AL816" s="169"/>
    </row>
    <row r="817" spans="13:38" x14ac:dyDescent="0.45">
      <c r="M817" s="96"/>
      <c r="N817" s="103"/>
      <c r="R817" s="108"/>
      <c r="S817" s="98"/>
      <c r="T817" s="105"/>
      <c r="V817" s="171"/>
      <c r="W817" s="95"/>
      <c r="X817" s="129"/>
      <c r="Y817" s="100"/>
      <c r="Z817" s="99"/>
      <c r="AA817" s="100"/>
      <c r="AB817" s="99"/>
      <c r="AC817" s="100"/>
      <c r="AD817" s="105"/>
      <c r="AE817" s="94"/>
      <c r="AF817" s="105"/>
      <c r="AG817" s="94"/>
      <c r="AH817" s="132"/>
      <c r="AI817" s="97"/>
      <c r="AJ817" s="96"/>
      <c r="AK817" s="176"/>
      <c r="AL817" s="169"/>
    </row>
    <row r="818" spans="13:38" x14ac:dyDescent="0.45">
      <c r="M818" s="96"/>
      <c r="N818" s="103"/>
      <c r="R818" s="108"/>
      <c r="S818" s="98"/>
      <c r="T818" s="105"/>
      <c r="V818" s="171"/>
      <c r="W818" s="95"/>
      <c r="X818" s="129"/>
      <c r="Y818" s="100"/>
      <c r="Z818" s="99"/>
      <c r="AA818" s="100"/>
      <c r="AB818" s="99"/>
      <c r="AC818" s="100"/>
      <c r="AD818" s="105"/>
      <c r="AE818" s="94"/>
      <c r="AF818" s="105"/>
      <c r="AG818" s="94"/>
      <c r="AH818" s="132"/>
      <c r="AI818" s="97"/>
      <c r="AJ818" s="96"/>
      <c r="AK818" s="176"/>
      <c r="AL818" s="169"/>
    </row>
    <row r="819" spans="13:38" x14ac:dyDescent="0.45">
      <c r="M819" s="96"/>
      <c r="N819" s="103"/>
      <c r="R819" s="108"/>
      <c r="S819" s="98"/>
      <c r="T819" s="105"/>
      <c r="V819" s="171"/>
      <c r="W819" s="95"/>
      <c r="X819" s="129"/>
      <c r="Y819" s="100"/>
      <c r="Z819" s="99"/>
      <c r="AA819" s="100"/>
      <c r="AB819" s="99"/>
      <c r="AC819" s="100"/>
      <c r="AD819" s="105"/>
      <c r="AE819" s="94"/>
      <c r="AF819" s="105"/>
      <c r="AG819" s="94"/>
      <c r="AH819" s="132"/>
      <c r="AI819" s="97"/>
      <c r="AJ819" s="96"/>
      <c r="AK819" s="176"/>
      <c r="AL819" s="169"/>
    </row>
    <row r="820" spans="13:38" x14ac:dyDescent="0.45">
      <c r="M820" s="96"/>
      <c r="N820" s="103"/>
      <c r="R820" s="108"/>
      <c r="S820" s="98"/>
      <c r="T820" s="105"/>
      <c r="V820" s="171"/>
      <c r="W820" s="95"/>
      <c r="X820" s="129"/>
      <c r="Y820" s="100"/>
      <c r="Z820" s="99"/>
      <c r="AA820" s="100"/>
      <c r="AB820" s="99"/>
      <c r="AC820" s="100"/>
      <c r="AD820" s="105"/>
      <c r="AE820" s="94"/>
      <c r="AF820" s="105"/>
      <c r="AG820" s="94"/>
      <c r="AH820" s="132"/>
      <c r="AI820" s="97"/>
      <c r="AJ820" s="96"/>
      <c r="AK820" s="176"/>
      <c r="AL820" s="169"/>
    </row>
    <row r="821" spans="13:38" x14ac:dyDescent="0.45">
      <c r="M821" s="96"/>
      <c r="N821" s="103"/>
      <c r="R821" s="108"/>
      <c r="S821" s="98"/>
      <c r="T821" s="105"/>
      <c r="V821" s="171"/>
      <c r="W821" s="95"/>
      <c r="X821" s="129"/>
      <c r="Y821" s="100"/>
      <c r="Z821" s="99"/>
      <c r="AA821" s="100"/>
      <c r="AB821" s="99"/>
      <c r="AC821" s="100"/>
      <c r="AD821" s="105"/>
      <c r="AE821" s="94"/>
      <c r="AF821" s="105"/>
      <c r="AG821" s="94"/>
      <c r="AH821" s="132"/>
      <c r="AI821" s="97"/>
      <c r="AJ821" s="96"/>
      <c r="AK821" s="176"/>
      <c r="AL821" s="169"/>
    </row>
    <row r="822" spans="13:38" x14ac:dyDescent="0.45">
      <c r="M822" s="96"/>
      <c r="N822" s="103"/>
      <c r="R822" s="108"/>
      <c r="S822" s="98"/>
      <c r="T822" s="105"/>
      <c r="V822" s="171"/>
      <c r="W822" s="95"/>
      <c r="X822" s="129"/>
      <c r="Y822" s="100"/>
      <c r="Z822" s="99"/>
      <c r="AA822" s="100"/>
      <c r="AB822" s="99"/>
      <c r="AC822" s="100"/>
      <c r="AD822" s="105"/>
      <c r="AE822" s="94"/>
      <c r="AF822" s="105"/>
      <c r="AG822" s="94"/>
      <c r="AH822" s="132"/>
      <c r="AI822" s="97"/>
      <c r="AJ822" s="96"/>
      <c r="AK822" s="176"/>
      <c r="AL822" s="169"/>
    </row>
    <row r="823" spans="13:38" x14ac:dyDescent="0.45">
      <c r="M823" s="96"/>
      <c r="N823" s="103"/>
      <c r="R823" s="108"/>
      <c r="S823" s="98"/>
      <c r="T823" s="105"/>
      <c r="V823" s="171"/>
      <c r="W823" s="95"/>
      <c r="X823" s="129"/>
      <c r="Y823" s="100"/>
      <c r="Z823" s="99"/>
      <c r="AA823" s="100"/>
      <c r="AB823" s="99"/>
      <c r="AC823" s="100"/>
      <c r="AD823" s="105"/>
      <c r="AE823" s="94"/>
      <c r="AF823" s="105"/>
      <c r="AG823" s="94"/>
      <c r="AH823" s="132"/>
      <c r="AI823" s="97"/>
      <c r="AJ823" s="96"/>
      <c r="AK823" s="176"/>
      <c r="AL823" s="169"/>
    </row>
    <row r="824" spans="13:38" x14ac:dyDescent="0.45">
      <c r="M824" s="96"/>
      <c r="N824" s="103"/>
      <c r="R824" s="108"/>
      <c r="S824" s="98"/>
      <c r="T824" s="105"/>
      <c r="V824" s="171"/>
      <c r="W824" s="95"/>
      <c r="X824" s="129"/>
      <c r="Y824" s="100"/>
      <c r="Z824" s="99"/>
      <c r="AA824" s="100"/>
      <c r="AB824" s="99"/>
      <c r="AC824" s="100"/>
      <c r="AD824" s="105"/>
      <c r="AE824" s="94"/>
      <c r="AF824" s="105"/>
      <c r="AG824" s="94"/>
      <c r="AH824" s="132"/>
      <c r="AI824" s="97"/>
      <c r="AJ824" s="96"/>
      <c r="AK824" s="176"/>
      <c r="AL824" s="169"/>
    </row>
    <row r="825" spans="13:38" x14ac:dyDescent="0.45">
      <c r="M825" s="96"/>
      <c r="N825" s="103"/>
      <c r="R825" s="108"/>
      <c r="S825" s="98"/>
      <c r="T825" s="105"/>
      <c r="V825" s="171"/>
      <c r="W825" s="95"/>
      <c r="X825" s="129"/>
      <c r="Y825" s="100"/>
      <c r="Z825" s="99"/>
      <c r="AA825" s="100"/>
      <c r="AB825" s="99"/>
      <c r="AC825" s="100"/>
      <c r="AD825" s="105"/>
      <c r="AE825" s="94"/>
      <c r="AF825" s="105"/>
      <c r="AG825" s="94"/>
      <c r="AH825" s="132"/>
      <c r="AI825" s="97"/>
      <c r="AJ825" s="96"/>
      <c r="AK825" s="176"/>
      <c r="AL825" s="169"/>
    </row>
    <row r="826" spans="13:38" x14ac:dyDescent="0.45">
      <c r="M826" s="96"/>
      <c r="N826" s="103"/>
      <c r="R826" s="108"/>
      <c r="S826" s="98"/>
      <c r="T826" s="105"/>
      <c r="V826" s="171"/>
      <c r="W826" s="95"/>
      <c r="X826" s="129"/>
      <c r="Y826" s="100"/>
      <c r="Z826" s="99"/>
      <c r="AA826" s="100"/>
      <c r="AB826" s="99"/>
      <c r="AC826" s="100"/>
      <c r="AD826" s="105"/>
      <c r="AE826" s="94"/>
      <c r="AF826" s="105"/>
      <c r="AG826" s="94"/>
      <c r="AH826" s="132"/>
      <c r="AI826" s="97"/>
      <c r="AJ826" s="96"/>
      <c r="AK826" s="176"/>
      <c r="AL826" s="169"/>
    </row>
    <row r="827" spans="13:38" x14ac:dyDescent="0.45">
      <c r="M827" s="96"/>
      <c r="N827" s="103"/>
      <c r="R827" s="108"/>
      <c r="S827" s="98"/>
      <c r="T827" s="105"/>
      <c r="V827" s="171"/>
      <c r="W827" s="95"/>
      <c r="X827" s="129"/>
      <c r="Y827" s="100"/>
      <c r="Z827" s="99"/>
      <c r="AA827" s="100"/>
      <c r="AB827" s="99"/>
      <c r="AC827" s="100"/>
      <c r="AD827" s="105"/>
      <c r="AE827" s="94"/>
      <c r="AF827" s="105"/>
      <c r="AG827" s="94"/>
      <c r="AH827" s="132"/>
      <c r="AI827" s="97"/>
      <c r="AJ827" s="96"/>
      <c r="AK827" s="176"/>
      <c r="AL827" s="169"/>
    </row>
    <row r="828" spans="13:38" x14ac:dyDescent="0.45">
      <c r="M828" s="96"/>
      <c r="N828" s="103"/>
      <c r="R828" s="108"/>
      <c r="S828" s="98"/>
      <c r="T828" s="105"/>
      <c r="V828" s="171"/>
      <c r="W828" s="95"/>
      <c r="X828" s="129"/>
      <c r="Y828" s="100"/>
      <c r="Z828" s="99"/>
      <c r="AA828" s="100"/>
      <c r="AB828" s="99"/>
      <c r="AC828" s="100"/>
      <c r="AD828" s="105"/>
      <c r="AE828" s="94"/>
      <c r="AF828" s="105"/>
      <c r="AG828" s="94"/>
      <c r="AH828" s="132"/>
      <c r="AI828" s="97"/>
      <c r="AJ828" s="96"/>
      <c r="AK828" s="176"/>
      <c r="AL828" s="169"/>
    </row>
    <row r="829" spans="13:38" x14ac:dyDescent="0.45">
      <c r="M829" s="96"/>
      <c r="N829" s="103"/>
      <c r="R829" s="108"/>
      <c r="S829" s="98"/>
      <c r="T829" s="105"/>
      <c r="V829" s="171"/>
      <c r="W829" s="95"/>
      <c r="X829" s="129"/>
      <c r="Y829" s="100"/>
      <c r="Z829" s="99"/>
      <c r="AA829" s="100"/>
      <c r="AB829" s="99"/>
      <c r="AC829" s="100"/>
      <c r="AD829" s="105"/>
      <c r="AE829" s="94"/>
      <c r="AF829" s="105"/>
      <c r="AG829" s="94"/>
      <c r="AH829" s="132"/>
      <c r="AI829" s="97"/>
      <c r="AJ829" s="96"/>
      <c r="AK829" s="176"/>
      <c r="AL829" s="169"/>
    </row>
    <row r="830" spans="13:38" x14ac:dyDescent="0.45">
      <c r="M830" s="96"/>
      <c r="N830" s="103"/>
      <c r="R830" s="108"/>
      <c r="S830" s="98"/>
      <c r="T830" s="105"/>
      <c r="V830" s="171"/>
      <c r="W830" s="95"/>
      <c r="X830" s="129"/>
      <c r="Y830" s="100"/>
      <c r="Z830" s="99"/>
      <c r="AA830" s="100"/>
      <c r="AB830" s="99"/>
      <c r="AC830" s="100"/>
      <c r="AD830" s="105"/>
      <c r="AE830" s="94"/>
      <c r="AF830" s="105"/>
      <c r="AG830" s="94"/>
      <c r="AH830" s="132"/>
      <c r="AI830" s="97"/>
      <c r="AJ830" s="96"/>
      <c r="AK830" s="176"/>
      <c r="AL830" s="169"/>
    </row>
    <row r="831" spans="13:38" x14ac:dyDescent="0.45">
      <c r="M831" s="96"/>
      <c r="N831" s="103"/>
      <c r="R831" s="108"/>
      <c r="S831" s="98"/>
      <c r="T831" s="105"/>
      <c r="V831" s="171"/>
      <c r="W831" s="95"/>
      <c r="X831" s="129"/>
      <c r="Y831" s="100"/>
      <c r="Z831" s="99"/>
      <c r="AA831" s="100"/>
      <c r="AB831" s="99"/>
      <c r="AC831" s="100"/>
      <c r="AD831" s="105"/>
      <c r="AE831" s="94"/>
      <c r="AF831" s="105"/>
      <c r="AG831" s="94"/>
      <c r="AH831" s="132"/>
      <c r="AI831" s="97"/>
      <c r="AJ831" s="96"/>
      <c r="AK831" s="176"/>
      <c r="AL831" s="169"/>
    </row>
    <row r="832" spans="13:38" x14ac:dyDescent="0.45">
      <c r="M832" s="96"/>
      <c r="N832" s="103"/>
      <c r="R832" s="108"/>
      <c r="S832" s="98"/>
      <c r="T832" s="105"/>
      <c r="V832" s="171"/>
      <c r="W832" s="95"/>
      <c r="X832" s="129"/>
      <c r="Y832" s="100"/>
      <c r="Z832" s="99"/>
      <c r="AA832" s="100"/>
      <c r="AB832" s="99"/>
      <c r="AC832" s="100"/>
      <c r="AD832" s="105"/>
      <c r="AE832" s="94"/>
      <c r="AF832" s="105"/>
      <c r="AG832" s="94"/>
      <c r="AH832" s="132"/>
      <c r="AI832" s="97"/>
      <c r="AJ832" s="96"/>
      <c r="AK832" s="176"/>
      <c r="AL832" s="169"/>
    </row>
    <row r="833" spans="13:38" x14ac:dyDescent="0.45">
      <c r="M833" s="96"/>
      <c r="N833" s="103"/>
      <c r="R833" s="108"/>
      <c r="S833" s="98"/>
      <c r="T833" s="105"/>
      <c r="V833" s="171"/>
      <c r="W833" s="95"/>
      <c r="X833" s="129"/>
      <c r="Y833" s="100"/>
      <c r="Z833" s="99"/>
      <c r="AA833" s="100"/>
      <c r="AB833" s="99"/>
      <c r="AC833" s="100"/>
      <c r="AD833" s="105"/>
      <c r="AE833" s="94"/>
      <c r="AF833" s="105"/>
      <c r="AG833" s="94"/>
      <c r="AH833" s="132"/>
      <c r="AI833" s="97"/>
      <c r="AJ833" s="96"/>
      <c r="AK833" s="176"/>
      <c r="AL833" s="169"/>
    </row>
    <row r="834" spans="13:38" x14ac:dyDescent="0.45">
      <c r="M834" s="96"/>
      <c r="N834" s="103"/>
      <c r="R834" s="108"/>
      <c r="S834" s="98"/>
      <c r="T834" s="105"/>
      <c r="V834" s="171"/>
      <c r="W834" s="95"/>
      <c r="X834" s="129"/>
      <c r="Y834" s="100"/>
      <c r="Z834" s="99"/>
      <c r="AA834" s="100"/>
      <c r="AB834" s="99"/>
      <c r="AC834" s="100"/>
      <c r="AD834" s="105"/>
      <c r="AE834" s="94"/>
      <c r="AF834" s="105"/>
      <c r="AG834" s="94"/>
      <c r="AH834" s="132"/>
      <c r="AI834" s="97"/>
      <c r="AJ834" s="96"/>
      <c r="AK834" s="176"/>
      <c r="AL834" s="169"/>
    </row>
    <row r="835" spans="13:38" x14ac:dyDescent="0.45">
      <c r="M835" s="96"/>
      <c r="N835" s="103"/>
      <c r="R835" s="108"/>
      <c r="S835" s="98"/>
      <c r="T835" s="105"/>
      <c r="V835" s="171"/>
      <c r="W835" s="95"/>
      <c r="X835" s="129"/>
      <c r="Y835" s="100"/>
      <c r="Z835" s="99"/>
      <c r="AA835" s="100"/>
      <c r="AB835" s="99"/>
      <c r="AC835" s="100"/>
      <c r="AD835" s="105"/>
      <c r="AE835" s="94"/>
      <c r="AF835" s="105"/>
      <c r="AG835" s="94"/>
      <c r="AH835" s="132"/>
      <c r="AI835" s="97"/>
      <c r="AJ835" s="96"/>
      <c r="AK835" s="176"/>
      <c r="AL835" s="169"/>
    </row>
    <row r="836" spans="13:38" x14ac:dyDescent="0.45">
      <c r="M836" s="96"/>
      <c r="N836" s="103"/>
      <c r="R836" s="108"/>
      <c r="S836" s="98"/>
      <c r="T836" s="105"/>
      <c r="V836" s="171"/>
      <c r="W836" s="95"/>
      <c r="X836" s="129"/>
      <c r="Y836" s="100"/>
      <c r="Z836" s="99"/>
      <c r="AA836" s="100"/>
      <c r="AB836" s="99"/>
      <c r="AC836" s="100"/>
      <c r="AD836" s="105"/>
      <c r="AE836" s="94"/>
      <c r="AF836" s="105"/>
      <c r="AG836" s="94"/>
      <c r="AH836" s="132"/>
      <c r="AI836" s="97"/>
      <c r="AJ836" s="96"/>
      <c r="AK836" s="176"/>
      <c r="AL836" s="169"/>
    </row>
    <row r="837" spans="13:38" x14ac:dyDescent="0.45">
      <c r="M837" s="96"/>
      <c r="N837" s="103"/>
      <c r="R837" s="108"/>
      <c r="S837" s="98"/>
      <c r="T837" s="105"/>
      <c r="V837" s="171"/>
      <c r="W837" s="95"/>
      <c r="X837" s="129"/>
      <c r="Y837" s="100"/>
      <c r="Z837" s="99"/>
      <c r="AA837" s="100"/>
      <c r="AB837" s="99"/>
      <c r="AC837" s="100"/>
      <c r="AD837" s="105"/>
      <c r="AE837" s="94"/>
      <c r="AF837" s="105"/>
      <c r="AG837" s="94"/>
      <c r="AH837" s="132"/>
      <c r="AI837" s="97"/>
      <c r="AJ837" s="96"/>
      <c r="AK837" s="176"/>
      <c r="AL837" s="169"/>
    </row>
    <row r="838" spans="13:38" x14ac:dyDescent="0.45">
      <c r="M838" s="96"/>
      <c r="N838" s="103"/>
      <c r="R838" s="108"/>
      <c r="S838" s="98"/>
      <c r="T838" s="105"/>
      <c r="V838" s="171"/>
      <c r="W838" s="95"/>
      <c r="X838" s="129"/>
      <c r="Y838" s="100"/>
      <c r="Z838" s="99"/>
      <c r="AA838" s="100"/>
      <c r="AB838" s="99"/>
      <c r="AC838" s="100"/>
      <c r="AD838" s="105"/>
      <c r="AE838" s="94"/>
      <c r="AF838" s="105"/>
      <c r="AG838" s="94"/>
      <c r="AH838" s="132"/>
      <c r="AI838" s="97"/>
      <c r="AJ838" s="96"/>
      <c r="AK838" s="176"/>
      <c r="AL838" s="169"/>
    </row>
    <row r="839" spans="13:38" x14ac:dyDescent="0.45">
      <c r="M839" s="96"/>
      <c r="N839" s="103"/>
      <c r="R839" s="108"/>
      <c r="S839" s="98"/>
      <c r="T839" s="105"/>
      <c r="V839" s="171"/>
      <c r="W839" s="95"/>
      <c r="X839" s="129"/>
      <c r="Y839" s="100"/>
      <c r="Z839" s="99"/>
      <c r="AA839" s="100"/>
      <c r="AB839" s="99"/>
      <c r="AC839" s="100"/>
      <c r="AD839" s="105"/>
      <c r="AE839" s="94"/>
      <c r="AF839" s="105"/>
      <c r="AG839" s="94"/>
      <c r="AH839" s="132"/>
      <c r="AI839" s="97"/>
      <c r="AJ839" s="96"/>
      <c r="AK839" s="176"/>
      <c r="AL839" s="169"/>
    </row>
    <row r="840" spans="13:38" x14ac:dyDescent="0.45">
      <c r="M840" s="96"/>
      <c r="N840" s="103"/>
      <c r="R840" s="108"/>
      <c r="S840" s="98"/>
      <c r="T840" s="105"/>
      <c r="V840" s="171"/>
      <c r="W840" s="95"/>
      <c r="X840" s="129"/>
      <c r="Y840" s="100"/>
      <c r="Z840" s="99"/>
      <c r="AA840" s="100"/>
      <c r="AB840" s="99"/>
      <c r="AC840" s="100"/>
      <c r="AD840" s="105"/>
      <c r="AE840" s="94"/>
      <c r="AF840" s="105"/>
      <c r="AG840" s="94"/>
      <c r="AH840" s="132"/>
      <c r="AI840" s="97"/>
      <c r="AJ840" s="96"/>
      <c r="AK840" s="176"/>
      <c r="AL840" s="169"/>
    </row>
    <row r="841" spans="13:38" x14ac:dyDescent="0.45">
      <c r="M841" s="96"/>
      <c r="N841" s="103"/>
      <c r="R841" s="108"/>
      <c r="S841" s="98"/>
      <c r="T841" s="105"/>
      <c r="V841" s="171"/>
      <c r="W841" s="95"/>
      <c r="X841" s="129"/>
      <c r="Y841" s="100"/>
      <c r="Z841" s="99"/>
      <c r="AA841" s="100"/>
      <c r="AB841" s="99"/>
      <c r="AC841" s="100"/>
      <c r="AD841" s="105"/>
      <c r="AE841" s="94"/>
      <c r="AF841" s="105"/>
      <c r="AG841" s="94"/>
      <c r="AH841" s="132"/>
      <c r="AI841" s="97"/>
      <c r="AJ841" s="96"/>
      <c r="AK841" s="176"/>
      <c r="AL841" s="169"/>
    </row>
    <row r="842" spans="13:38" x14ac:dyDescent="0.45">
      <c r="M842" s="96"/>
      <c r="N842" s="103"/>
      <c r="R842" s="108"/>
      <c r="S842" s="98"/>
      <c r="T842" s="105"/>
      <c r="V842" s="171"/>
      <c r="W842" s="95"/>
      <c r="X842" s="129"/>
      <c r="Y842" s="100"/>
      <c r="Z842" s="99"/>
      <c r="AA842" s="100"/>
      <c r="AB842" s="99"/>
      <c r="AC842" s="100"/>
      <c r="AD842" s="105"/>
      <c r="AE842" s="94"/>
      <c r="AF842" s="105"/>
      <c r="AG842" s="94"/>
      <c r="AH842" s="132"/>
      <c r="AI842" s="97"/>
      <c r="AJ842" s="96"/>
      <c r="AK842" s="176"/>
      <c r="AL842" s="169"/>
    </row>
    <row r="843" spans="13:38" x14ac:dyDescent="0.45">
      <c r="M843" s="96"/>
      <c r="N843" s="103"/>
      <c r="R843" s="108"/>
      <c r="S843" s="98"/>
      <c r="T843" s="105"/>
      <c r="V843" s="171"/>
      <c r="W843" s="95"/>
      <c r="X843" s="129"/>
      <c r="Y843" s="100"/>
      <c r="Z843" s="99"/>
      <c r="AA843" s="100"/>
      <c r="AB843" s="99"/>
      <c r="AC843" s="100"/>
      <c r="AD843" s="105"/>
      <c r="AE843" s="94"/>
      <c r="AF843" s="105"/>
      <c r="AG843" s="94"/>
      <c r="AH843" s="132"/>
      <c r="AI843" s="97"/>
      <c r="AJ843" s="96"/>
      <c r="AK843" s="176"/>
      <c r="AL843" s="169"/>
    </row>
    <row r="844" spans="13:38" x14ac:dyDescent="0.45">
      <c r="M844" s="96"/>
      <c r="N844" s="103"/>
      <c r="R844" s="108"/>
      <c r="S844" s="98"/>
      <c r="T844" s="105"/>
      <c r="V844" s="171"/>
      <c r="W844" s="95"/>
      <c r="X844" s="129"/>
      <c r="Y844" s="100"/>
      <c r="Z844" s="99"/>
      <c r="AA844" s="100"/>
      <c r="AB844" s="99"/>
      <c r="AC844" s="100"/>
      <c r="AD844" s="105"/>
      <c r="AE844" s="94"/>
      <c r="AF844" s="105"/>
      <c r="AG844" s="94"/>
      <c r="AH844" s="132"/>
      <c r="AI844" s="97"/>
      <c r="AJ844" s="96"/>
      <c r="AK844" s="176"/>
      <c r="AL844" s="169"/>
    </row>
    <row r="845" spans="13:38" x14ac:dyDescent="0.45">
      <c r="M845" s="96"/>
      <c r="N845" s="103"/>
      <c r="R845" s="108"/>
      <c r="S845" s="98"/>
      <c r="T845" s="105"/>
      <c r="V845" s="171"/>
      <c r="W845" s="95"/>
      <c r="X845" s="129"/>
      <c r="Y845" s="100"/>
      <c r="Z845" s="99"/>
      <c r="AA845" s="100"/>
      <c r="AB845" s="99"/>
      <c r="AC845" s="100"/>
      <c r="AD845" s="105"/>
      <c r="AE845" s="94"/>
      <c r="AF845" s="105"/>
      <c r="AG845" s="94"/>
      <c r="AH845" s="132"/>
      <c r="AI845" s="97"/>
      <c r="AJ845" s="96"/>
      <c r="AK845" s="176"/>
      <c r="AL845" s="169"/>
    </row>
    <row r="846" spans="13:38" x14ac:dyDescent="0.45">
      <c r="M846" s="96"/>
      <c r="N846" s="103"/>
      <c r="R846" s="108"/>
      <c r="S846" s="98"/>
      <c r="T846" s="105"/>
      <c r="V846" s="171"/>
      <c r="W846" s="95"/>
      <c r="X846" s="129"/>
      <c r="Y846" s="100"/>
      <c r="Z846" s="99"/>
      <c r="AA846" s="100"/>
      <c r="AB846" s="99"/>
      <c r="AC846" s="100"/>
      <c r="AD846" s="105"/>
      <c r="AE846" s="94"/>
      <c r="AF846" s="105"/>
      <c r="AG846" s="94"/>
      <c r="AH846" s="132"/>
      <c r="AI846" s="97"/>
      <c r="AJ846" s="96"/>
      <c r="AK846" s="176"/>
      <c r="AL846" s="169"/>
    </row>
    <row r="847" spans="13:38" x14ac:dyDescent="0.45">
      <c r="M847" s="96"/>
      <c r="N847" s="103"/>
      <c r="R847" s="108"/>
      <c r="S847" s="98"/>
      <c r="T847" s="105"/>
      <c r="V847" s="171"/>
      <c r="W847" s="95"/>
      <c r="X847" s="129"/>
      <c r="Y847" s="100"/>
      <c r="Z847" s="99"/>
      <c r="AA847" s="100"/>
      <c r="AB847" s="99"/>
      <c r="AC847" s="100"/>
      <c r="AD847" s="105"/>
      <c r="AE847" s="94"/>
      <c r="AF847" s="105"/>
      <c r="AG847" s="94"/>
      <c r="AH847" s="132"/>
      <c r="AI847" s="97"/>
      <c r="AJ847" s="96"/>
      <c r="AK847" s="176"/>
      <c r="AL847" s="169"/>
    </row>
    <row r="848" spans="13:38" x14ac:dyDescent="0.45">
      <c r="M848" s="96"/>
      <c r="N848" s="103"/>
      <c r="R848" s="108"/>
      <c r="S848" s="98"/>
      <c r="T848" s="105"/>
      <c r="V848" s="171"/>
      <c r="W848" s="95"/>
      <c r="X848" s="129"/>
      <c r="Y848" s="100"/>
      <c r="Z848" s="99"/>
      <c r="AA848" s="100"/>
      <c r="AB848" s="99"/>
      <c r="AC848" s="100"/>
      <c r="AD848" s="105"/>
      <c r="AE848" s="94"/>
      <c r="AF848" s="105"/>
      <c r="AG848" s="94"/>
      <c r="AH848" s="132"/>
      <c r="AI848" s="97"/>
      <c r="AJ848" s="96"/>
      <c r="AK848" s="176"/>
      <c r="AL848" s="169"/>
    </row>
    <row r="849" spans="13:38" x14ac:dyDescent="0.45">
      <c r="M849" s="96"/>
      <c r="N849" s="103"/>
      <c r="R849" s="108"/>
      <c r="S849" s="98"/>
      <c r="T849" s="105"/>
      <c r="V849" s="171"/>
      <c r="W849" s="95"/>
      <c r="X849" s="129"/>
      <c r="Y849" s="100"/>
      <c r="Z849" s="99"/>
      <c r="AA849" s="100"/>
      <c r="AB849" s="99"/>
      <c r="AC849" s="100"/>
      <c r="AD849" s="105"/>
      <c r="AE849" s="94"/>
      <c r="AF849" s="105"/>
      <c r="AG849" s="94"/>
      <c r="AH849" s="132"/>
      <c r="AI849" s="97"/>
      <c r="AJ849" s="96"/>
      <c r="AK849" s="176"/>
      <c r="AL849" s="169"/>
    </row>
    <row r="850" spans="13:38" x14ac:dyDescent="0.45">
      <c r="M850" s="96"/>
      <c r="N850" s="103"/>
      <c r="R850" s="108"/>
      <c r="S850" s="98"/>
      <c r="T850" s="105"/>
      <c r="V850" s="171"/>
      <c r="W850" s="95"/>
      <c r="X850" s="129"/>
      <c r="Y850" s="100"/>
      <c r="Z850" s="99"/>
      <c r="AA850" s="100"/>
      <c r="AB850" s="99"/>
      <c r="AC850" s="100"/>
      <c r="AD850" s="105"/>
      <c r="AE850" s="94"/>
      <c r="AF850" s="105"/>
      <c r="AG850" s="94"/>
      <c r="AH850" s="132"/>
      <c r="AI850" s="97"/>
      <c r="AJ850" s="96"/>
      <c r="AK850" s="176"/>
      <c r="AL850" s="169"/>
    </row>
    <row r="851" spans="13:38" x14ac:dyDescent="0.45">
      <c r="M851" s="96"/>
      <c r="N851" s="103"/>
      <c r="R851" s="108"/>
      <c r="S851" s="98"/>
      <c r="T851" s="105"/>
      <c r="V851" s="171"/>
      <c r="W851" s="95"/>
      <c r="X851" s="129"/>
      <c r="Y851" s="100"/>
      <c r="Z851" s="99"/>
      <c r="AA851" s="100"/>
      <c r="AB851" s="99"/>
      <c r="AC851" s="100"/>
      <c r="AD851" s="105"/>
      <c r="AE851" s="94"/>
      <c r="AF851" s="105"/>
      <c r="AG851" s="94"/>
      <c r="AH851" s="132"/>
      <c r="AI851" s="97"/>
      <c r="AJ851" s="96"/>
      <c r="AK851" s="176"/>
      <c r="AL851" s="169"/>
    </row>
    <row r="852" spans="13:38" x14ac:dyDescent="0.45">
      <c r="M852" s="96"/>
      <c r="N852" s="103"/>
      <c r="R852" s="108"/>
      <c r="S852" s="98"/>
      <c r="T852" s="105"/>
      <c r="V852" s="171"/>
      <c r="W852" s="95"/>
      <c r="X852" s="129"/>
      <c r="Y852" s="100"/>
      <c r="Z852" s="99"/>
      <c r="AA852" s="100"/>
      <c r="AB852" s="99"/>
      <c r="AC852" s="100"/>
      <c r="AD852" s="105"/>
      <c r="AE852" s="94"/>
      <c r="AF852" s="105"/>
      <c r="AG852" s="94"/>
      <c r="AH852" s="132"/>
      <c r="AI852" s="97"/>
      <c r="AJ852" s="96"/>
      <c r="AK852" s="176"/>
      <c r="AL852" s="169"/>
    </row>
    <row r="853" spans="13:38" x14ac:dyDescent="0.45">
      <c r="M853" s="96"/>
      <c r="N853" s="103"/>
      <c r="R853" s="108"/>
      <c r="S853" s="98"/>
      <c r="T853" s="105"/>
      <c r="V853" s="171"/>
      <c r="W853" s="95"/>
      <c r="X853" s="129"/>
      <c r="Y853" s="100"/>
      <c r="Z853" s="99"/>
      <c r="AA853" s="100"/>
      <c r="AB853" s="99"/>
      <c r="AC853" s="100"/>
      <c r="AD853" s="105"/>
      <c r="AE853" s="94"/>
      <c r="AF853" s="105"/>
      <c r="AG853" s="94"/>
      <c r="AH853" s="132"/>
      <c r="AI853" s="97"/>
      <c r="AJ853" s="96"/>
      <c r="AK853" s="176"/>
      <c r="AL853" s="169"/>
    </row>
    <row r="854" spans="13:38" x14ac:dyDescent="0.45">
      <c r="M854" s="96"/>
      <c r="N854" s="103"/>
      <c r="R854" s="108"/>
      <c r="S854" s="98"/>
      <c r="T854" s="105"/>
      <c r="V854" s="171"/>
      <c r="W854" s="95"/>
      <c r="X854" s="129"/>
      <c r="Y854" s="100"/>
      <c r="Z854" s="99"/>
      <c r="AA854" s="100"/>
      <c r="AB854" s="99"/>
      <c r="AC854" s="100"/>
      <c r="AD854" s="105"/>
      <c r="AE854" s="94"/>
      <c r="AF854" s="105"/>
      <c r="AG854" s="94"/>
      <c r="AH854" s="132"/>
      <c r="AI854" s="97"/>
      <c r="AJ854" s="96"/>
      <c r="AK854" s="176"/>
      <c r="AL854" s="169"/>
    </row>
    <row r="855" spans="13:38" x14ac:dyDescent="0.45">
      <c r="M855" s="96"/>
      <c r="N855" s="103"/>
      <c r="R855" s="108"/>
      <c r="S855" s="98"/>
      <c r="T855" s="105"/>
      <c r="V855" s="171"/>
      <c r="W855" s="95"/>
      <c r="X855" s="129"/>
      <c r="Y855" s="100"/>
      <c r="Z855" s="99"/>
      <c r="AA855" s="100"/>
      <c r="AB855" s="99"/>
      <c r="AC855" s="100"/>
      <c r="AD855" s="105"/>
      <c r="AE855" s="94"/>
      <c r="AF855" s="105"/>
      <c r="AG855" s="94"/>
      <c r="AH855" s="132"/>
      <c r="AI855" s="97"/>
      <c r="AJ855" s="96"/>
      <c r="AK855" s="176"/>
      <c r="AL855" s="169"/>
    </row>
    <row r="856" spans="13:38" x14ac:dyDescent="0.45">
      <c r="M856" s="96"/>
      <c r="N856" s="103"/>
      <c r="R856" s="108"/>
      <c r="S856" s="98"/>
      <c r="T856" s="105"/>
      <c r="V856" s="171"/>
      <c r="W856" s="95"/>
      <c r="X856" s="129"/>
      <c r="Y856" s="100"/>
      <c r="Z856" s="99"/>
      <c r="AA856" s="100"/>
      <c r="AB856" s="99"/>
      <c r="AC856" s="100"/>
      <c r="AD856" s="105"/>
      <c r="AE856" s="94"/>
      <c r="AF856" s="105"/>
      <c r="AG856" s="94"/>
      <c r="AH856" s="132"/>
      <c r="AI856" s="97"/>
      <c r="AJ856" s="96"/>
      <c r="AK856" s="176"/>
      <c r="AL856" s="169"/>
    </row>
    <row r="857" spans="13:38" x14ac:dyDescent="0.45">
      <c r="M857" s="96"/>
      <c r="N857" s="103"/>
      <c r="R857" s="108"/>
      <c r="S857" s="98"/>
      <c r="T857" s="105"/>
      <c r="V857" s="171"/>
      <c r="W857" s="95"/>
      <c r="X857" s="129"/>
      <c r="Y857" s="100"/>
      <c r="Z857" s="99"/>
      <c r="AA857" s="100"/>
      <c r="AB857" s="99"/>
      <c r="AC857" s="100"/>
      <c r="AD857" s="105"/>
      <c r="AE857" s="94"/>
      <c r="AF857" s="105"/>
      <c r="AG857" s="94"/>
      <c r="AH857" s="132"/>
      <c r="AI857" s="97"/>
      <c r="AJ857" s="96"/>
      <c r="AK857" s="176"/>
      <c r="AL857" s="169"/>
    </row>
    <row r="858" spans="13:38" x14ac:dyDescent="0.45">
      <c r="M858" s="96"/>
      <c r="N858" s="103"/>
      <c r="R858" s="108"/>
      <c r="S858" s="98"/>
      <c r="T858" s="105"/>
      <c r="V858" s="171"/>
      <c r="W858" s="95"/>
      <c r="X858" s="129"/>
      <c r="Y858" s="100"/>
      <c r="Z858" s="99"/>
      <c r="AA858" s="100"/>
      <c r="AB858" s="99"/>
      <c r="AC858" s="100"/>
      <c r="AD858" s="105"/>
      <c r="AE858" s="94"/>
      <c r="AF858" s="105"/>
      <c r="AG858" s="94"/>
      <c r="AH858" s="132"/>
      <c r="AI858" s="97"/>
      <c r="AJ858" s="96"/>
      <c r="AK858" s="176"/>
      <c r="AL858" s="169"/>
    </row>
    <row r="859" spans="13:38" x14ac:dyDescent="0.45">
      <c r="M859" s="96"/>
      <c r="N859" s="103"/>
      <c r="R859" s="108"/>
      <c r="S859" s="98"/>
      <c r="T859" s="105"/>
      <c r="V859" s="171"/>
      <c r="W859" s="95"/>
      <c r="X859" s="129"/>
      <c r="Y859" s="100"/>
      <c r="Z859" s="99"/>
      <c r="AA859" s="100"/>
      <c r="AB859" s="99"/>
      <c r="AC859" s="100"/>
      <c r="AD859" s="105"/>
      <c r="AE859" s="94"/>
      <c r="AF859" s="105"/>
      <c r="AG859" s="94"/>
      <c r="AH859" s="132"/>
      <c r="AI859" s="97"/>
      <c r="AJ859" s="96"/>
      <c r="AK859" s="176"/>
      <c r="AL859" s="169"/>
    </row>
    <row r="860" spans="13:38" x14ac:dyDescent="0.45">
      <c r="M860" s="96"/>
      <c r="N860" s="103"/>
      <c r="R860" s="108"/>
      <c r="S860" s="98"/>
      <c r="T860" s="105"/>
      <c r="V860" s="171"/>
      <c r="W860" s="95"/>
      <c r="X860" s="129"/>
      <c r="Y860" s="100"/>
      <c r="Z860" s="99"/>
      <c r="AA860" s="100"/>
      <c r="AB860" s="99"/>
      <c r="AC860" s="100"/>
      <c r="AD860" s="105"/>
      <c r="AE860" s="94"/>
      <c r="AF860" s="105"/>
      <c r="AG860" s="94"/>
      <c r="AH860" s="132"/>
      <c r="AI860" s="97"/>
      <c r="AJ860" s="96"/>
      <c r="AK860" s="176"/>
      <c r="AL860" s="169"/>
    </row>
    <row r="861" spans="13:38" x14ac:dyDescent="0.45">
      <c r="M861" s="96"/>
      <c r="N861" s="103"/>
      <c r="R861" s="108"/>
      <c r="S861" s="98"/>
      <c r="T861" s="105"/>
      <c r="V861" s="171"/>
      <c r="W861" s="95"/>
      <c r="X861" s="129"/>
      <c r="Y861" s="100"/>
      <c r="Z861" s="99"/>
      <c r="AA861" s="100"/>
      <c r="AB861" s="99"/>
      <c r="AC861" s="100"/>
      <c r="AD861" s="105"/>
      <c r="AE861" s="94"/>
      <c r="AF861" s="105"/>
      <c r="AG861" s="94"/>
      <c r="AH861" s="132"/>
      <c r="AI861" s="97"/>
      <c r="AJ861" s="96"/>
      <c r="AK861" s="176"/>
      <c r="AL861" s="169"/>
    </row>
    <row r="862" spans="13:38" x14ac:dyDescent="0.45">
      <c r="M862" s="96"/>
      <c r="N862" s="103"/>
      <c r="R862" s="108"/>
      <c r="S862" s="98"/>
      <c r="T862" s="105"/>
      <c r="V862" s="171"/>
      <c r="W862" s="95"/>
      <c r="X862" s="129"/>
      <c r="Y862" s="100"/>
      <c r="Z862" s="99"/>
      <c r="AA862" s="100"/>
      <c r="AB862" s="99"/>
      <c r="AC862" s="100"/>
      <c r="AD862" s="105"/>
      <c r="AE862" s="94"/>
      <c r="AF862" s="105"/>
      <c r="AG862" s="94"/>
      <c r="AH862" s="132"/>
      <c r="AI862" s="97"/>
      <c r="AJ862" s="96"/>
      <c r="AK862" s="176"/>
      <c r="AL862" s="169"/>
    </row>
    <row r="863" spans="13:38" x14ac:dyDescent="0.45">
      <c r="M863" s="96"/>
      <c r="N863" s="103"/>
      <c r="R863" s="108"/>
      <c r="S863" s="98"/>
      <c r="T863" s="105"/>
      <c r="V863" s="171"/>
      <c r="W863" s="95"/>
      <c r="X863" s="129"/>
      <c r="Y863" s="100"/>
      <c r="Z863" s="99"/>
      <c r="AA863" s="100"/>
      <c r="AB863" s="99"/>
      <c r="AC863" s="100"/>
      <c r="AD863" s="105"/>
      <c r="AE863" s="94"/>
      <c r="AF863" s="105"/>
      <c r="AG863" s="94"/>
      <c r="AH863" s="132"/>
      <c r="AI863" s="97"/>
      <c r="AJ863" s="96"/>
      <c r="AK863" s="176"/>
      <c r="AL863" s="169"/>
    </row>
    <row r="864" spans="13:38" x14ac:dyDescent="0.45">
      <c r="M864" s="96"/>
      <c r="N864" s="103"/>
      <c r="R864" s="108"/>
      <c r="S864" s="98"/>
      <c r="T864" s="105"/>
      <c r="V864" s="171"/>
      <c r="W864" s="95"/>
      <c r="X864" s="129"/>
      <c r="Y864" s="100"/>
      <c r="Z864" s="99"/>
      <c r="AA864" s="100"/>
      <c r="AB864" s="99"/>
      <c r="AC864" s="100"/>
      <c r="AD864" s="105"/>
      <c r="AE864" s="94"/>
      <c r="AF864" s="105"/>
      <c r="AG864" s="94"/>
      <c r="AH864" s="132"/>
      <c r="AI864" s="97"/>
      <c r="AJ864" s="96"/>
      <c r="AK864" s="176"/>
      <c r="AL864" s="169"/>
    </row>
    <row r="865" spans="13:38" x14ac:dyDescent="0.45">
      <c r="M865" s="96"/>
      <c r="N865" s="103"/>
      <c r="R865" s="108"/>
      <c r="S865" s="98"/>
      <c r="T865" s="105"/>
      <c r="V865" s="171"/>
      <c r="W865" s="95"/>
      <c r="X865" s="129"/>
      <c r="Y865" s="100"/>
      <c r="Z865" s="99"/>
      <c r="AA865" s="100"/>
      <c r="AB865" s="99"/>
      <c r="AC865" s="100"/>
      <c r="AD865" s="105"/>
      <c r="AE865" s="94"/>
      <c r="AF865" s="105"/>
      <c r="AG865" s="94"/>
      <c r="AH865" s="132"/>
      <c r="AI865" s="97"/>
      <c r="AJ865" s="96"/>
      <c r="AK865" s="176"/>
      <c r="AL865" s="169"/>
    </row>
    <row r="866" spans="13:38" x14ac:dyDescent="0.45">
      <c r="M866" s="96"/>
      <c r="N866" s="103"/>
      <c r="R866" s="108"/>
      <c r="S866" s="98"/>
      <c r="T866" s="105"/>
      <c r="V866" s="171"/>
      <c r="W866" s="95"/>
      <c r="X866" s="129"/>
      <c r="Y866" s="100"/>
      <c r="Z866" s="99"/>
      <c r="AA866" s="100"/>
      <c r="AB866" s="99"/>
      <c r="AC866" s="100"/>
      <c r="AD866" s="105"/>
      <c r="AE866" s="94"/>
      <c r="AF866" s="105"/>
      <c r="AG866" s="94"/>
      <c r="AH866" s="132"/>
      <c r="AI866" s="97"/>
      <c r="AJ866" s="96"/>
      <c r="AK866" s="176"/>
      <c r="AL866" s="169"/>
    </row>
    <row r="867" spans="13:38" x14ac:dyDescent="0.45">
      <c r="M867" s="96"/>
      <c r="N867" s="103"/>
      <c r="R867" s="108"/>
      <c r="S867" s="98"/>
      <c r="T867" s="105"/>
      <c r="V867" s="171"/>
      <c r="W867" s="95"/>
      <c r="X867" s="129"/>
      <c r="Y867" s="100"/>
      <c r="Z867" s="99"/>
      <c r="AA867" s="100"/>
      <c r="AB867" s="99"/>
      <c r="AC867" s="100"/>
      <c r="AD867" s="105"/>
      <c r="AE867" s="94"/>
      <c r="AF867" s="105"/>
      <c r="AG867" s="94"/>
      <c r="AH867" s="132"/>
      <c r="AI867" s="97"/>
      <c r="AJ867" s="96"/>
      <c r="AK867" s="176"/>
      <c r="AL867" s="169"/>
    </row>
    <row r="868" spans="13:38" x14ac:dyDescent="0.45">
      <c r="M868" s="96"/>
      <c r="N868" s="103"/>
      <c r="R868" s="108"/>
      <c r="S868" s="98"/>
      <c r="T868" s="105"/>
      <c r="V868" s="171"/>
      <c r="W868" s="95"/>
      <c r="X868" s="129"/>
      <c r="Y868" s="100"/>
      <c r="Z868" s="99"/>
      <c r="AA868" s="100"/>
      <c r="AB868" s="99"/>
      <c r="AC868" s="100"/>
      <c r="AD868" s="105"/>
      <c r="AE868" s="94"/>
      <c r="AF868" s="105"/>
      <c r="AG868" s="94"/>
      <c r="AH868" s="132"/>
      <c r="AI868" s="97"/>
      <c r="AJ868" s="96"/>
      <c r="AK868" s="176"/>
      <c r="AL868" s="169"/>
    </row>
    <row r="869" spans="13:38" x14ac:dyDescent="0.45">
      <c r="M869" s="96"/>
      <c r="N869" s="103"/>
      <c r="R869" s="108"/>
      <c r="S869" s="98"/>
      <c r="T869" s="105"/>
      <c r="V869" s="171"/>
      <c r="W869" s="95"/>
      <c r="X869" s="129"/>
      <c r="Y869" s="100"/>
      <c r="Z869" s="99"/>
      <c r="AA869" s="100"/>
      <c r="AB869" s="99"/>
      <c r="AC869" s="100"/>
      <c r="AD869" s="105"/>
      <c r="AE869" s="94"/>
      <c r="AF869" s="105"/>
      <c r="AG869" s="94"/>
      <c r="AH869" s="132"/>
      <c r="AI869" s="97"/>
      <c r="AJ869" s="96"/>
      <c r="AK869" s="176"/>
      <c r="AL869" s="169"/>
    </row>
    <row r="870" spans="13:38" x14ac:dyDescent="0.45">
      <c r="M870" s="96"/>
      <c r="N870" s="103"/>
      <c r="R870" s="108"/>
      <c r="S870" s="98"/>
      <c r="T870" s="105"/>
      <c r="V870" s="171"/>
      <c r="W870" s="95"/>
      <c r="X870" s="129"/>
      <c r="Y870" s="100"/>
      <c r="Z870" s="99"/>
      <c r="AA870" s="100"/>
      <c r="AB870" s="99"/>
      <c r="AC870" s="100"/>
      <c r="AD870" s="105"/>
      <c r="AE870" s="94"/>
      <c r="AF870" s="105"/>
      <c r="AG870" s="94"/>
      <c r="AH870" s="132"/>
      <c r="AI870" s="97"/>
      <c r="AJ870" s="96"/>
      <c r="AK870" s="176"/>
      <c r="AL870" s="169"/>
    </row>
    <row r="871" spans="13:38" x14ac:dyDescent="0.45">
      <c r="M871" s="96"/>
      <c r="N871" s="103"/>
      <c r="R871" s="108"/>
      <c r="S871" s="98"/>
      <c r="T871" s="105"/>
      <c r="V871" s="171"/>
      <c r="W871" s="95"/>
      <c r="X871" s="129"/>
      <c r="Y871" s="100"/>
      <c r="Z871" s="99"/>
      <c r="AA871" s="100"/>
      <c r="AB871" s="99"/>
      <c r="AC871" s="100"/>
      <c r="AD871" s="105"/>
      <c r="AE871" s="94"/>
      <c r="AF871" s="105"/>
      <c r="AG871" s="94"/>
      <c r="AH871" s="132"/>
      <c r="AI871" s="97"/>
      <c r="AJ871" s="96"/>
      <c r="AK871" s="176"/>
      <c r="AL871" s="169"/>
    </row>
    <row r="872" spans="13:38" x14ac:dyDescent="0.45">
      <c r="M872" s="96"/>
      <c r="N872" s="103"/>
      <c r="R872" s="108"/>
      <c r="S872" s="98"/>
      <c r="T872" s="105"/>
      <c r="V872" s="171"/>
      <c r="W872" s="95"/>
      <c r="X872" s="129"/>
      <c r="Y872" s="100"/>
      <c r="Z872" s="99"/>
      <c r="AA872" s="100"/>
      <c r="AB872" s="99"/>
      <c r="AC872" s="100"/>
      <c r="AD872" s="105"/>
      <c r="AE872" s="94"/>
      <c r="AF872" s="105"/>
      <c r="AG872" s="94"/>
      <c r="AH872" s="132"/>
      <c r="AI872" s="97"/>
      <c r="AJ872" s="96"/>
      <c r="AK872" s="176"/>
      <c r="AL872" s="169"/>
    </row>
    <row r="873" spans="13:38" x14ac:dyDescent="0.45">
      <c r="M873" s="96"/>
      <c r="N873" s="103"/>
      <c r="R873" s="108"/>
      <c r="S873" s="98"/>
      <c r="T873" s="105"/>
      <c r="V873" s="171"/>
      <c r="W873" s="95"/>
      <c r="X873" s="129"/>
      <c r="Y873" s="100"/>
      <c r="Z873" s="99"/>
      <c r="AA873" s="100"/>
      <c r="AB873" s="99"/>
      <c r="AC873" s="100"/>
      <c r="AD873" s="105"/>
      <c r="AE873" s="94"/>
      <c r="AF873" s="105"/>
      <c r="AG873" s="94"/>
      <c r="AH873" s="132"/>
      <c r="AI873" s="97"/>
      <c r="AJ873" s="96"/>
      <c r="AK873" s="176"/>
      <c r="AL873" s="169"/>
    </row>
    <row r="874" spans="13:38" x14ac:dyDescent="0.45">
      <c r="M874" s="96"/>
      <c r="N874" s="103"/>
      <c r="R874" s="108"/>
      <c r="S874" s="98"/>
      <c r="T874" s="105"/>
      <c r="V874" s="171"/>
      <c r="W874" s="95"/>
      <c r="X874" s="129"/>
      <c r="Y874" s="100"/>
      <c r="Z874" s="99"/>
      <c r="AA874" s="100"/>
      <c r="AB874" s="99"/>
      <c r="AC874" s="100"/>
      <c r="AD874" s="105"/>
      <c r="AE874" s="94"/>
      <c r="AF874" s="105"/>
      <c r="AG874" s="94"/>
      <c r="AH874" s="132"/>
      <c r="AI874" s="97"/>
      <c r="AJ874" s="96"/>
      <c r="AK874" s="176"/>
      <c r="AL874" s="169"/>
    </row>
    <row r="875" spans="13:38" x14ac:dyDescent="0.45">
      <c r="M875" s="96"/>
      <c r="N875" s="103"/>
      <c r="R875" s="108"/>
      <c r="S875" s="98"/>
      <c r="T875" s="105"/>
      <c r="V875" s="171"/>
      <c r="W875" s="95"/>
      <c r="X875" s="129"/>
      <c r="Y875" s="100"/>
      <c r="Z875" s="99"/>
      <c r="AA875" s="100"/>
      <c r="AB875" s="99"/>
      <c r="AC875" s="100"/>
      <c r="AD875" s="105"/>
      <c r="AE875" s="94"/>
      <c r="AF875" s="105"/>
      <c r="AG875" s="94"/>
      <c r="AH875" s="132"/>
      <c r="AI875" s="97"/>
      <c r="AJ875" s="96"/>
      <c r="AK875" s="176"/>
      <c r="AL875" s="169"/>
    </row>
    <row r="876" spans="13:38" x14ac:dyDescent="0.45">
      <c r="M876" s="96"/>
      <c r="N876" s="103"/>
      <c r="R876" s="108"/>
      <c r="S876" s="98"/>
      <c r="T876" s="105"/>
      <c r="V876" s="171"/>
      <c r="W876" s="95"/>
      <c r="X876" s="129"/>
      <c r="Y876" s="100"/>
      <c r="Z876" s="99"/>
      <c r="AA876" s="100"/>
      <c r="AB876" s="99"/>
      <c r="AC876" s="100"/>
      <c r="AD876" s="105"/>
      <c r="AE876" s="94"/>
      <c r="AF876" s="105"/>
      <c r="AG876" s="94"/>
      <c r="AH876" s="132"/>
      <c r="AI876" s="97"/>
      <c r="AJ876" s="96"/>
      <c r="AK876" s="176"/>
      <c r="AL876" s="169"/>
    </row>
    <row r="877" spans="13:38" x14ac:dyDescent="0.45">
      <c r="M877" s="96"/>
      <c r="N877" s="103"/>
      <c r="R877" s="108"/>
      <c r="S877" s="98"/>
      <c r="T877" s="105"/>
      <c r="V877" s="171"/>
      <c r="W877" s="95"/>
      <c r="X877" s="129"/>
      <c r="Y877" s="100"/>
      <c r="Z877" s="99"/>
      <c r="AA877" s="100"/>
      <c r="AB877" s="99"/>
      <c r="AC877" s="100"/>
      <c r="AD877" s="105"/>
      <c r="AE877" s="94"/>
      <c r="AF877" s="105"/>
      <c r="AG877" s="94"/>
      <c r="AH877" s="132"/>
      <c r="AI877" s="97"/>
      <c r="AJ877" s="96"/>
      <c r="AK877" s="176"/>
      <c r="AL877" s="169"/>
    </row>
    <row r="878" spans="13:38" x14ac:dyDescent="0.45">
      <c r="M878" s="96"/>
      <c r="N878" s="103"/>
      <c r="R878" s="108"/>
      <c r="S878" s="98"/>
      <c r="T878" s="105"/>
      <c r="V878" s="171"/>
      <c r="W878" s="95"/>
      <c r="X878" s="129"/>
      <c r="Y878" s="100"/>
      <c r="Z878" s="99"/>
      <c r="AA878" s="100"/>
      <c r="AB878" s="99"/>
      <c r="AC878" s="100"/>
      <c r="AD878" s="105"/>
      <c r="AE878" s="94"/>
      <c r="AF878" s="105"/>
      <c r="AG878" s="94"/>
      <c r="AH878" s="132"/>
      <c r="AI878" s="97"/>
      <c r="AJ878" s="96"/>
      <c r="AK878" s="176"/>
      <c r="AL878" s="169"/>
    </row>
    <row r="879" spans="13:38" x14ac:dyDescent="0.45">
      <c r="M879" s="96"/>
      <c r="N879" s="103"/>
      <c r="R879" s="108"/>
      <c r="S879" s="98"/>
      <c r="T879" s="105"/>
      <c r="V879" s="171"/>
      <c r="W879" s="95"/>
      <c r="X879" s="129"/>
      <c r="Y879" s="100"/>
      <c r="Z879" s="99"/>
      <c r="AA879" s="100"/>
      <c r="AB879" s="99"/>
      <c r="AC879" s="100"/>
      <c r="AD879" s="105"/>
      <c r="AE879" s="94"/>
      <c r="AF879" s="105"/>
      <c r="AG879" s="94"/>
      <c r="AH879" s="132"/>
      <c r="AI879" s="97"/>
      <c r="AJ879" s="96"/>
      <c r="AK879" s="176"/>
      <c r="AL879" s="169"/>
    </row>
    <row r="880" spans="13:38" x14ac:dyDescent="0.45">
      <c r="M880" s="96"/>
      <c r="N880" s="103"/>
      <c r="R880" s="108"/>
      <c r="S880" s="98"/>
      <c r="T880" s="105"/>
      <c r="V880" s="171"/>
      <c r="W880" s="95"/>
      <c r="X880" s="129"/>
      <c r="Y880" s="100"/>
      <c r="Z880" s="99"/>
      <c r="AA880" s="100"/>
      <c r="AB880" s="99"/>
      <c r="AC880" s="100"/>
      <c r="AD880" s="105"/>
      <c r="AE880" s="94"/>
      <c r="AF880" s="105"/>
      <c r="AG880" s="94"/>
      <c r="AH880" s="132"/>
      <c r="AI880" s="97"/>
      <c r="AJ880" s="96"/>
      <c r="AK880" s="176"/>
      <c r="AL880" s="169"/>
    </row>
    <row r="881" spans="13:38" x14ac:dyDescent="0.45">
      <c r="M881" s="96"/>
      <c r="N881" s="103"/>
      <c r="R881" s="108"/>
      <c r="S881" s="98"/>
      <c r="T881" s="105"/>
      <c r="V881" s="171"/>
      <c r="W881" s="95"/>
      <c r="X881" s="129"/>
      <c r="Y881" s="100"/>
      <c r="Z881" s="99"/>
      <c r="AA881" s="100"/>
      <c r="AB881" s="99"/>
      <c r="AC881" s="100"/>
      <c r="AD881" s="105"/>
      <c r="AE881" s="94"/>
      <c r="AF881" s="105"/>
      <c r="AG881" s="94"/>
      <c r="AH881" s="132"/>
      <c r="AI881" s="97"/>
      <c r="AJ881" s="96"/>
      <c r="AK881" s="176"/>
      <c r="AL881" s="169"/>
    </row>
    <row r="882" spans="13:38" x14ac:dyDescent="0.45">
      <c r="M882" s="96"/>
      <c r="N882" s="103"/>
      <c r="R882" s="108"/>
      <c r="S882" s="98"/>
      <c r="T882" s="105"/>
      <c r="V882" s="171"/>
      <c r="W882" s="95"/>
      <c r="X882" s="129"/>
      <c r="Y882" s="100"/>
      <c r="Z882" s="99"/>
      <c r="AA882" s="100"/>
      <c r="AB882" s="99"/>
      <c r="AC882" s="100"/>
      <c r="AD882" s="105"/>
      <c r="AE882" s="94"/>
      <c r="AF882" s="105"/>
      <c r="AG882" s="94"/>
      <c r="AH882" s="132"/>
      <c r="AI882" s="97"/>
      <c r="AJ882" s="96"/>
      <c r="AK882" s="176"/>
      <c r="AL882" s="169"/>
    </row>
    <row r="883" spans="13:38" x14ac:dyDescent="0.45">
      <c r="M883" s="96"/>
      <c r="N883" s="103"/>
      <c r="R883" s="108"/>
      <c r="S883" s="98"/>
      <c r="T883" s="105"/>
      <c r="V883" s="171"/>
      <c r="W883" s="95"/>
      <c r="X883" s="129"/>
      <c r="Y883" s="100"/>
      <c r="Z883" s="99"/>
      <c r="AA883" s="100"/>
      <c r="AB883" s="99"/>
      <c r="AC883" s="100"/>
      <c r="AD883" s="105"/>
      <c r="AE883" s="94"/>
      <c r="AF883" s="105"/>
      <c r="AG883" s="94"/>
      <c r="AH883" s="132"/>
      <c r="AI883" s="97"/>
      <c r="AJ883" s="96"/>
      <c r="AK883" s="176"/>
      <c r="AL883" s="169"/>
    </row>
    <row r="884" spans="13:38" x14ac:dyDescent="0.45">
      <c r="M884" s="96"/>
      <c r="N884" s="103"/>
      <c r="R884" s="108"/>
      <c r="S884" s="98"/>
      <c r="T884" s="105"/>
      <c r="V884" s="171"/>
      <c r="W884" s="95"/>
      <c r="X884" s="129"/>
      <c r="Y884" s="100"/>
      <c r="Z884" s="99"/>
      <c r="AA884" s="100"/>
      <c r="AB884" s="99"/>
      <c r="AC884" s="100"/>
      <c r="AD884" s="105"/>
      <c r="AE884" s="94"/>
      <c r="AF884" s="105"/>
      <c r="AG884" s="94"/>
      <c r="AH884" s="132"/>
      <c r="AI884" s="97"/>
      <c r="AJ884" s="96"/>
      <c r="AK884" s="176"/>
      <c r="AL884" s="169"/>
    </row>
    <row r="885" spans="13:38" x14ac:dyDescent="0.45">
      <c r="M885" s="96"/>
      <c r="N885" s="103"/>
      <c r="R885" s="108"/>
      <c r="S885" s="98"/>
      <c r="T885" s="105"/>
      <c r="V885" s="171"/>
      <c r="W885" s="95"/>
      <c r="X885" s="129"/>
      <c r="Y885" s="100"/>
      <c r="Z885" s="99"/>
      <c r="AA885" s="100"/>
      <c r="AB885" s="99"/>
      <c r="AC885" s="100"/>
      <c r="AD885" s="105"/>
      <c r="AE885" s="94"/>
      <c r="AF885" s="105"/>
      <c r="AG885" s="94"/>
      <c r="AH885" s="132"/>
      <c r="AI885" s="97"/>
      <c r="AJ885" s="96"/>
      <c r="AK885" s="176"/>
      <c r="AL885" s="169"/>
    </row>
    <row r="886" spans="13:38" x14ac:dyDescent="0.45">
      <c r="M886" s="96"/>
      <c r="N886" s="103"/>
      <c r="R886" s="108"/>
      <c r="S886" s="98"/>
      <c r="T886" s="105"/>
      <c r="V886" s="171"/>
      <c r="W886" s="95"/>
      <c r="X886" s="129"/>
      <c r="Y886" s="100"/>
      <c r="Z886" s="99"/>
      <c r="AA886" s="100"/>
      <c r="AB886" s="99"/>
      <c r="AC886" s="100"/>
      <c r="AD886" s="105"/>
      <c r="AE886" s="94"/>
      <c r="AF886" s="105"/>
      <c r="AG886" s="94"/>
      <c r="AH886" s="132"/>
      <c r="AI886" s="97"/>
      <c r="AJ886" s="96"/>
      <c r="AK886" s="176"/>
      <c r="AL886" s="169"/>
    </row>
    <row r="887" spans="13:38" x14ac:dyDescent="0.45">
      <c r="M887" s="96"/>
      <c r="N887" s="103"/>
      <c r="R887" s="108"/>
      <c r="S887" s="98"/>
      <c r="T887" s="105"/>
      <c r="V887" s="171"/>
      <c r="W887" s="95"/>
      <c r="X887" s="129"/>
      <c r="Y887" s="100"/>
      <c r="Z887" s="99"/>
      <c r="AA887" s="100"/>
      <c r="AB887" s="99"/>
      <c r="AC887" s="100"/>
      <c r="AD887" s="105"/>
      <c r="AE887" s="94"/>
      <c r="AF887" s="105"/>
      <c r="AG887" s="94"/>
      <c r="AH887" s="132"/>
      <c r="AI887" s="97"/>
      <c r="AJ887" s="96"/>
      <c r="AK887" s="176"/>
      <c r="AL887" s="169"/>
    </row>
    <row r="888" spans="13:38" x14ac:dyDescent="0.45">
      <c r="M888" s="96"/>
      <c r="N888" s="103"/>
      <c r="R888" s="108"/>
      <c r="S888" s="98"/>
      <c r="T888" s="105"/>
      <c r="V888" s="171"/>
      <c r="W888" s="95"/>
      <c r="X888" s="129"/>
      <c r="Y888" s="100"/>
      <c r="Z888" s="99"/>
      <c r="AA888" s="100"/>
      <c r="AB888" s="99"/>
      <c r="AC888" s="100"/>
      <c r="AD888" s="105"/>
      <c r="AE888" s="94"/>
      <c r="AF888" s="105"/>
      <c r="AG888" s="94"/>
      <c r="AH888" s="132"/>
      <c r="AI888" s="97"/>
      <c r="AJ888" s="96"/>
      <c r="AK888" s="176"/>
      <c r="AL888" s="169"/>
    </row>
    <row r="889" spans="13:38" x14ac:dyDescent="0.45">
      <c r="M889" s="96"/>
      <c r="N889" s="103"/>
      <c r="R889" s="108"/>
      <c r="S889" s="98"/>
      <c r="T889" s="105"/>
      <c r="V889" s="171"/>
      <c r="W889" s="95"/>
      <c r="X889" s="129"/>
      <c r="Y889" s="100"/>
      <c r="Z889" s="99"/>
      <c r="AA889" s="100"/>
      <c r="AB889" s="99"/>
      <c r="AC889" s="100"/>
      <c r="AD889" s="105"/>
      <c r="AE889" s="94"/>
      <c r="AF889" s="105"/>
      <c r="AG889" s="94"/>
      <c r="AH889" s="132"/>
      <c r="AI889" s="97"/>
      <c r="AJ889" s="96"/>
      <c r="AK889" s="176"/>
      <c r="AL889" s="169"/>
    </row>
    <row r="890" spans="13:38" x14ac:dyDescent="0.45">
      <c r="M890" s="96"/>
      <c r="N890" s="103"/>
      <c r="R890" s="108"/>
      <c r="S890" s="98"/>
      <c r="T890" s="105"/>
      <c r="V890" s="171"/>
      <c r="W890" s="95"/>
      <c r="X890" s="129"/>
      <c r="Y890" s="100"/>
      <c r="Z890" s="99"/>
      <c r="AA890" s="100"/>
      <c r="AB890" s="99"/>
      <c r="AC890" s="100"/>
      <c r="AD890" s="105"/>
      <c r="AE890" s="94"/>
      <c r="AF890" s="105"/>
      <c r="AG890" s="94"/>
      <c r="AH890" s="132"/>
      <c r="AI890" s="97"/>
      <c r="AJ890" s="96"/>
      <c r="AK890" s="176"/>
      <c r="AL890" s="169"/>
    </row>
    <row r="891" spans="13:38" x14ac:dyDescent="0.45">
      <c r="M891" s="96"/>
      <c r="N891" s="103"/>
      <c r="R891" s="108"/>
      <c r="S891" s="98"/>
      <c r="T891" s="105"/>
      <c r="V891" s="171"/>
      <c r="W891" s="95"/>
      <c r="X891" s="129"/>
      <c r="Y891" s="100"/>
      <c r="Z891" s="99"/>
      <c r="AA891" s="100"/>
      <c r="AB891" s="99"/>
      <c r="AC891" s="100"/>
      <c r="AD891" s="105"/>
      <c r="AE891" s="94"/>
      <c r="AF891" s="105"/>
      <c r="AG891" s="94"/>
      <c r="AH891" s="132"/>
      <c r="AI891" s="97"/>
      <c r="AJ891" s="96"/>
      <c r="AK891" s="176"/>
      <c r="AL891" s="169"/>
    </row>
    <row r="892" spans="13:38" x14ac:dyDescent="0.45">
      <c r="M892" s="96"/>
      <c r="N892" s="103"/>
      <c r="R892" s="108"/>
      <c r="S892" s="98"/>
      <c r="T892" s="105"/>
      <c r="V892" s="171"/>
      <c r="W892" s="95"/>
      <c r="X892" s="129"/>
      <c r="Y892" s="100"/>
      <c r="Z892" s="99"/>
      <c r="AA892" s="100"/>
      <c r="AB892" s="99"/>
      <c r="AC892" s="100"/>
      <c r="AD892" s="105"/>
      <c r="AE892" s="94"/>
      <c r="AF892" s="105"/>
      <c r="AG892" s="94"/>
      <c r="AH892" s="132"/>
      <c r="AI892" s="97"/>
      <c r="AJ892" s="96"/>
      <c r="AK892" s="176"/>
      <c r="AL892" s="169"/>
    </row>
    <row r="893" spans="13:38" x14ac:dyDescent="0.45">
      <c r="M893" s="96"/>
      <c r="N893" s="103"/>
      <c r="R893" s="108"/>
      <c r="S893" s="98"/>
      <c r="T893" s="105"/>
      <c r="V893" s="171"/>
      <c r="W893" s="95"/>
      <c r="X893" s="129"/>
      <c r="Y893" s="100"/>
      <c r="Z893" s="99"/>
      <c r="AA893" s="100"/>
      <c r="AB893" s="99"/>
      <c r="AC893" s="100"/>
      <c r="AD893" s="105"/>
      <c r="AE893" s="94"/>
      <c r="AF893" s="105"/>
      <c r="AG893" s="94"/>
      <c r="AH893" s="132"/>
      <c r="AI893" s="97"/>
      <c r="AJ893" s="96"/>
      <c r="AK893" s="176"/>
      <c r="AL893" s="169"/>
    </row>
    <row r="894" spans="13:38" x14ac:dyDescent="0.45">
      <c r="M894" s="96"/>
      <c r="N894" s="103"/>
      <c r="R894" s="108"/>
      <c r="S894" s="98"/>
      <c r="T894" s="105"/>
      <c r="V894" s="171"/>
      <c r="W894" s="95"/>
      <c r="X894" s="129"/>
      <c r="Y894" s="100"/>
      <c r="Z894" s="99"/>
      <c r="AA894" s="100"/>
      <c r="AB894" s="99"/>
      <c r="AC894" s="100"/>
      <c r="AD894" s="105"/>
      <c r="AE894" s="94"/>
      <c r="AF894" s="105"/>
      <c r="AG894" s="94"/>
      <c r="AH894" s="132"/>
      <c r="AI894" s="97"/>
      <c r="AJ894" s="96"/>
      <c r="AK894" s="176"/>
      <c r="AL894" s="169"/>
    </row>
    <row r="895" spans="13:38" x14ac:dyDescent="0.45">
      <c r="M895" s="96"/>
      <c r="N895" s="103"/>
      <c r="R895" s="108"/>
      <c r="S895" s="98"/>
      <c r="T895" s="105"/>
      <c r="V895" s="171"/>
      <c r="W895" s="95"/>
      <c r="X895" s="129"/>
      <c r="Y895" s="100"/>
      <c r="Z895" s="99"/>
      <c r="AA895" s="100"/>
      <c r="AB895" s="99"/>
      <c r="AC895" s="100"/>
      <c r="AD895" s="105"/>
      <c r="AE895" s="94"/>
      <c r="AF895" s="105"/>
      <c r="AG895" s="94"/>
      <c r="AH895" s="132"/>
      <c r="AI895" s="97"/>
      <c r="AJ895" s="96"/>
      <c r="AK895" s="176"/>
      <c r="AL895" s="169"/>
    </row>
    <row r="896" spans="13:38" x14ac:dyDescent="0.45">
      <c r="M896" s="96"/>
      <c r="N896" s="103"/>
      <c r="R896" s="108"/>
      <c r="S896" s="98"/>
      <c r="T896" s="105"/>
      <c r="V896" s="171"/>
      <c r="W896" s="95"/>
      <c r="X896" s="129"/>
      <c r="Y896" s="100"/>
      <c r="Z896" s="99"/>
      <c r="AA896" s="100"/>
      <c r="AB896" s="99"/>
      <c r="AC896" s="100"/>
      <c r="AD896" s="105"/>
      <c r="AE896" s="94"/>
      <c r="AF896" s="105"/>
      <c r="AG896" s="94"/>
      <c r="AH896" s="132"/>
      <c r="AI896" s="97"/>
      <c r="AJ896" s="96"/>
      <c r="AK896" s="176"/>
      <c r="AL896" s="169"/>
    </row>
    <row r="897" spans="13:38" x14ac:dyDescent="0.45">
      <c r="M897" s="96"/>
      <c r="N897" s="103"/>
      <c r="R897" s="108"/>
      <c r="S897" s="98"/>
      <c r="T897" s="105"/>
      <c r="V897" s="171"/>
      <c r="W897" s="95"/>
      <c r="X897" s="129"/>
      <c r="Y897" s="100"/>
      <c r="Z897" s="99"/>
      <c r="AA897" s="100"/>
      <c r="AB897" s="99"/>
      <c r="AC897" s="100"/>
      <c r="AD897" s="105"/>
      <c r="AE897" s="94"/>
      <c r="AF897" s="105"/>
      <c r="AG897" s="94"/>
      <c r="AH897" s="132"/>
      <c r="AI897" s="97"/>
      <c r="AJ897" s="96"/>
      <c r="AK897" s="176"/>
      <c r="AL897" s="169"/>
    </row>
    <row r="898" spans="13:38" x14ac:dyDescent="0.45">
      <c r="M898" s="96"/>
      <c r="N898" s="103"/>
      <c r="R898" s="108"/>
      <c r="S898" s="98"/>
      <c r="T898" s="105"/>
      <c r="V898" s="171"/>
      <c r="W898" s="95"/>
      <c r="X898" s="129"/>
      <c r="Y898" s="100"/>
      <c r="Z898" s="99"/>
      <c r="AA898" s="100"/>
      <c r="AB898" s="99"/>
      <c r="AC898" s="100"/>
      <c r="AD898" s="105"/>
      <c r="AE898" s="94"/>
      <c r="AF898" s="105"/>
      <c r="AG898" s="94"/>
      <c r="AH898" s="132"/>
      <c r="AI898" s="97"/>
      <c r="AJ898" s="96"/>
      <c r="AK898" s="176"/>
      <c r="AL898" s="169"/>
    </row>
    <row r="899" spans="13:38" x14ac:dyDescent="0.45">
      <c r="M899" s="96"/>
      <c r="N899" s="103"/>
      <c r="R899" s="108"/>
      <c r="S899" s="98"/>
      <c r="T899" s="105"/>
      <c r="V899" s="171"/>
      <c r="W899" s="95"/>
      <c r="X899" s="129"/>
      <c r="Y899" s="100"/>
      <c r="Z899" s="99"/>
      <c r="AA899" s="100"/>
      <c r="AB899" s="99"/>
      <c r="AC899" s="100"/>
      <c r="AD899" s="105"/>
      <c r="AE899" s="94"/>
      <c r="AF899" s="105"/>
      <c r="AG899" s="94"/>
      <c r="AH899" s="132"/>
      <c r="AI899" s="97"/>
      <c r="AJ899" s="96"/>
      <c r="AK899" s="176"/>
      <c r="AL899" s="169"/>
    </row>
    <row r="900" spans="13:38" x14ac:dyDescent="0.45">
      <c r="M900" s="96"/>
      <c r="N900" s="103"/>
      <c r="R900" s="108"/>
      <c r="S900" s="98"/>
      <c r="T900" s="105"/>
      <c r="V900" s="171"/>
      <c r="W900" s="95"/>
      <c r="X900" s="129"/>
      <c r="Y900" s="100"/>
      <c r="Z900" s="99"/>
      <c r="AA900" s="100"/>
      <c r="AB900" s="99"/>
      <c r="AC900" s="100"/>
      <c r="AD900" s="105"/>
      <c r="AE900" s="94"/>
      <c r="AF900" s="105"/>
      <c r="AG900" s="94"/>
      <c r="AH900" s="132"/>
      <c r="AI900" s="97"/>
      <c r="AJ900" s="96"/>
      <c r="AK900" s="176"/>
      <c r="AL900" s="169"/>
    </row>
    <row r="901" spans="13:38" x14ac:dyDescent="0.45">
      <c r="M901" s="96"/>
      <c r="N901" s="103"/>
      <c r="R901" s="108"/>
      <c r="S901" s="98"/>
      <c r="T901" s="105"/>
      <c r="V901" s="171"/>
      <c r="W901" s="95"/>
      <c r="X901" s="129"/>
      <c r="Y901" s="100"/>
      <c r="Z901" s="99"/>
      <c r="AA901" s="100"/>
      <c r="AB901" s="99"/>
      <c r="AC901" s="100"/>
      <c r="AD901" s="105"/>
      <c r="AE901" s="94"/>
      <c r="AF901" s="105"/>
      <c r="AG901" s="94"/>
      <c r="AH901" s="132"/>
      <c r="AI901" s="97"/>
      <c r="AJ901" s="96"/>
      <c r="AK901" s="176"/>
      <c r="AL901" s="169"/>
    </row>
    <row r="902" spans="13:38" x14ac:dyDescent="0.45">
      <c r="M902" s="96"/>
      <c r="N902" s="103"/>
      <c r="R902" s="108"/>
      <c r="S902" s="98"/>
      <c r="T902" s="105"/>
      <c r="V902" s="171"/>
      <c r="W902" s="95"/>
      <c r="X902" s="129"/>
      <c r="Y902" s="100"/>
      <c r="Z902" s="99"/>
      <c r="AA902" s="100"/>
      <c r="AB902" s="99"/>
      <c r="AC902" s="100"/>
      <c r="AD902" s="105"/>
      <c r="AE902" s="94"/>
      <c r="AF902" s="105"/>
      <c r="AG902" s="94"/>
      <c r="AH902" s="132"/>
      <c r="AI902" s="97"/>
      <c r="AJ902" s="96"/>
      <c r="AK902" s="176"/>
      <c r="AL902" s="169"/>
    </row>
    <row r="903" spans="13:38" x14ac:dyDescent="0.45">
      <c r="M903" s="96"/>
      <c r="N903" s="103"/>
      <c r="R903" s="108"/>
      <c r="S903" s="98"/>
      <c r="T903" s="105"/>
      <c r="V903" s="171"/>
      <c r="W903" s="95"/>
      <c r="X903" s="129"/>
      <c r="Y903" s="100"/>
      <c r="Z903" s="99"/>
      <c r="AA903" s="100"/>
      <c r="AB903" s="99"/>
      <c r="AC903" s="100"/>
      <c r="AD903" s="105"/>
      <c r="AE903" s="94"/>
      <c r="AF903" s="105"/>
      <c r="AG903" s="94"/>
      <c r="AH903" s="132"/>
      <c r="AI903" s="97"/>
      <c r="AJ903" s="96"/>
      <c r="AK903" s="176"/>
      <c r="AL903" s="169"/>
    </row>
    <row r="904" spans="13:38" x14ac:dyDescent="0.45">
      <c r="M904" s="96"/>
      <c r="N904" s="103"/>
      <c r="R904" s="108"/>
      <c r="S904" s="98"/>
      <c r="T904" s="105"/>
      <c r="V904" s="171"/>
      <c r="W904" s="95"/>
      <c r="X904" s="129"/>
      <c r="Y904" s="100"/>
      <c r="Z904" s="99"/>
      <c r="AA904" s="100"/>
      <c r="AB904" s="99"/>
      <c r="AC904" s="100"/>
      <c r="AD904" s="105"/>
      <c r="AE904" s="94"/>
      <c r="AF904" s="105"/>
      <c r="AG904" s="94"/>
      <c r="AH904" s="132"/>
      <c r="AI904" s="97"/>
      <c r="AJ904" s="96"/>
      <c r="AK904" s="176"/>
      <c r="AL904" s="169"/>
    </row>
    <row r="905" spans="13:38" x14ac:dyDescent="0.45">
      <c r="M905" s="96"/>
      <c r="N905" s="103"/>
      <c r="R905" s="108"/>
      <c r="S905" s="98"/>
      <c r="T905" s="105"/>
      <c r="V905" s="171"/>
      <c r="W905" s="95"/>
      <c r="X905" s="129"/>
      <c r="Y905" s="100"/>
      <c r="Z905" s="99"/>
      <c r="AA905" s="100"/>
      <c r="AB905" s="99"/>
      <c r="AC905" s="100"/>
      <c r="AD905" s="105"/>
      <c r="AE905" s="94"/>
      <c r="AF905" s="105"/>
      <c r="AG905" s="94"/>
      <c r="AH905" s="132"/>
      <c r="AI905" s="97"/>
      <c r="AJ905" s="96"/>
      <c r="AK905" s="176"/>
      <c r="AL905" s="169"/>
    </row>
    <row r="906" spans="13:38" x14ac:dyDescent="0.45">
      <c r="M906" s="96"/>
      <c r="N906" s="103"/>
      <c r="R906" s="108"/>
      <c r="S906" s="98"/>
      <c r="T906" s="105"/>
      <c r="V906" s="171"/>
      <c r="W906" s="95"/>
      <c r="X906" s="129"/>
      <c r="Y906" s="100"/>
      <c r="Z906" s="99"/>
      <c r="AA906" s="100"/>
      <c r="AB906" s="99"/>
      <c r="AC906" s="100"/>
      <c r="AD906" s="105"/>
      <c r="AE906" s="94"/>
      <c r="AF906" s="105"/>
      <c r="AG906" s="94"/>
      <c r="AH906" s="132"/>
      <c r="AI906" s="97"/>
      <c r="AJ906" s="96"/>
      <c r="AK906" s="176"/>
      <c r="AL906" s="169"/>
    </row>
    <row r="907" spans="13:38" x14ac:dyDescent="0.45">
      <c r="M907" s="96"/>
      <c r="N907" s="103"/>
      <c r="R907" s="108"/>
      <c r="S907" s="98"/>
      <c r="T907" s="105"/>
      <c r="V907" s="171"/>
      <c r="W907" s="95"/>
      <c r="X907" s="129"/>
      <c r="Y907" s="100"/>
      <c r="Z907" s="99"/>
      <c r="AA907" s="100"/>
      <c r="AB907" s="99"/>
      <c r="AC907" s="100"/>
      <c r="AD907" s="105"/>
      <c r="AE907" s="94"/>
      <c r="AF907" s="105"/>
      <c r="AG907" s="94"/>
      <c r="AH907" s="132"/>
      <c r="AI907" s="97"/>
      <c r="AJ907" s="96"/>
      <c r="AK907" s="176"/>
      <c r="AL907" s="169"/>
    </row>
    <row r="908" spans="13:38" x14ac:dyDescent="0.45">
      <c r="M908" s="96"/>
      <c r="N908" s="103"/>
      <c r="R908" s="108"/>
      <c r="S908" s="98"/>
      <c r="T908" s="105"/>
      <c r="V908" s="171"/>
      <c r="W908" s="95"/>
      <c r="X908" s="129"/>
      <c r="Y908" s="100"/>
      <c r="Z908" s="99"/>
      <c r="AA908" s="100"/>
      <c r="AB908" s="99"/>
      <c r="AC908" s="100"/>
      <c r="AD908" s="105"/>
      <c r="AE908" s="94"/>
      <c r="AF908" s="105"/>
      <c r="AG908" s="94"/>
      <c r="AH908" s="132"/>
      <c r="AI908" s="97"/>
      <c r="AJ908" s="96"/>
      <c r="AK908" s="176"/>
      <c r="AL908" s="169"/>
    </row>
    <row r="909" spans="13:38" x14ac:dyDescent="0.45">
      <c r="M909" s="96"/>
      <c r="N909" s="103"/>
      <c r="R909" s="108"/>
      <c r="S909" s="98"/>
      <c r="T909" s="105"/>
      <c r="V909" s="171"/>
      <c r="W909" s="95"/>
      <c r="X909" s="129"/>
      <c r="Y909" s="100"/>
      <c r="Z909" s="99"/>
      <c r="AA909" s="100"/>
      <c r="AB909" s="99"/>
      <c r="AC909" s="100"/>
      <c r="AD909" s="105"/>
      <c r="AE909" s="94"/>
      <c r="AF909" s="105"/>
      <c r="AG909" s="94"/>
      <c r="AH909" s="132"/>
      <c r="AI909" s="97"/>
      <c r="AJ909" s="96"/>
      <c r="AK909" s="176"/>
      <c r="AL909" s="169"/>
    </row>
    <row r="910" spans="13:38" x14ac:dyDescent="0.45">
      <c r="M910" s="96"/>
      <c r="N910" s="103"/>
      <c r="R910" s="108"/>
      <c r="S910" s="98"/>
      <c r="T910" s="105"/>
      <c r="V910" s="171"/>
      <c r="W910" s="95"/>
      <c r="X910" s="129"/>
      <c r="Y910" s="100"/>
      <c r="Z910" s="99"/>
      <c r="AA910" s="100"/>
      <c r="AB910" s="99"/>
      <c r="AC910" s="100"/>
      <c r="AD910" s="105"/>
      <c r="AE910" s="94"/>
      <c r="AF910" s="105"/>
      <c r="AG910" s="94"/>
      <c r="AH910" s="132"/>
      <c r="AI910" s="97"/>
      <c r="AJ910" s="96"/>
      <c r="AK910" s="176"/>
      <c r="AL910" s="169"/>
    </row>
    <row r="911" spans="13:38" x14ac:dyDescent="0.45">
      <c r="M911" s="96"/>
      <c r="N911" s="103"/>
      <c r="R911" s="108"/>
      <c r="S911" s="98"/>
      <c r="T911" s="105"/>
      <c r="V911" s="171"/>
      <c r="W911" s="95"/>
      <c r="X911" s="129"/>
      <c r="Y911" s="100"/>
      <c r="Z911" s="99"/>
      <c r="AA911" s="100"/>
      <c r="AB911" s="99"/>
      <c r="AC911" s="100"/>
      <c r="AD911" s="105"/>
      <c r="AE911" s="94"/>
      <c r="AF911" s="105"/>
      <c r="AG911" s="94"/>
      <c r="AH911" s="132"/>
      <c r="AI911" s="97"/>
      <c r="AJ911" s="96"/>
      <c r="AK911" s="176"/>
      <c r="AL911" s="169"/>
    </row>
    <row r="912" spans="13:38" x14ac:dyDescent="0.45">
      <c r="M912" s="96"/>
      <c r="N912" s="103"/>
      <c r="R912" s="108"/>
      <c r="S912" s="98"/>
      <c r="T912" s="105"/>
      <c r="V912" s="171"/>
      <c r="W912" s="95"/>
      <c r="X912" s="129"/>
      <c r="Y912" s="100"/>
      <c r="Z912" s="99"/>
      <c r="AA912" s="100"/>
      <c r="AB912" s="99"/>
      <c r="AC912" s="100"/>
      <c r="AD912" s="105"/>
      <c r="AE912" s="94"/>
      <c r="AF912" s="105"/>
      <c r="AG912" s="94"/>
      <c r="AH912" s="132"/>
      <c r="AI912" s="97"/>
      <c r="AJ912" s="96"/>
      <c r="AK912" s="176"/>
      <c r="AL912" s="169"/>
    </row>
    <row r="913" spans="13:38" x14ac:dyDescent="0.45">
      <c r="M913" s="96"/>
      <c r="N913" s="103"/>
      <c r="R913" s="108"/>
      <c r="S913" s="98"/>
      <c r="T913" s="105"/>
      <c r="V913" s="171"/>
      <c r="W913" s="95"/>
      <c r="X913" s="129"/>
      <c r="Y913" s="100"/>
      <c r="Z913" s="99"/>
      <c r="AA913" s="100"/>
      <c r="AB913" s="99"/>
      <c r="AC913" s="100"/>
      <c r="AD913" s="105"/>
      <c r="AE913" s="94"/>
      <c r="AF913" s="105"/>
      <c r="AG913" s="94"/>
      <c r="AH913" s="132"/>
      <c r="AI913" s="97"/>
      <c r="AJ913" s="96"/>
      <c r="AK913" s="176"/>
      <c r="AL913" s="169"/>
    </row>
    <row r="914" spans="13:38" x14ac:dyDescent="0.45">
      <c r="M914" s="96"/>
      <c r="N914" s="103"/>
      <c r="R914" s="108"/>
      <c r="S914" s="98"/>
      <c r="T914" s="105"/>
      <c r="V914" s="171"/>
      <c r="W914" s="95"/>
      <c r="X914" s="129"/>
      <c r="Y914" s="100"/>
      <c r="Z914" s="99"/>
      <c r="AA914" s="100"/>
      <c r="AB914" s="99"/>
      <c r="AC914" s="100"/>
      <c r="AD914" s="105"/>
      <c r="AE914" s="94"/>
      <c r="AF914" s="105"/>
      <c r="AG914" s="94"/>
      <c r="AH914" s="132"/>
      <c r="AI914" s="97"/>
      <c r="AJ914" s="96"/>
      <c r="AK914" s="176"/>
      <c r="AL914" s="169"/>
    </row>
    <row r="915" spans="13:38" x14ac:dyDescent="0.45">
      <c r="M915" s="96"/>
      <c r="N915" s="103"/>
      <c r="R915" s="108"/>
      <c r="S915" s="98"/>
      <c r="T915" s="105"/>
      <c r="V915" s="171"/>
      <c r="W915" s="95"/>
      <c r="X915" s="129"/>
      <c r="Y915" s="100"/>
      <c r="Z915" s="99"/>
      <c r="AA915" s="100"/>
      <c r="AB915" s="99"/>
      <c r="AC915" s="100"/>
      <c r="AD915" s="105"/>
      <c r="AE915" s="94"/>
      <c r="AF915" s="105"/>
      <c r="AG915" s="94"/>
      <c r="AH915" s="132"/>
      <c r="AI915" s="97"/>
      <c r="AJ915" s="96"/>
      <c r="AK915" s="176"/>
      <c r="AL915" s="169"/>
    </row>
    <row r="916" spans="13:38" x14ac:dyDescent="0.45">
      <c r="M916" s="96"/>
      <c r="N916" s="103"/>
      <c r="R916" s="108"/>
      <c r="S916" s="98"/>
      <c r="T916" s="105"/>
      <c r="V916" s="171"/>
      <c r="W916" s="95"/>
      <c r="X916" s="129"/>
      <c r="Y916" s="100"/>
      <c r="Z916" s="99"/>
      <c r="AA916" s="100"/>
      <c r="AB916" s="99"/>
      <c r="AC916" s="100"/>
      <c r="AD916" s="105"/>
      <c r="AE916" s="94"/>
      <c r="AF916" s="105"/>
      <c r="AG916" s="94"/>
      <c r="AH916" s="132"/>
      <c r="AI916" s="97"/>
      <c r="AJ916" s="96"/>
      <c r="AK916" s="176"/>
      <c r="AL916" s="169"/>
    </row>
    <row r="917" spans="13:38" x14ac:dyDescent="0.45">
      <c r="M917" s="96"/>
      <c r="N917" s="103"/>
      <c r="R917" s="108"/>
      <c r="S917" s="98"/>
      <c r="T917" s="105"/>
      <c r="V917" s="171"/>
      <c r="W917" s="95"/>
      <c r="X917" s="129"/>
      <c r="Y917" s="100"/>
      <c r="Z917" s="99"/>
      <c r="AA917" s="100"/>
      <c r="AB917" s="99"/>
      <c r="AC917" s="100"/>
      <c r="AD917" s="105"/>
      <c r="AE917" s="94"/>
      <c r="AF917" s="105"/>
      <c r="AG917" s="94"/>
      <c r="AH917" s="132"/>
      <c r="AI917" s="97"/>
      <c r="AJ917" s="96"/>
      <c r="AK917" s="176"/>
      <c r="AL917" s="169"/>
    </row>
    <row r="918" spans="13:38" x14ac:dyDescent="0.45">
      <c r="M918" s="96"/>
      <c r="N918" s="103"/>
      <c r="R918" s="108"/>
      <c r="S918" s="98"/>
      <c r="T918" s="105"/>
      <c r="V918" s="171"/>
      <c r="W918" s="95"/>
      <c r="X918" s="129"/>
      <c r="Y918" s="100"/>
      <c r="Z918" s="99"/>
      <c r="AA918" s="100"/>
      <c r="AB918" s="99"/>
      <c r="AC918" s="100"/>
      <c r="AD918" s="105"/>
      <c r="AE918" s="94"/>
      <c r="AF918" s="105"/>
      <c r="AG918" s="94"/>
      <c r="AH918" s="132"/>
      <c r="AI918" s="97"/>
      <c r="AJ918" s="96"/>
      <c r="AK918" s="176"/>
      <c r="AL918" s="169"/>
    </row>
    <row r="919" spans="13:38" x14ac:dyDescent="0.45">
      <c r="M919" s="96"/>
      <c r="N919" s="103"/>
      <c r="R919" s="108"/>
      <c r="S919" s="98"/>
      <c r="T919" s="105"/>
      <c r="V919" s="171"/>
      <c r="W919" s="95"/>
      <c r="X919" s="129"/>
      <c r="Y919" s="100"/>
      <c r="Z919" s="99"/>
      <c r="AA919" s="100"/>
      <c r="AB919" s="99"/>
      <c r="AC919" s="100"/>
      <c r="AD919" s="105"/>
      <c r="AE919" s="94"/>
      <c r="AF919" s="105"/>
      <c r="AG919" s="94"/>
      <c r="AH919" s="132"/>
      <c r="AI919" s="97"/>
      <c r="AJ919" s="96"/>
      <c r="AK919" s="176"/>
      <c r="AL919" s="169"/>
    </row>
    <row r="920" spans="13:38" x14ac:dyDescent="0.45">
      <c r="M920" s="96"/>
      <c r="N920" s="103"/>
      <c r="R920" s="108"/>
      <c r="S920" s="98"/>
      <c r="T920" s="105"/>
      <c r="V920" s="171"/>
      <c r="W920" s="95"/>
      <c r="X920" s="129"/>
      <c r="Y920" s="100"/>
      <c r="Z920" s="99"/>
      <c r="AA920" s="100"/>
      <c r="AB920" s="99"/>
      <c r="AC920" s="100"/>
      <c r="AD920" s="105"/>
      <c r="AE920" s="94"/>
      <c r="AF920" s="105"/>
      <c r="AG920" s="94"/>
      <c r="AH920" s="132"/>
      <c r="AI920" s="97"/>
      <c r="AJ920" s="96"/>
      <c r="AK920" s="176"/>
      <c r="AL920" s="169"/>
    </row>
    <row r="921" spans="13:38" x14ac:dyDescent="0.45">
      <c r="M921" s="96"/>
      <c r="N921" s="103"/>
      <c r="R921" s="108"/>
      <c r="S921" s="98"/>
      <c r="T921" s="105"/>
      <c r="V921" s="171"/>
      <c r="W921" s="95"/>
      <c r="X921" s="129"/>
      <c r="Y921" s="100"/>
      <c r="Z921" s="99"/>
      <c r="AA921" s="100"/>
      <c r="AB921" s="99"/>
      <c r="AC921" s="100"/>
      <c r="AD921" s="105"/>
      <c r="AE921" s="94"/>
      <c r="AF921" s="105"/>
      <c r="AG921" s="94"/>
      <c r="AH921" s="132"/>
      <c r="AI921" s="97"/>
      <c r="AJ921" s="96"/>
      <c r="AK921" s="176"/>
      <c r="AL921" s="169"/>
    </row>
    <row r="922" spans="13:38" x14ac:dyDescent="0.45">
      <c r="M922" s="96"/>
      <c r="N922" s="103"/>
      <c r="R922" s="108"/>
      <c r="S922" s="98"/>
      <c r="T922" s="105"/>
      <c r="V922" s="171"/>
      <c r="W922" s="95"/>
      <c r="X922" s="129"/>
      <c r="Y922" s="100"/>
      <c r="Z922" s="99"/>
      <c r="AA922" s="100"/>
      <c r="AB922" s="99"/>
      <c r="AC922" s="100"/>
      <c r="AD922" s="105"/>
      <c r="AE922" s="94"/>
      <c r="AF922" s="105"/>
      <c r="AG922" s="94"/>
      <c r="AH922" s="132"/>
      <c r="AI922" s="97"/>
      <c r="AJ922" s="96"/>
      <c r="AK922" s="176"/>
      <c r="AL922" s="169"/>
    </row>
    <row r="923" spans="13:38" x14ac:dyDescent="0.45">
      <c r="M923" s="96"/>
      <c r="N923" s="103"/>
      <c r="R923" s="108"/>
      <c r="S923" s="98"/>
      <c r="T923" s="105"/>
      <c r="V923" s="171"/>
      <c r="W923" s="95"/>
      <c r="X923" s="129"/>
      <c r="Y923" s="100"/>
      <c r="Z923" s="99"/>
      <c r="AA923" s="100"/>
      <c r="AB923" s="99"/>
      <c r="AC923" s="100"/>
      <c r="AD923" s="105"/>
      <c r="AE923" s="94"/>
      <c r="AF923" s="105"/>
      <c r="AG923" s="94"/>
      <c r="AH923" s="132"/>
      <c r="AI923" s="97"/>
      <c r="AJ923" s="96"/>
      <c r="AK923" s="176"/>
      <c r="AL923" s="169"/>
    </row>
    <row r="924" spans="13:38" x14ac:dyDescent="0.45">
      <c r="M924" s="96"/>
      <c r="N924" s="103"/>
      <c r="R924" s="108"/>
      <c r="S924" s="98"/>
      <c r="T924" s="105"/>
      <c r="V924" s="171"/>
      <c r="W924" s="95"/>
      <c r="X924" s="129"/>
      <c r="Y924" s="100"/>
      <c r="Z924" s="99"/>
      <c r="AA924" s="100"/>
      <c r="AB924" s="99"/>
      <c r="AC924" s="100"/>
      <c r="AD924" s="105"/>
      <c r="AE924" s="94"/>
      <c r="AF924" s="105"/>
      <c r="AG924" s="94"/>
      <c r="AH924" s="132"/>
      <c r="AI924" s="97"/>
      <c r="AJ924" s="96"/>
      <c r="AK924" s="176"/>
      <c r="AL924" s="169"/>
    </row>
    <row r="925" spans="13:38" x14ac:dyDescent="0.45">
      <c r="M925" s="96"/>
      <c r="N925" s="103"/>
      <c r="R925" s="108"/>
      <c r="S925" s="98"/>
      <c r="T925" s="105"/>
      <c r="V925" s="171"/>
      <c r="W925" s="95"/>
      <c r="X925" s="129"/>
      <c r="Y925" s="100"/>
      <c r="Z925" s="99"/>
      <c r="AA925" s="100"/>
      <c r="AB925" s="99"/>
      <c r="AC925" s="100"/>
      <c r="AD925" s="105"/>
      <c r="AE925" s="94"/>
      <c r="AF925" s="105"/>
      <c r="AG925" s="94"/>
      <c r="AH925" s="132"/>
      <c r="AI925" s="97"/>
      <c r="AJ925" s="96"/>
      <c r="AK925" s="176"/>
      <c r="AL925" s="169"/>
    </row>
    <row r="926" spans="13:38" x14ac:dyDescent="0.45">
      <c r="M926" s="96"/>
      <c r="N926" s="103"/>
      <c r="R926" s="108"/>
      <c r="S926" s="98"/>
      <c r="T926" s="105"/>
      <c r="V926" s="171"/>
      <c r="W926" s="95"/>
      <c r="X926" s="129"/>
      <c r="Y926" s="100"/>
      <c r="Z926" s="99"/>
      <c r="AA926" s="100"/>
      <c r="AB926" s="99"/>
      <c r="AC926" s="100"/>
      <c r="AD926" s="105"/>
      <c r="AE926" s="94"/>
      <c r="AF926" s="105"/>
      <c r="AG926" s="94"/>
      <c r="AH926" s="132"/>
      <c r="AI926" s="97"/>
      <c r="AJ926" s="96"/>
      <c r="AK926" s="176"/>
      <c r="AL926" s="169"/>
    </row>
    <row r="927" spans="13:38" x14ac:dyDescent="0.45">
      <c r="M927" s="96"/>
      <c r="N927" s="103"/>
      <c r="R927" s="108"/>
      <c r="S927" s="98"/>
      <c r="T927" s="105"/>
      <c r="V927" s="171"/>
      <c r="W927" s="95"/>
      <c r="X927" s="129"/>
      <c r="Y927" s="100"/>
      <c r="Z927" s="99"/>
      <c r="AA927" s="100"/>
      <c r="AB927" s="99"/>
      <c r="AC927" s="100"/>
      <c r="AD927" s="105"/>
      <c r="AE927" s="94"/>
      <c r="AF927" s="105"/>
      <c r="AG927" s="94"/>
      <c r="AH927" s="132"/>
      <c r="AI927" s="97"/>
      <c r="AJ927" s="96"/>
      <c r="AK927" s="176"/>
      <c r="AL927" s="169"/>
    </row>
    <row r="928" spans="13:38" x14ac:dyDescent="0.45">
      <c r="M928" s="96"/>
      <c r="N928" s="103"/>
      <c r="R928" s="108"/>
      <c r="S928" s="98"/>
      <c r="T928" s="105"/>
      <c r="V928" s="171"/>
      <c r="W928" s="95"/>
      <c r="X928" s="129"/>
      <c r="Y928" s="100"/>
      <c r="Z928" s="99"/>
      <c r="AA928" s="100"/>
      <c r="AB928" s="99"/>
      <c r="AC928" s="100"/>
      <c r="AD928" s="105"/>
      <c r="AE928" s="94"/>
      <c r="AF928" s="105"/>
      <c r="AG928" s="94"/>
      <c r="AH928" s="132"/>
      <c r="AI928" s="97"/>
      <c r="AJ928" s="96"/>
      <c r="AK928" s="176"/>
      <c r="AL928" s="169"/>
    </row>
    <row r="929" spans="13:38" x14ac:dyDescent="0.45">
      <c r="M929" s="96"/>
      <c r="N929" s="103"/>
      <c r="R929" s="108"/>
      <c r="S929" s="98"/>
      <c r="T929" s="105"/>
      <c r="V929" s="171"/>
      <c r="W929" s="95"/>
      <c r="X929" s="129"/>
      <c r="Y929" s="100"/>
      <c r="Z929" s="99"/>
      <c r="AA929" s="100"/>
      <c r="AB929" s="99"/>
      <c r="AC929" s="100"/>
      <c r="AD929" s="105"/>
      <c r="AE929" s="94"/>
      <c r="AF929" s="105"/>
      <c r="AG929" s="94"/>
      <c r="AH929" s="132"/>
      <c r="AI929" s="97"/>
      <c r="AJ929" s="96"/>
      <c r="AK929" s="176"/>
      <c r="AL929" s="169"/>
    </row>
    <row r="930" spans="13:38" x14ac:dyDescent="0.45">
      <c r="M930" s="96"/>
      <c r="N930" s="103"/>
      <c r="R930" s="108"/>
      <c r="S930" s="98"/>
      <c r="T930" s="105"/>
      <c r="V930" s="171"/>
      <c r="W930" s="95"/>
      <c r="X930" s="129"/>
      <c r="Y930" s="100"/>
      <c r="Z930" s="99"/>
      <c r="AA930" s="100"/>
      <c r="AB930" s="99"/>
      <c r="AC930" s="100"/>
      <c r="AD930" s="105"/>
      <c r="AE930" s="94"/>
      <c r="AF930" s="105"/>
      <c r="AG930" s="94"/>
      <c r="AH930" s="132"/>
      <c r="AI930" s="97"/>
      <c r="AJ930" s="96"/>
      <c r="AK930" s="176"/>
      <c r="AL930" s="169"/>
    </row>
    <row r="931" spans="13:38" x14ac:dyDescent="0.45">
      <c r="M931" s="96"/>
      <c r="N931" s="103"/>
      <c r="R931" s="108"/>
      <c r="S931" s="98"/>
      <c r="T931" s="105"/>
      <c r="V931" s="171"/>
      <c r="W931" s="95"/>
      <c r="X931" s="129"/>
      <c r="Y931" s="100"/>
      <c r="Z931" s="99"/>
      <c r="AA931" s="100"/>
      <c r="AB931" s="99"/>
      <c r="AC931" s="100"/>
      <c r="AD931" s="105"/>
      <c r="AE931" s="94"/>
      <c r="AF931" s="105"/>
      <c r="AG931" s="94"/>
      <c r="AH931" s="132"/>
      <c r="AI931" s="97"/>
      <c r="AJ931" s="96"/>
      <c r="AK931" s="176"/>
      <c r="AL931" s="169"/>
    </row>
    <row r="932" spans="13:38" x14ac:dyDescent="0.45">
      <c r="M932" s="96"/>
      <c r="N932" s="103"/>
      <c r="R932" s="108"/>
      <c r="S932" s="98"/>
      <c r="T932" s="105"/>
      <c r="V932" s="171"/>
      <c r="W932" s="95"/>
      <c r="X932" s="129"/>
      <c r="Y932" s="100"/>
      <c r="Z932" s="99"/>
      <c r="AA932" s="100"/>
      <c r="AB932" s="99"/>
      <c r="AC932" s="100"/>
      <c r="AD932" s="105"/>
      <c r="AE932" s="94"/>
      <c r="AF932" s="105"/>
      <c r="AG932" s="94"/>
      <c r="AH932" s="132"/>
      <c r="AI932" s="97"/>
      <c r="AJ932" s="96"/>
      <c r="AK932" s="176"/>
      <c r="AL932" s="169"/>
    </row>
    <row r="933" spans="13:38" x14ac:dyDescent="0.45">
      <c r="M933" s="96"/>
      <c r="N933" s="103"/>
      <c r="R933" s="108"/>
      <c r="S933" s="98"/>
      <c r="T933" s="105"/>
      <c r="V933" s="171"/>
      <c r="W933" s="95"/>
      <c r="X933" s="129"/>
      <c r="Y933" s="100"/>
      <c r="Z933" s="99"/>
      <c r="AA933" s="100"/>
      <c r="AB933" s="99"/>
      <c r="AC933" s="100"/>
      <c r="AD933" s="105"/>
      <c r="AE933" s="94"/>
      <c r="AF933" s="105"/>
      <c r="AG933" s="94"/>
      <c r="AH933" s="132"/>
      <c r="AI933" s="97"/>
      <c r="AJ933" s="96"/>
      <c r="AK933" s="176"/>
      <c r="AL933" s="169"/>
    </row>
    <row r="934" spans="13:38" x14ac:dyDescent="0.45">
      <c r="M934" s="96"/>
      <c r="N934" s="103"/>
      <c r="R934" s="108"/>
      <c r="S934" s="98"/>
      <c r="T934" s="105"/>
      <c r="V934" s="171"/>
      <c r="W934" s="95"/>
      <c r="X934" s="129"/>
      <c r="Y934" s="100"/>
      <c r="Z934" s="99"/>
      <c r="AA934" s="100"/>
      <c r="AB934" s="99"/>
      <c r="AC934" s="100"/>
      <c r="AD934" s="105"/>
      <c r="AE934" s="94"/>
      <c r="AF934" s="105"/>
      <c r="AG934" s="94"/>
      <c r="AH934" s="132"/>
      <c r="AI934" s="97"/>
      <c r="AJ934" s="96"/>
      <c r="AK934" s="176"/>
      <c r="AL934" s="169"/>
    </row>
    <row r="935" spans="13:38" x14ac:dyDescent="0.45">
      <c r="M935" s="96"/>
      <c r="N935" s="103"/>
      <c r="R935" s="108"/>
      <c r="S935" s="98"/>
      <c r="T935" s="105"/>
      <c r="V935" s="171"/>
      <c r="W935" s="95"/>
      <c r="X935" s="129"/>
      <c r="Y935" s="100"/>
      <c r="Z935" s="99"/>
      <c r="AA935" s="100"/>
      <c r="AB935" s="99"/>
      <c r="AC935" s="100"/>
      <c r="AD935" s="105"/>
      <c r="AE935" s="94"/>
      <c r="AF935" s="105"/>
      <c r="AG935" s="94"/>
      <c r="AH935" s="132"/>
      <c r="AI935" s="97"/>
      <c r="AJ935" s="96"/>
      <c r="AK935" s="176"/>
      <c r="AL935" s="169"/>
    </row>
    <row r="936" spans="13:38" x14ac:dyDescent="0.45">
      <c r="M936" s="96"/>
      <c r="N936" s="103"/>
      <c r="R936" s="108"/>
      <c r="S936" s="98"/>
      <c r="T936" s="105"/>
      <c r="V936" s="171"/>
      <c r="W936" s="95"/>
      <c r="X936" s="129"/>
      <c r="Y936" s="100"/>
      <c r="Z936" s="99"/>
      <c r="AA936" s="100"/>
      <c r="AB936" s="99"/>
      <c r="AC936" s="100"/>
      <c r="AD936" s="105"/>
      <c r="AE936" s="94"/>
      <c r="AF936" s="105"/>
      <c r="AG936" s="94"/>
      <c r="AH936" s="132"/>
      <c r="AI936" s="97"/>
      <c r="AJ936" s="96"/>
      <c r="AK936" s="176"/>
      <c r="AL936" s="169"/>
    </row>
    <row r="937" spans="13:38" x14ac:dyDescent="0.45">
      <c r="M937" s="96"/>
      <c r="N937" s="103"/>
      <c r="R937" s="108"/>
      <c r="S937" s="98"/>
      <c r="T937" s="105"/>
      <c r="V937" s="171"/>
      <c r="W937" s="95"/>
      <c r="X937" s="129"/>
      <c r="Y937" s="100"/>
      <c r="Z937" s="99"/>
      <c r="AA937" s="100"/>
      <c r="AB937" s="99"/>
      <c r="AC937" s="100"/>
      <c r="AD937" s="105"/>
      <c r="AE937" s="94"/>
      <c r="AF937" s="105"/>
      <c r="AG937" s="94"/>
      <c r="AH937" s="132"/>
      <c r="AI937" s="97"/>
      <c r="AJ937" s="96"/>
      <c r="AK937" s="176"/>
      <c r="AL937" s="169"/>
    </row>
    <row r="938" spans="13:38" x14ac:dyDescent="0.45">
      <c r="M938" s="96"/>
      <c r="N938" s="103"/>
      <c r="R938" s="108"/>
      <c r="S938" s="98"/>
      <c r="T938" s="105"/>
      <c r="V938" s="171"/>
      <c r="W938" s="95"/>
      <c r="X938" s="129"/>
      <c r="Y938" s="100"/>
      <c r="Z938" s="99"/>
      <c r="AA938" s="100"/>
      <c r="AB938" s="99"/>
      <c r="AC938" s="100"/>
      <c r="AD938" s="105"/>
      <c r="AE938" s="94"/>
      <c r="AF938" s="105"/>
      <c r="AG938" s="94"/>
      <c r="AH938" s="132"/>
      <c r="AI938" s="97"/>
      <c r="AJ938" s="96"/>
      <c r="AK938" s="176"/>
      <c r="AL938" s="169"/>
    </row>
    <row r="939" spans="13:38" x14ac:dyDescent="0.45">
      <c r="M939" s="96"/>
      <c r="N939" s="103"/>
      <c r="R939" s="108"/>
      <c r="S939" s="98"/>
      <c r="T939" s="105"/>
      <c r="V939" s="171"/>
      <c r="W939" s="95"/>
      <c r="X939" s="129"/>
      <c r="Y939" s="100"/>
      <c r="Z939" s="99"/>
      <c r="AA939" s="100"/>
      <c r="AB939" s="99"/>
      <c r="AC939" s="100"/>
      <c r="AD939" s="105"/>
      <c r="AE939" s="94"/>
      <c r="AF939" s="105"/>
      <c r="AG939" s="94"/>
      <c r="AH939" s="132"/>
      <c r="AI939" s="97"/>
      <c r="AJ939" s="96"/>
      <c r="AK939" s="176"/>
      <c r="AL939" s="169"/>
    </row>
    <row r="940" spans="13:38" x14ac:dyDescent="0.45">
      <c r="M940" s="96"/>
      <c r="N940" s="103"/>
      <c r="R940" s="108"/>
      <c r="S940" s="98"/>
      <c r="T940" s="105"/>
      <c r="V940" s="171"/>
      <c r="W940" s="95"/>
      <c r="X940" s="129"/>
      <c r="Y940" s="100"/>
      <c r="Z940" s="99"/>
      <c r="AA940" s="100"/>
      <c r="AB940" s="99"/>
      <c r="AC940" s="100"/>
      <c r="AD940" s="105"/>
      <c r="AE940" s="94"/>
      <c r="AF940" s="105"/>
      <c r="AG940" s="94"/>
      <c r="AH940" s="132"/>
      <c r="AI940" s="97"/>
      <c r="AJ940" s="96"/>
      <c r="AK940" s="176"/>
      <c r="AL940" s="169"/>
    </row>
    <row r="941" spans="13:38" x14ac:dyDescent="0.45">
      <c r="M941" s="96"/>
      <c r="N941" s="103"/>
      <c r="R941" s="108"/>
      <c r="S941" s="98"/>
      <c r="T941" s="105"/>
      <c r="V941" s="171"/>
      <c r="W941" s="95"/>
      <c r="X941" s="129"/>
      <c r="Y941" s="100"/>
      <c r="Z941" s="99"/>
      <c r="AA941" s="100"/>
      <c r="AB941" s="99"/>
      <c r="AC941" s="100"/>
      <c r="AD941" s="105"/>
      <c r="AE941" s="94"/>
      <c r="AF941" s="105"/>
      <c r="AG941" s="94"/>
      <c r="AH941" s="132"/>
      <c r="AI941" s="97"/>
      <c r="AJ941" s="96"/>
      <c r="AK941" s="176"/>
      <c r="AL941" s="169"/>
    </row>
    <row r="942" spans="13:38" x14ac:dyDescent="0.45">
      <c r="M942" s="96"/>
      <c r="N942" s="103"/>
      <c r="R942" s="108"/>
      <c r="S942" s="98"/>
      <c r="T942" s="105"/>
      <c r="V942" s="171"/>
      <c r="W942" s="95"/>
      <c r="X942" s="129"/>
      <c r="Y942" s="100"/>
      <c r="Z942" s="99"/>
      <c r="AA942" s="100"/>
      <c r="AB942" s="99"/>
      <c r="AC942" s="100"/>
      <c r="AD942" s="105"/>
      <c r="AE942" s="94"/>
      <c r="AF942" s="105"/>
      <c r="AG942" s="94"/>
      <c r="AH942" s="132"/>
      <c r="AI942" s="97"/>
      <c r="AJ942" s="96"/>
      <c r="AK942" s="176"/>
      <c r="AL942" s="169"/>
    </row>
    <row r="943" spans="13:38" x14ac:dyDescent="0.45">
      <c r="M943" s="96"/>
      <c r="N943" s="103"/>
      <c r="R943" s="108"/>
      <c r="S943" s="98"/>
      <c r="T943" s="105"/>
      <c r="V943" s="171"/>
      <c r="W943" s="95"/>
      <c r="X943" s="129"/>
      <c r="Y943" s="100"/>
      <c r="Z943" s="99"/>
      <c r="AA943" s="100"/>
      <c r="AB943" s="99"/>
      <c r="AC943" s="100"/>
      <c r="AD943" s="105"/>
      <c r="AE943" s="94"/>
      <c r="AF943" s="105"/>
      <c r="AG943" s="94"/>
      <c r="AH943" s="132"/>
      <c r="AI943" s="97"/>
      <c r="AJ943" s="96"/>
      <c r="AK943" s="176"/>
      <c r="AL943" s="169"/>
    </row>
    <row r="944" spans="13:38" x14ac:dyDescent="0.45">
      <c r="M944" s="96"/>
      <c r="N944" s="103"/>
      <c r="R944" s="108"/>
      <c r="S944" s="98"/>
      <c r="T944" s="105"/>
      <c r="V944" s="171"/>
      <c r="W944" s="95"/>
      <c r="X944" s="129"/>
      <c r="Y944" s="100"/>
      <c r="Z944" s="99"/>
      <c r="AA944" s="100"/>
      <c r="AB944" s="99"/>
      <c r="AC944" s="100"/>
      <c r="AD944" s="105"/>
      <c r="AE944" s="94"/>
      <c r="AF944" s="105"/>
      <c r="AG944" s="94"/>
      <c r="AH944" s="132"/>
      <c r="AI944" s="97"/>
      <c r="AJ944" s="96"/>
      <c r="AK944" s="176"/>
      <c r="AL944" s="169"/>
    </row>
    <row r="945" spans="13:38" x14ac:dyDescent="0.45">
      <c r="M945" s="96"/>
      <c r="N945" s="103"/>
      <c r="R945" s="108"/>
      <c r="S945" s="98"/>
      <c r="T945" s="105"/>
      <c r="V945" s="171"/>
      <c r="W945" s="95"/>
      <c r="X945" s="129"/>
      <c r="Y945" s="100"/>
      <c r="Z945" s="99"/>
      <c r="AA945" s="100"/>
      <c r="AB945" s="99"/>
      <c r="AC945" s="100"/>
      <c r="AD945" s="105"/>
      <c r="AE945" s="94"/>
      <c r="AF945" s="105"/>
      <c r="AG945" s="94"/>
      <c r="AH945" s="132"/>
      <c r="AI945" s="97"/>
      <c r="AJ945" s="96"/>
      <c r="AK945" s="176"/>
      <c r="AL945" s="169"/>
    </row>
    <row r="946" spans="13:38" x14ac:dyDescent="0.45">
      <c r="M946" s="96"/>
      <c r="N946" s="103"/>
      <c r="R946" s="108"/>
      <c r="S946" s="98"/>
      <c r="T946" s="105"/>
      <c r="V946" s="171"/>
      <c r="W946" s="95"/>
      <c r="X946" s="129"/>
      <c r="Y946" s="100"/>
      <c r="Z946" s="99"/>
      <c r="AA946" s="100"/>
      <c r="AB946" s="99"/>
      <c r="AC946" s="100"/>
      <c r="AD946" s="105"/>
      <c r="AE946" s="94"/>
      <c r="AF946" s="105"/>
      <c r="AG946" s="94"/>
      <c r="AH946" s="132"/>
      <c r="AI946" s="97"/>
      <c r="AJ946" s="96"/>
      <c r="AK946" s="176"/>
      <c r="AL946" s="169"/>
    </row>
    <row r="947" spans="13:38" x14ac:dyDescent="0.45">
      <c r="M947" s="96"/>
      <c r="N947" s="103"/>
      <c r="R947" s="108"/>
      <c r="S947" s="98"/>
      <c r="T947" s="105"/>
      <c r="V947" s="171"/>
      <c r="W947" s="95"/>
      <c r="X947" s="129"/>
      <c r="Y947" s="100"/>
      <c r="Z947" s="99"/>
      <c r="AA947" s="100"/>
      <c r="AB947" s="99"/>
      <c r="AC947" s="100"/>
      <c r="AD947" s="105"/>
      <c r="AE947" s="94"/>
      <c r="AF947" s="105"/>
      <c r="AG947" s="94"/>
      <c r="AH947" s="132"/>
      <c r="AI947" s="97"/>
      <c r="AJ947" s="96"/>
      <c r="AK947" s="176"/>
      <c r="AL947" s="169"/>
    </row>
    <row r="948" spans="13:38" x14ac:dyDescent="0.45">
      <c r="M948" s="96"/>
      <c r="N948" s="103"/>
      <c r="R948" s="108"/>
      <c r="S948" s="98"/>
      <c r="T948" s="105"/>
      <c r="V948" s="171"/>
      <c r="W948" s="95"/>
      <c r="X948" s="129"/>
      <c r="Y948" s="100"/>
      <c r="Z948" s="99"/>
      <c r="AA948" s="100"/>
      <c r="AB948" s="99"/>
      <c r="AC948" s="100"/>
      <c r="AD948" s="105"/>
      <c r="AE948" s="94"/>
      <c r="AF948" s="105"/>
      <c r="AG948" s="94"/>
      <c r="AH948" s="132"/>
      <c r="AI948" s="97"/>
      <c r="AJ948" s="96"/>
      <c r="AK948" s="176"/>
      <c r="AL948" s="169"/>
    </row>
    <row r="949" spans="13:38" x14ac:dyDescent="0.45">
      <c r="M949" s="96"/>
      <c r="N949" s="103"/>
      <c r="R949" s="108"/>
      <c r="S949" s="98"/>
      <c r="T949" s="105"/>
      <c r="V949" s="171"/>
      <c r="W949" s="95"/>
      <c r="X949" s="129"/>
      <c r="Y949" s="100"/>
      <c r="Z949" s="99"/>
      <c r="AA949" s="100"/>
      <c r="AB949" s="99"/>
      <c r="AC949" s="100"/>
      <c r="AD949" s="105"/>
      <c r="AE949" s="94"/>
      <c r="AF949" s="105"/>
      <c r="AG949" s="94"/>
      <c r="AH949" s="132"/>
      <c r="AI949" s="97"/>
      <c r="AJ949" s="96"/>
      <c r="AK949" s="176"/>
      <c r="AL949" s="169"/>
    </row>
    <row r="950" spans="13:38" x14ac:dyDescent="0.45">
      <c r="M950" s="96"/>
      <c r="N950" s="103"/>
      <c r="R950" s="108"/>
      <c r="S950" s="98"/>
      <c r="T950" s="105"/>
      <c r="V950" s="171"/>
      <c r="W950" s="95"/>
      <c r="X950" s="129"/>
      <c r="Y950" s="100"/>
      <c r="Z950" s="99"/>
      <c r="AA950" s="100"/>
      <c r="AB950" s="99"/>
      <c r="AC950" s="100"/>
      <c r="AD950" s="105"/>
      <c r="AE950" s="94"/>
      <c r="AF950" s="105"/>
      <c r="AG950" s="94"/>
      <c r="AH950" s="132"/>
      <c r="AI950" s="97"/>
      <c r="AJ950" s="96"/>
      <c r="AK950" s="176"/>
      <c r="AL950" s="169"/>
    </row>
    <row r="951" spans="13:38" x14ac:dyDescent="0.45">
      <c r="M951" s="96"/>
      <c r="N951" s="103"/>
      <c r="R951" s="108"/>
      <c r="S951" s="98"/>
      <c r="T951" s="105"/>
      <c r="V951" s="171"/>
      <c r="W951" s="95"/>
      <c r="X951" s="129"/>
      <c r="Y951" s="100"/>
      <c r="Z951" s="99"/>
      <c r="AA951" s="100"/>
      <c r="AB951" s="99"/>
      <c r="AC951" s="100"/>
      <c r="AD951" s="105"/>
      <c r="AE951" s="94"/>
      <c r="AF951" s="105"/>
      <c r="AG951" s="94"/>
      <c r="AH951" s="132"/>
      <c r="AI951" s="97"/>
      <c r="AJ951" s="96"/>
      <c r="AK951" s="176"/>
      <c r="AL951" s="169"/>
    </row>
    <row r="952" spans="13:38" x14ac:dyDescent="0.45">
      <c r="M952" s="96"/>
      <c r="N952" s="103"/>
      <c r="R952" s="108"/>
      <c r="S952" s="98"/>
      <c r="T952" s="105"/>
      <c r="V952" s="171"/>
      <c r="W952" s="95"/>
      <c r="X952" s="129"/>
      <c r="Y952" s="100"/>
      <c r="Z952" s="99"/>
      <c r="AA952" s="100"/>
      <c r="AB952" s="99"/>
      <c r="AC952" s="100"/>
      <c r="AD952" s="105"/>
      <c r="AE952" s="94"/>
      <c r="AF952" s="105"/>
      <c r="AG952" s="94"/>
      <c r="AH952" s="132"/>
      <c r="AI952" s="97"/>
      <c r="AJ952" s="96"/>
      <c r="AK952" s="176"/>
      <c r="AL952" s="169"/>
    </row>
    <row r="953" spans="13:38" x14ac:dyDescent="0.45">
      <c r="M953" s="96"/>
      <c r="N953" s="103"/>
      <c r="R953" s="108"/>
      <c r="S953" s="98"/>
      <c r="T953" s="105"/>
      <c r="V953" s="171"/>
      <c r="W953" s="95"/>
      <c r="X953" s="129"/>
      <c r="Y953" s="100"/>
      <c r="Z953" s="99"/>
      <c r="AA953" s="100"/>
      <c r="AB953" s="99"/>
      <c r="AC953" s="100"/>
      <c r="AD953" s="105"/>
      <c r="AE953" s="94"/>
      <c r="AF953" s="105"/>
      <c r="AG953" s="94"/>
      <c r="AH953" s="132"/>
      <c r="AI953" s="97"/>
      <c r="AJ953" s="96"/>
      <c r="AK953" s="176"/>
      <c r="AL953" s="169"/>
    </row>
    <row r="954" spans="13:38" x14ac:dyDescent="0.45">
      <c r="M954" s="96"/>
      <c r="N954" s="103"/>
      <c r="R954" s="108"/>
      <c r="S954" s="98"/>
      <c r="T954" s="105"/>
      <c r="V954" s="171"/>
      <c r="W954" s="95"/>
      <c r="X954" s="129"/>
      <c r="Y954" s="100"/>
      <c r="Z954" s="99"/>
      <c r="AA954" s="100"/>
      <c r="AB954" s="99"/>
      <c r="AC954" s="100"/>
      <c r="AD954" s="105"/>
      <c r="AE954" s="94"/>
      <c r="AF954" s="105"/>
      <c r="AG954" s="94"/>
      <c r="AH954" s="132"/>
      <c r="AI954" s="97"/>
      <c r="AJ954" s="96"/>
      <c r="AK954" s="176"/>
      <c r="AL954" s="169"/>
    </row>
    <row r="955" spans="13:38" x14ac:dyDescent="0.45">
      <c r="M955" s="96"/>
      <c r="N955" s="103"/>
      <c r="R955" s="108"/>
      <c r="S955" s="98"/>
      <c r="T955" s="105"/>
      <c r="V955" s="171"/>
      <c r="W955" s="95"/>
      <c r="X955" s="129"/>
      <c r="Y955" s="100"/>
      <c r="Z955" s="99"/>
      <c r="AA955" s="100"/>
      <c r="AB955" s="99"/>
      <c r="AC955" s="100"/>
      <c r="AD955" s="105"/>
      <c r="AE955" s="94"/>
      <c r="AF955" s="105"/>
      <c r="AG955" s="94"/>
      <c r="AH955" s="132"/>
      <c r="AI955" s="97"/>
      <c r="AJ955" s="96"/>
      <c r="AK955" s="176"/>
      <c r="AL955" s="169"/>
    </row>
    <row r="956" spans="13:38" x14ac:dyDescent="0.45">
      <c r="M956" s="96"/>
      <c r="N956" s="103"/>
      <c r="R956" s="108"/>
      <c r="S956" s="98"/>
      <c r="T956" s="105"/>
      <c r="V956" s="171"/>
      <c r="W956" s="95"/>
      <c r="X956" s="129"/>
      <c r="Y956" s="100"/>
      <c r="Z956" s="99"/>
      <c r="AA956" s="100"/>
      <c r="AB956" s="99"/>
      <c r="AC956" s="100"/>
      <c r="AD956" s="105"/>
      <c r="AE956" s="94"/>
      <c r="AF956" s="105"/>
      <c r="AG956" s="94"/>
      <c r="AH956" s="132"/>
      <c r="AI956" s="97"/>
      <c r="AJ956" s="96"/>
      <c r="AK956" s="176"/>
      <c r="AL956" s="169"/>
    </row>
    <row r="957" spans="13:38" x14ac:dyDescent="0.45">
      <c r="M957" s="96"/>
      <c r="N957" s="103"/>
      <c r="R957" s="108"/>
      <c r="S957" s="98"/>
      <c r="T957" s="105"/>
      <c r="V957" s="171"/>
      <c r="W957" s="95"/>
      <c r="X957" s="129"/>
      <c r="Y957" s="100"/>
      <c r="Z957" s="99"/>
      <c r="AA957" s="100"/>
      <c r="AB957" s="99"/>
      <c r="AC957" s="100"/>
      <c r="AD957" s="105"/>
      <c r="AE957" s="94"/>
      <c r="AF957" s="105"/>
      <c r="AG957" s="94"/>
      <c r="AH957" s="132"/>
      <c r="AI957" s="97"/>
      <c r="AJ957" s="96"/>
      <c r="AK957" s="176"/>
      <c r="AL957" s="169"/>
    </row>
    <row r="958" spans="13:38" x14ac:dyDescent="0.45">
      <c r="M958" s="96"/>
      <c r="N958" s="103"/>
      <c r="R958" s="108"/>
      <c r="S958" s="98"/>
      <c r="T958" s="105"/>
      <c r="V958" s="171"/>
      <c r="W958" s="95"/>
      <c r="X958" s="129"/>
      <c r="Y958" s="100"/>
      <c r="Z958" s="99"/>
      <c r="AA958" s="100"/>
      <c r="AB958" s="99"/>
      <c r="AC958" s="100"/>
      <c r="AD958" s="105"/>
      <c r="AE958" s="94"/>
      <c r="AF958" s="105"/>
      <c r="AG958" s="94"/>
      <c r="AH958" s="132"/>
      <c r="AI958" s="97"/>
      <c r="AJ958" s="96"/>
      <c r="AK958" s="176"/>
      <c r="AL958" s="169"/>
    </row>
    <row r="959" spans="13:38" x14ac:dyDescent="0.45">
      <c r="M959" s="96"/>
      <c r="N959" s="103"/>
      <c r="R959" s="108"/>
      <c r="S959" s="98"/>
      <c r="T959" s="105"/>
      <c r="V959" s="171"/>
      <c r="W959" s="95"/>
      <c r="X959" s="129"/>
      <c r="Y959" s="100"/>
      <c r="Z959" s="99"/>
      <c r="AA959" s="100"/>
      <c r="AB959" s="99"/>
      <c r="AC959" s="100"/>
      <c r="AD959" s="105"/>
      <c r="AE959" s="94"/>
      <c r="AF959" s="105"/>
      <c r="AG959" s="94"/>
      <c r="AH959" s="132"/>
      <c r="AI959" s="97"/>
      <c r="AJ959" s="96"/>
      <c r="AK959" s="176"/>
      <c r="AL959" s="169"/>
    </row>
    <row r="960" spans="13:38" x14ac:dyDescent="0.45">
      <c r="M960" s="96"/>
      <c r="N960" s="103"/>
      <c r="R960" s="108"/>
      <c r="S960" s="98"/>
      <c r="T960" s="105"/>
      <c r="V960" s="171"/>
      <c r="W960" s="95"/>
      <c r="X960" s="129"/>
      <c r="Y960" s="100"/>
      <c r="Z960" s="99"/>
      <c r="AA960" s="100"/>
      <c r="AB960" s="99"/>
      <c r="AC960" s="100"/>
      <c r="AD960" s="105"/>
      <c r="AE960" s="94"/>
      <c r="AF960" s="105"/>
      <c r="AG960" s="94"/>
      <c r="AH960" s="132"/>
      <c r="AI960" s="97"/>
      <c r="AJ960" s="96"/>
      <c r="AK960" s="176"/>
      <c r="AL960" s="169"/>
    </row>
    <row r="961" spans="13:38" x14ac:dyDescent="0.45">
      <c r="M961" s="96"/>
      <c r="N961" s="103"/>
      <c r="R961" s="108"/>
      <c r="S961" s="98"/>
      <c r="T961" s="105"/>
      <c r="V961" s="171"/>
      <c r="W961" s="95"/>
      <c r="X961" s="129"/>
      <c r="Y961" s="100"/>
      <c r="Z961" s="99"/>
      <c r="AA961" s="100"/>
      <c r="AB961" s="99"/>
      <c r="AC961" s="100"/>
      <c r="AD961" s="105"/>
      <c r="AE961" s="94"/>
      <c r="AF961" s="105"/>
      <c r="AG961" s="94"/>
      <c r="AH961" s="132"/>
      <c r="AI961" s="97"/>
      <c r="AJ961" s="96"/>
      <c r="AK961" s="176"/>
      <c r="AL961" s="169"/>
    </row>
    <row r="962" spans="13:38" x14ac:dyDescent="0.45">
      <c r="M962" s="96"/>
      <c r="N962" s="103"/>
      <c r="R962" s="108"/>
      <c r="S962" s="98"/>
      <c r="T962" s="105"/>
      <c r="V962" s="171"/>
      <c r="W962" s="95"/>
      <c r="X962" s="129"/>
      <c r="Y962" s="100"/>
      <c r="Z962" s="99"/>
      <c r="AA962" s="100"/>
      <c r="AB962" s="99"/>
      <c r="AC962" s="100"/>
      <c r="AD962" s="105"/>
      <c r="AE962" s="94"/>
      <c r="AF962" s="105"/>
      <c r="AG962" s="94"/>
      <c r="AH962" s="132"/>
      <c r="AI962" s="97"/>
      <c r="AJ962" s="96"/>
      <c r="AK962" s="176"/>
      <c r="AL962" s="169"/>
    </row>
    <row r="963" spans="13:38" x14ac:dyDescent="0.45">
      <c r="M963" s="96"/>
      <c r="N963" s="103"/>
      <c r="R963" s="108"/>
      <c r="S963" s="98"/>
      <c r="T963" s="105"/>
      <c r="V963" s="171"/>
      <c r="W963" s="95"/>
      <c r="X963" s="129"/>
      <c r="Y963" s="100"/>
      <c r="Z963" s="99"/>
      <c r="AA963" s="100"/>
      <c r="AB963" s="99"/>
      <c r="AC963" s="100"/>
      <c r="AD963" s="105"/>
      <c r="AE963" s="94"/>
      <c r="AF963" s="105"/>
      <c r="AG963" s="94"/>
      <c r="AH963" s="132"/>
      <c r="AI963" s="97"/>
      <c r="AJ963" s="96"/>
      <c r="AK963" s="176"/>
      <c r="AL963" s="169"/>
    </row>
    <row r="964" spans="13:38" x14ac:dyDescent="0.45">
      <c r="M964" s="96"/>
      <c r="N964" s="103"/>
      <c r="R964" s="108"/>
      <c r="S964" s="98"/>
      <c r="T964" s="105"/>
      <c r="V964" s="171"/>
      <c r="W964" s="95"/>
      <c r="X964" s="129"/>
      <c r="Y964" s="100"/>
      <c r="Z964" s="99"/>
      <c r="AA964" s="100"/>
      <c r="AB964" s="99"/>
      <c r="AC964" s="100"/>
      <c r="AD964" s="105"/>
      <c r="AE964" s="94"/>
      <c r="AF964" s="105"/>
      <c r="AG964" s="94"/>
      <c r="AH964" s="132"/>
      <c r="AI964" s="97"/>
      <c r="AJ964" s="96"/>
      <c r="AK964" s="176"/>
      <c r="AL964" s="169"/>
    </row>
    <row r="965" spans="13:38" x14ac:dyDescent="0.45">
      <c r="M965" s="96"/>
      <c r="N965" s="103"/>
      <c r="R965" s="108"/>
      <c r="S965" s="98"/>
      <c r="T965" s="105"/>
      <c r="V965" s="171"/>
      <c r="W965" s="95"/>
      <c r="X965" s="129"/>
      <c r="Y965" s="100"/>
      <c r="Z965" s="99"/>
      <c r="AA965" s="100"/>
      <c r="AB965" s="99"/>
      <c r="AC965" s="100"/>
      <c r="AD965" s="105"/>
      <c r="AE965" s="94"/>
      <c r="AF965" s="105"/>
      <c r="AG965" s="94"/>
      <c r="AH965" s="132"/>
      <c r="AI965" s="97"/>
      <c r="AJ965" s="96"/>
      <c r="AK965" s="176"/>
      <c r="AL965" s="169"/>
    </row>
    <row r="966" spans="13:38" x14ac:dyDescent="0.45">
      <c r="M966" s="96"/>
      <c r="N966" s="103"/>
      <c r="R966" s="108"/>
      <c r="S966" s="98"/>
      <c r="T966" s="105"/>
      <c r="V966" s="171"/>
      <c r="W966" s="95"/>
      <c r="X966" s="129"/>
      <c r="Y966" s="100"/>
      <c r="Z966" s="99"/>
      <c r="AA966" s="100"/>
      <c r="AB966" s="99"/>
      <c r="AC966" s="100"/>
      <c r="AD966" s="105"/>
      <c r="AE966" s="94"/>
      <c r="AF966" s="105"/>
      <c r="AG966" s="94"/>
      <c r="AH966" s="132"/>
      <c r="AI966" s="97"/>
      <c r="AJ966" s="96"/>
      <c r="AK966" s="176"/>
      <c r="AL966" s="169"/>
    </row>
    <row r="967" spans="13:38" x14ac:dyDescent="0.45">
      <c r="M967" s="96"/>
      <c r="N967" s="103"/>
      <c r="R967" s="108"/>
      <c r="S967" s="98"/>
      <c r="T967" s="105"/>
      <c r="V967" s="171"/>
      <c r="W967" s="95"/>
      <c r="X967" s="129"/>
      <c r="Y967" s="100"/>
      <c r="Z967" s="99"/>
      <c r="AA967" s="100"/>
      <c r="AB967" s="99"/>
      <c r="AC967" s="100"/>
      <c r="AD967" s="105"/>
      <c r="AE967" s="94"/>
      <c r="AF967" s="105"/>
      <c r="AG967" s="94"/>
      <c r="AH967" s="132"/>
      <c r="AI967" s="97"/>
      <c r="AJ967" s="96"/>
      <c r="AK967" s="176"/>
      <c r="AL967" s="169"/>
    </row>
    <row r="968" spans="13:38" x14ac:dyDescent="0.45">
      <c r="M968" s="96"/>
      <c r="N968" s="103"/>
      <c r="R968" s="108"/>
      <c r="S968" s="98"/>
      <c r="T968" s="105"/>
      <c r="V968" s="171"/>
      <c r="W968" s="95"/>
      <c r="X968" s="129"/>
      <c r="Y968" s="100"/>
      <c r="Z968" s="99"/>
      <c r="AA968" s="100"/>
      <c r="AB968" s="99"/>
      <c r="AC968" s="100"/>
      <c r="AD968" s="105"/>
      <c r="AE968" s="94"/>
      <c r="AF968" s="105"/>
      <c r="AG968" s="94"/>
      <c r="AH968" s="132"/>
      <c r="AI968" s="97"/>
      <c r="AJ968" s="96"/>
      <c r="AK968" s="176"/>
      <c r="AL968" s="169"/>
    </row>
    <row r="969" spans="13:38" x14ac:dyDescent="0.45">
      <c r="M969" s="96"/>
      <c r="N969" s="103"/>
      <c r="R969" s="108"/>
      <c r="S969" s="98"/>
      <c r="T969" s="105"/>
      <c r="V969" s="171"/>
      <c r="W969" s="95"/>
      <c r="X969" s="129"/>
      <c r="Y969" s="100"/>
      <c r="Z969" s="99"/>
      <c r="AA969" s="100"/>
      <c r="AB969" s="99"/>
      <c r="AC969" s="100"/>
      <c r="AD969" s="105"/>
      <c r="AE969" s="94"/>
      <c r="AF969" s="105"/>
      <c r="AG969" s="94"/>
      <c r="AH969" s="132"/>
      <c r="AI969" s="97"/>
      <c r="AJ969" s="96"/>
      <c r="AK969" s="176"/>
      <c r="AL969" s="169"/>
    </row>
    <row r="970" spans="13:38" x14ac:dyDescent="0.45">
      <c r="M970" s="96"/>
      <c r="N970" s="103"/>
      <c r="R970" s="108"/>
      <c r="S970" s="98"/>
      <c r="T970" s="105"/>
      <c r="V970" s="171"/>
      <c r="W970" s="95"/>
      <c r="X970" s="129"/>
      <c r="Y970" s="100"/>
      <c r="Z970" s="99"/>
      <c r="AA970" s="100"/>
      <c r="AB970" s="99"/>
      <c r="AC970" s="100"/>
      <c r="AD970" s="105"/>
      <c r="AE970" s="94"/>
      <c r="AF970" s="105"/>
      <c r="AG970" s="94"/>
      <c r="AH970" s="132"/>
      <c r="AI970" s="97"/>
      <c r="AJ970" s="96"/>
      <c r="AK970" s="176"/>
      <c r="AL970" s="169"/>
    </row>
    <row r="971" spans="13:38" x14ac:dyDescent="0.45">
      <c r="M971" s="96"/>
      <c r="N971" s="103"/>
      <c r="R971" s="108"/>
      <c r="S971" s="98"/>
      <c r="T971" s="105"/>
      <c r="V971" s="171"/>
      <c r="W971" s="95"/>
      <c r="X971" s="129"/>
      <c r="Y971" s="100"/>
      <c r="Z971" s="99"/>
      <c r="AA971" s="100"/>
      <c r="AB971" s="99"/>
      <c r="AC971" s="100"/>
      <c r="AD971" s="105"/>
      <c r="AE971" s="94"/>
      <c r="AF971" s="105"/>
      <c r="AG971" s="94"/>
      <c r="AH971" s="132"/>
      <c r="AI971" s="97"/>
      <c r="AJ971" s="96"/>
      <c r="AK971" s="176"/>
      <c r="AL971" s="169"/>
    </row>
    <row r="972" spans="13:38" x14ac:dyDescent="0.45">
      <c r="M972" s="96"/>
      <c r="N972" s="103"/>
      <c r="R972" s="108"/>
      <c r="S972" s="98"/>
      <c r="T972" s="105"/>
      <c r="V972" s="171"/>
      <c r="W972" s="95"/>
      <c r="X972" s="129"/>
      <c r="Y972" s="100"/>
      <c r="Z972" s="99"/>
      <c r="AA972" s="100"/>
      <c r="AB972" s="99"/>
      <c r="AC972" s="100"/>
      <c r="AD972" s="105"/>
      <c r="AE972" s="94"/>
      <c r="AF972" s="105"/>
      <c r="AG972" s="94"/>
      <c r="AH972" s="132"/>
      <c r="AI972" s="97"/>
      <c r="AJ972" s="96"/>
      <c r="AK972" s="176"/>
      <c r="AL972" s="169"/>
    </row>
    <row r="973" spans="13:38" x14ac:dyDescent="0.45">
      <c r="M973" s="96"/>
      <c r="N973" s="103"/>
      <c r="R973" s="108"/>
      <c r="S973" s="98"/>
      <c r="T973" s="105"/>
      <c r="V973" s="171"/>
      <c r="W973" s="95"/>
      <c r="X973" s="129"/>
      <c r="Y973" s="100"/>
      <c r="Z973" s="99"/>
      <c r="AA973" s="100"/>
      <c r="AB973" s="99"/>
      <c r="AC973" s="100"/>
      <c r="AD973" s="105"/>
      <c r="AE973" s="94"/>
      <c r="AF973" s="105"/>
      <c r="AG973" s="94"/>
      <c r="AH973" s="132"/>
      <c r="AI973" s="97"/>
      <c r="AJ973" s="96"/>
      <c r="AK973" s="176"/>
      <c r="AL973" s="169"/>
    </row>
    <row r="974" spans="13:38" x14ac:dyDescent="0.45">
      <c r="M974" s="96"/>
      <c r="N974" s="103"/>
      <c r="R974" s="108"/>
      <c r="S974" s="98"/>
      <c r="T974" s="105"/>
      <c r="V974" s="171"/>
      <c r="W974" s="95"/>
      <c r="X974" s="129"/>
      <c r="Y974" s="100"/>
      <c r="Z974" s="99"/>
      <c r="AA974" s="100"/>
      <c r="AB974" s="99"/>
      <c r="AC974" s="100"/>
      <c r="AD974" s="105"/>
      <c r="AE974" s="94"/>
      <c r="AF974" s="105"/>
      <c r="AG974" s="94"/>
      <c r="AH974" s="132"/>
      <c r="AI974" s="97"/>
      <c r="AJ974" s="96"/>
      <c r="AK974" s="176"/>
      <c r="AL974" s="169"/>
    </row>
    <row r="975" spans="13:38" x14ac:dyDescent="0.45">
      <c r="M975" s="96"/>
      <c r="N975" s="103"/>
      <c r="R975" s="108"/>
      <c r="S975" s="98"/>
      <c r="T975" s="105"/>
      <c r="V975" s="171"/>
      <c r="W975" s="95"/>
      <c r="X975" s="129"/>
      <c r="Y975" s="100"/>
      <c r="Z975" s="99"/>
      <c r="AA975" s="100"/>
      <c r="AB975" s="99"/>
      <c r="AC975" s="100"/>
      <c r="AD975" s="105"/>
      <c r="AE975" s="94"/>
      <c r="AF975" s="105"/>
      <c r="AG975" s="94"/>
      <c r="AH975" s="132"/>
      <c r="AI975" s="97"/>
      <c r="AJ975" s="96"/>
      <c r="AK975" s="176"/>
      <c r="AL975" s="169"/>
    </row>
    <row r="976" spans="13:38" x14ac:dyDescent="0.45">
      <c r="M976" s="96"/>
      <c r="N976" s="103"/>
      <c r="R976" s="108"/>
      <c r="S976" s="98"/>
      <c r="T976" s="105"/>
      <c r="V976" s="171"/>
      <c r="W976" s="95"/>
      <c r="X976" s="129"/>
      <c r="Y976" s="100"/>
      <c r="Z976" s="99"/>
      <c r="AA976" s="100"/>
      <c r="AB976" s="99"/>
      <c r="AC976" s="100"/>
      <c r="AD976" s="105"/>
      <c r="AE976" s="94"/>
      <c r="AF976" s="105"/>
      <c r="AG976" s="94"/>
      <c r="AH976" s="132"/>
      <c r="AI976" s="97"/>
      <c r="AJ976" s="96"/>
      <c r="AK976" s="176"/>
      <c r="AL976" s="169"/>
    </row>
    <row r="977" spans="13:38" x14ac:dyDescent="0.45">
      <c r="M977" s="96"/>
      <c r="N977" s="103"/>
      <c r="R977" s="108"/>
      <c r="S977" s="98"/>
      <c r="T977" s="105"/>
      <c r="V977" s="171"/>
      <c r="W977" s="95"/>
      <c r="X977" s="129"/>
      <c r="Y977" s="100"/>
      <c r="Z977" s="99"/>
      <c r="AA977" s="100"/>
      <c r="AB977" s="99"/>
      <c r="AC977" s="100"/>
      <c r="AD977" s="105"/>
      <c r="AE977" s="94"/>
      <c r="AF977" s="105"/>
      <c r="AG977" s="94"/>
      <c r="AH977" s="132"/>
      <c r="AI977" s="97"/>
      <c r="AJ977" s="96"/>
      <c r="AK977" s="176"/>
      <c r="AL977" s="169"/>
    </row>
    <row r="978" spans="13:38" x14ac:dyDescent="0.45">
      <c r="M978" s="96"/>
      <c r="N978" s="103"/>
      <c r="R978" s="108"/>
      <c r="S978" s="98"/>
      <c r="T978" s="105"/>
      <c r="V978" s="171"/>
      <c r="W978" s="95"/>
      <c r="X978" s="129"/>
      <c r="Y978" s="100"/>
      <c r="Z978" s="99"/>
      <c r="AA978" s="100"/>
      <c r="AB978" s="99"/>
      <c r="AC978" s="100"/>
      <c r="AD978" s="105"/>
      <c r="AE978" s="94"/>
      <c r="AF978" s="105"/>
      <c r="AG978" s="94"/>
      <c r="AH978" s="132"/>
      <c r="AI978" s="97"/>
      <c r="AJ978" s="96"/>
      <c r="AK978" s="176"/>
      <c r="AL978" s="169"/>
    </row>
    <row r="979" spans="13:38" x14ac:dyDescent="0.45">
      <c r="M979" s="96"/>
      <c r="N979" s="103"/>
      <c r="R979" s="108"/>
      <c r="S979" s="98"/>
      <c r="T979" s="105"/>
      <c r="V979" s="171"/>
      <c r="W979" s="95"/>
      <c r="X979" s="129"/>
      <c r="Y979" s="100"/>
      <c r="Z979" s="99"/>
      <c r="AA979" s="100"/>
      <c r="AB979" s="99"/>
      <c r="AC979" s="100"/>
      <c r="AD979" s="105"/>
      <c r="AE979" s="94"/>
      <c r="AF979" s="105"/>
      <c r="AG979" s="94"/>
      <c r="AH979" s="132"/>
      <c r="AI979" s="97"/>
      <c r="AJ979" s="96"/>
      <c r="AK979" s="176"/>
      <c r="AL979" s="169"/>
    </row>
    <row r="980" spans="13:38" x14ac:dyDescent="0.45">
      <c r="M980" s="96"/>
      <c r="N980" s="103"/>
      <c r="R980" s="108"/>
      <c r="S980" s="98"/>
      <c r="T980" s="105"/>
      <c r="V980" s="171"/>
      <c r="W980" s="95"/>
      <c r="X980" s="129"/>
      <c r="Y980" s="100"/>
      <c r="Z980" s="99"/>
      <c r="AA980" s="100"/>
      <c r="AB980" s="99"/>
      <c r="AC980" s="100"/>
      <c r="AD980" s="105"/>
      <c r="AE980" s="94"/>
      <c r="AF980" s="105"/>
      <c r="AG980" s="94"/>
      <c r="AH980" s="132"/>
      <c r="AI980" s="97"/>
      <c r="AJ980" s="96"/>
      <c r="AK980" s="176"/>
      <c r="AL980" s="169"/>
    </row>
    <row r="981" spans="13:38" x14ac:dyDescent="0.45">
      <c r="M981" s="96"/>
      <c r="N981" s="103"/>
      <c r="R981" s="108"/>
      <c r="S981" s="98"/>
      <c r="T981" s="105"/>
      <c r="V981" s="171"/>
      <c r="W981" s="95"/>
      <c r="X981" s="129"/>
      <c r="Y981" s="100"/>
      <c r="Z981" s="99"/>
      <c r="AA981" s="100"/>
      <c r="AB981" s="99"/>
      <c r="AC981" s="100"/>
      <c r="AD981" s="105"/>
      <c r="AE981" s="94"/>
      <c r="AF981" s="105"/>
      <c r="AG981" s="94"/>
      <c r="AH981" s="132"/>
      <c r="AI981" s="97"/>
      <c r="AJ981" s="96"/>
      <c r="AK981" s="176"/>
      <c r="AL981" s="169"/>
    </row>
    <row r="982" spans="13:38" x14ac:dyDescent="0.45">
      <c r="M982" s="96"/>
      <c r="N982" s="103"/>
      <c r="R982" s="108"/>
      <c r="S982" s="98"/>
      <c r="T982" s="105"/>
      <c r="V982" s="171"/>
      <c r="W982" s="95"/>
      <c r="X982" s="129"/>
      <c r="Y982" s="100"/>
      <c r="Z982" s="99"/>
      <c r="AA982" s="100"/>
      <c r="AB982" s="99"/>
      <c r="AC982" s="100"/>
      <c r="AD982" s="105"/>
      <c r="AE982" s="94"/>
      <c r="AF982" s="105"/>
      <c r="AG982" s="94"/>
      <c r="AH982" s="132"/>
      <c r="AI982" s="97"/>
      <c r="AJ982" s="96"/>
      <c r="AK982" s="176"/>
      <c r="AL982" s="169"/>
    </row>
    <row r="983" spans="13:38" x14ac:dyDescent="0.45">
      <c r="M983" s="96"/>
      <c r="N983" s="103"/>
      <c r="R983" s="108"/>
      <c r="S983" s="98"/>
      <c r="T983" s="105"/>
      <c r="V983" s="171"/>
      <c r="W983" s="95"/>
      <c r="X983" s="129"/>
      <c r="Y983" s="100"/>
      <c r="Z983" s="99"/>
      <c r="AA983" s="100"/>
      <c r="AB983" s="99"/>
      <c r="AC983" s="100"/>
      <c r="AD983" s="105"/>
      <c r="AE983" s="94"/>
      <c r="AF983" s="105"/>
      <c r="AG983" s="94"/>
      <c r="AH983" s="132"/>
      <c r="AI983" s="97"/>
      <c r="AJ983" s="96"/>
      <c r="AK983" s="176"/>
      <c r="AL983" s="169"/>
    </row>
    <row r="984" spans="13:38" x14ac:dyDescent="0.45">
      <c r="M984" s="96"/>
      <c r="N984" s="103"/>
      <c r="R984" s="108"/>
      <c r="S984" s="98"/>
      <c r="T984" s="105"/>
      <c r="V984" s="171"/>
      <c r="W984" s="95"/>
      <c r="X984" s="129"/>
      <c r="Y984" s="100"/>
      <c r="Z984" s="99"/>
      <c r="AA984" s="100"/>
      <c r="AB984" s="99"/>
      <c r="AC984" s="100"/>
      <c r="AD984" s="105"/>
      <c r="AE984" s="94"/>
      <c r="AF984" s="105"/>
      <c r="AG984" s="94"/>
      <c r="AH984" s="132"/>
      <c r="AI984" s="97"/>
      <c r="AJ984" s="96"/>
      <c r="AK984" s="176"/>
      <c r="AL984" s="169"/>
    </row>
    <row r="985" spans="13:38" x14ac:dyDescent="0.45">
      <c r="M985" s="96"/>
      <c r="N985" s="103"/>
      <c r="R985" s="108"/>
      <c r="S985" s="98"/>
      <c r="T985" s="105"/>
      <c r="V985" s="171"/>
      <c r="W985" s="95"/>
      <c r="X985" s="129"/>
      <c r="Y985" s="100"/>
      <c r="Z985" s="99"/>
      <c r="AA985" s="100"/>
      <c r="AB985" s="99"/>
      <c r="AC985" s="100"/>
      <c r="AD985" s="105"/>
      <c r="AE985" s="94"/>
      <c r="AF985" s="105"/>
      <c r="AG985" s="94"/>
      <c r="AH985" s="132"/>
      <c r="AI985" s="97"/>
      <c r="AJ985" s="96"/>
      <c r="AK985" s="176"/>
      <c r="AL985" s="169"/>
    </row>
    <row r="986" spans="13:38" x14ac:dyDescent="0.45">
      <c r="M986" s="96"/>
      <c r="N986" s="103"/>
      <c r="R986" s="108"/>
      <c r="S986" s="98"/>
      <c r="T986" s="105"/>
      <c r="V986" s="171"/>
      <c r="W986" s="95"/>
      <c r="X986" s="129"/>
      <c r="Y986" s="100"/>
      <c r="Z986" s="99"/>
      <c r="AA986" s="100"/>
      <c r="AB986" s="99"/>
      <c r="AC986" s="100"/>
      <c r="AD986" s="105"/>
      <c r="AE986" s="94"/>
      <c r="AF986" s="105"/>
      <c r="AG986" s="94"/>
      <c r="AH986" s="132"/>
      <c r="AI986" s="97"/>
      <c r="AJ986" s="96"/>
      <c r="AK986" s="176"/>
      <c r="AL986" s="169"/>
    </row>
    <row r="987" spans="13:38" x14ac:dyDescent="0.45">
      <c r="M987" s="96"/>
      <c r="N987" s="103"/>
      <c r="R987" s="108"/>
      <c r="S987" s="98"/>
      <c r="T987" s="105"/>
      <c r="V987" s="171"/>
      <c r="W987" s="95"/>
      <c r="X987" s="129"/>
      <c r="Y987" s="100"/>
      <c r="Z987" s="99"/>
      <c r="AA987" s="100"/>
      <c r="AB987" s="99"/>
      <c r="AC987" s="100"/>
      <c r="AD987" s="105"/>
      <c r="AE987" s="94"/>
      <c r="AF987" s="105"/>
      <c r="AG987" s="94"/>
      <c r="AH987" s="132"/>
      <c r="AI987" s="97"/>
      <c r="AJ987" s="96"/>
      <c r="AK987" s="176"/>
      <c r="AL987" s="169"/>
    </row>
    <row r="988" spans="13:38" x14ac:dyDescent="0.45">
      <c r="M988" s="96"/>
      <c r="N988" s="103"/>
      <c r="R988" s="108"/>
      <c r="S988" s="98"/>
      <c r="T988" s="105"/>
      <c r="V988" s="171"/>
      <c r="W988" s="95"/>
      <c r="X988" s="129"/>
      <c r="Y988" s="100"/>
      <c r="Z988" s="99"/>
      <c r="AA988" s="100"/>
      <c r="AB988" s="99"/>
      <c r="AC988" s="100"/>
      <c r="AD988" s="105"/>
      <c r="AE988" s="94"/>
      <c r="AF988" s="105"/>
      <c r="AG988" s="94"/>
      <c r="AH988" s="132"/>
      <c r="AI988" s="97"/>
      <c r="AJ988" s="96"/>
      <c r="AK988" s="176"/>
      <c r="AL988" s="169"/>
    </row>
    <row r="989" spans="13:38" x14ac:dyDescent="0.45">
      <c r="M989" s="96"/>
      <c r="N989" s="103"/>
      <c r="R989" s="108"/>
      <c r="S989" s="98"/>
      <c r="T989" s="105"/>
      <c r="V989" s="171"/>
      <c r="W989" s="95"/>
      <c r="X989" s="129"/>
      <c r="Y989" s="100"/>
      <c r="Z989" s="99"/>
      <c r="AA989" s="100"/>
      <c r="AB989" s="99"/>
      <c r="AC989" s="100"/>
      <c r="AD989" s="105"/>
      <c r="AE989" s="94"/>
      <c r="AF989" s="105"/>
      <c r="AG989" s="94"/>
      <c r="AH989" s="132"/>
      <c r="AI989" s="97"/>
      <c r="AJ989" s="96"/>
      <c r="AK989" s="176"/>
      <c r="AL989" s="169"/>
    </row>
    <row r="990" spans="13:38" x14ac:dyDescent="0.45">
      <c r="M990" s="96"/>
      <c r="N990" s="103"/>
      <c r="R990" s="108"/>
      <c r="S990" s="98"/>
      <c r="T990" s="105"/>
      <c r="V990" s="171"/>
      <c r="W990" s="95"/>
      <c r="X990" s="129"/>
      <c r="Y990" s="100"/>
      <c r="Z990" s="99"/>
      <c r="AA990" s="100"/>
      <c r="AB990" s="99"/>
      <c r="AC990" s="100"/>
      <c r="AD990" s="105"/>
      <c r="AE990" s="94"/>
      <c r="AF990" s="105"/>
      <c r="AG990" s="94"/>
      <c r="AH990" s="132"/>
      <c r="AI990" s="97"/>
      <c r="AJ990" s="96"/>
      <c r="AK990" s="176"/>
      <c r="AL990" s="169"/>
    </row>
    <row r="991" spans="13:38" x14ac:dyDescent="0.45">
      <c r="M991" s="96"/>
      <c r="N991" s="103"/>
      <c r="R991" s="108"/>
      <c r="S991" s="98"/>
      <c r="T991" s="105"/>
      <c r="V991" s="171"/>
      <c r="W991" s="95"/>
      <c r="X991" s="129"/>
      <c r="Y991" s="100"/>
      <c r="Z991" s="99"/>
      <c r="AA991" s="100"/>
      <c r="AB991" s="99"/>
      <c r="AC991" s="100"/>
      <c r="AD991" s="105"/>
      <c r="AE991" s="94"/>
      <c r="AF991" s="105"/>
      <c r="AG991" s="94"/>
      <c r="AH991" s="132"/>
      <c r="AI991" s="97"/>
      <c r="AJ991" s="96"/>
      <c r="AK991" s="176"/>
      <c r="AL991" s="169"/>
    </row>
    <row r="992" spans="13:38" x14ac:dyDescent="0.45">
      <c r="M992" s="96"/>
      <c r="N992" s="103"/>
      <c r="R992" s="108"/>
      <c r="S992" s="98"/>
      <c r="T992" s="105"/>
      <c r="V992" s="171"/>
      <c r="W992" s="95"/>
      <c r="X992" s="129"/>
      <c r="Y992" s="100"/>
      <c r="Z992" s="99"/>
      <c r="AA992" s="100"/>
      <c r="AB992" s="99"/>
      <c r="AC992" s="100"/>
      <c r="AD992" s="105"/>
      <c r="AE992" s="94"/>
      <c r="AF992" s="105"/>
      <c r="AG992" s="94"/>
      <c r="AH992" s="132"/>
      <c r="AI992" s="97"/>
      <c r="AJ992" s="96"/>
      <c r="AK992" s="176"/>
      <c r="AL992" s="169"/>
    </row>
    <row r="993" spans="13:38" x14ac:dyDescent="0.45">
      <c r="M993" s="96"/>
      <c r="N993" s="103"/>
      <c r="R993" s="108"/>
      <c r="S993" s="98"/>
      <c r="T993" s="105"/>
      <c r="V993" s="171"/>
      <c r="W993" s="95"/>
      <c r="X993" s="129"/>
      <c r="Y993" s="100"/>
      <c r="Z993" s="99"/>
      <c r="AA993" s="100"/>
      <c r="AB993" s="99"/>
      <c r="AC993" s="100"/>
      <c r="AD993" s="105"/>
      <c r="AE993" s="94"/>
      <c r="AF993" s="105"/>
      <c r="AG993" s="94"/>
      <c r="AH993" s="132"/>
      <c r="AI993" s="97"/>
      <c r="AJ993" s="96"/>
      <c r="AK993" s="176"/>
      <c r="AL993" s="169"/>
    </row>
    <row r="994" spans="13:38" x14ac:dyDescent="0.45">
      <c r="M994" s="96"/>
      <c r="N994" s="103"/>
      <c r="R994" s="108"/>
      <c r="S994" s="98"/>
      <c r="T994" s="105"/>
      <c r="V994" s="171"/>
      <c r="W994" s="95"/>
      <c r="X994" s="129"/>
      <c r="Y994" s="100"/>
      <c r="Z994" s="99"/>
      <c r="AA994" s="100"/>
      <c r="AB994" s="99"/>
      <c r="AC994" s="100"/>
      <c r="AD994" s="105"/>
      <c r="AE994" s="94"/>
      <c r="AF994" s="105"/>
      <c r="AG994" s="94"/>
      <c r="AH994" s="132"/>
      <c r="AI994" s="97"/>
      <c r="AJ994" s="96"/>
      <c r="AK994" s="176"/>
      <c r="AL994" s="169"/>
    </row>
    <row r="995" spans="13:38" x14ac:dyDescent="0.45">
      <c r="M995" s="96"/>
      <c r="N995" s="103"/>
      <c r="R995" s="108"/>
      <c r="S995" s="98"/>
      <c r="T995" s="105"/>
      <c r="V995" s="171"/>
      <c r="W995" s="95"/>
      <c r="X995" s="129"/>
      <c r="Y995" s="100"/>
      <c r="Z995" s="99"/>
      <c r="AA995" s="100"/>
      <c r="AB995" s="99"/>
      <c r="AC995" s="100"/>
      <c r="AD995" s="105"/>
      <c r="AE995" s="94"/>
      <c r="AF995" s="105"/>
      <c r="AG995" s="94"/>
      <c r="AH995" s="132"/>
      <c r="AI995" s="97"/>
      <c r="AJ995" s="96"/>
      <c r="AK995" s="176"/>
      <c r="AL995" s="169"/>
    </row>
    <row r="996" spans="13:38" x14ac:dyDescent="0.45">
      <c r="M996" s="96"/>
      <c r="N996" s="103"/>
      <c r="R996" s="108"/>
      <c r="S996" s="98"/>
      <c r="T996" s="105"/>
      <c r="V996" s="171"/>
      <c r="W996" s="95"/>
      <c r="X996" s="129"/>
      <c r="Y996" s="100"/>
      <c r="Z996" s="99"/>
      <c r="AA996" s="100"/>
      <c r="AB996" s="99"/>
      <c r="AC996" s="100"/>
      <c r="AD996" s="105"/>
      <c r="AE996" s="94"/>
      <c r="AF996" s="105"/>
      <c r="AG996" s="94"/>
      <c r="AH996" s="132"/>
      <c r="AI996" s="97"/>
      <c r="AJ996" s="96"/>
      <c r="AK996" s="176"/>
      <c r="AL996" s="169"/>
    </row>
    <row r="997" spans="13:38" x14ac:dyDescent="0.45">
      <c r="M997" s="96"/>
      <c r="N997" s="103"/>
      <c r="R997" s="108"/>
      <c r="S997" s="98"/>
      <c r="T997" s="105"/>
      <c r="V997" s="171"/>
      <c r="W997" s="95"/>
      <c r="X997" s="129"/>
      <c r="Y997" s="100"/>
      <c r="Z997" s="99"/>
      <c r="AA997" s="100"/>
      <c r="AB997" s="99"/>
      <c r="AC997" s="100"/>
      <c r="AD997" s="105"/>
      <c r="AE997" s="94"/>
      <c r="AF997" s="105"/>
      <c r="AG997" s="94"/>
      <c r="AH997" s="132"/>
      <c r="AI997" s="97"/>
      <c r="AJ997" s="96"/>
      <c r="AK997" s="176"/>
      <c r="AL997" s="169"/>
    </row>
    <row r="998" spans="13:38" x14ac:dyDescent="0.45">
      <c r="M998" s="96"/>
      <c r="N998" s="103"/>
      <c r="R998" s="108"/>
      <c r="S998" s="98"/>
      <c r="T998" s="105"/>
      <c r="V998" s="171"/>
      <c r="W998" s="95"/>
      <c r="X998" s="129"/>
      <c r="Y998" s="100"/>
      <c r="Z998" s="99"/>
      <c r="AA998" s="100"/>
      <c r="AB998" s="99"/>
      <c r="AC998" s="100"/>
      <c r="AD998" s="105"/>
      <c r="AE998" s="94"/>
      <c r="AF998" s="105"/>
      <c r="AG998" s="94"/>
      <c r="AH998" s="132"/>
      <c r="AI998" s="97"/>
      <c r="AJ998" s="96"/>
      <c r="AK998" s="176"/>
      <c r="AL998" s="169"/>
    </row>
    <row r="999" spans="13:38" x14ac:dyDescent="0.45">
      <c r="M999" s="96"/>
      <c r="N999" s="103"/>
      <c r="R999" s="108"/>
      <c r="S999" s="98"/>
      <c r="T999" s="105"/>
      <c r="V999" s="171"/>
      <c r="W999" s="95"/>
      <c r="X999" s="129"/>
      <c r="Y999" s="100"/>
      <c r="Z999" s="99"/>
      <c r="AA999" s="100"/>
      <c r="AB999" s="99"/>
      <c r="AC999" s="100"/>
      <c r="AD999" s="105"/>
      <c r="AE999" s="94"/>
      <c r="AF999" s="105"/>
      <c r="AG999" s="94"/>
      <c r="AH999" s="132"/>
      <c r="AI999" s="97"/>
      <c r="AJ999" s="96"/>
      <c r="AK999" s="176"/>
      <c r="AL999" s="169"/>
    </row>
    <row r="1000" spans="13:38" x14ac:dyDescent="0.45">
      <c r="M1000" s="96"/>
      <c r="N1000" s="103"/>
      <c r="R1000" s="108"/>
      <c r="S1000" s="98"/>
      <c r="T1000" s="105"/>
      <c r="V1000" s="171"/>
      <c r="W1000" s="95"/>
      <c r="X1000" s="129"/>
      <c r="Y1000" s="100"/>
      <c r="Z1000" s="99"/>
      <c r="AA1000" s="100"/>
      <c r="AB1000" s="99"/>
      <c r="AC1000" s="100"/>
      <c r="AD1000" s="105"/>
      <c r="AE1000" s="94"/>
      <c r="AF1000" s="105"/>
      <c r="AG1000" s="94"/>
      <c r="AH1000" s="132"/>
      <c r="AI1000" s="97"/>
      <c r="AJ1000" s="96"/>
      <c r="AK1000" s="176"/>
      <c r="AL1000" s="169"/>
    </row>
    <row r="1001" spans="13:38" x14ac:dyDescent="0.45">
      <c r="M1001" s="96"/>
      <c r="N1001" s="103"/>
      <c r="R1001" s="108"/>
      <c r="S1001" s="98"/>
      <c r="T1001" s="105"/>
      <c r="V1001" s="171"/>
      <c r="W1001" s="95"/>
      <c r="X1001" s="129"/>
      <c r="Y1001" s="100"/>
      <c r="Z1001" s="99"/>
      <c r="AA1001" s="100"/>
      <c r="AB1001" s="99"/>
      <c r="AC1001" s="100"/>
      <c r="AD1001" s="105"/>
      <c r="AE1001" s="94"/>
      <c r="AF1001" s="105"/>
      <c r="AG1001" s="94"/>
      <c r="AH1001" s="132"/>
      <c r="AI1001" s="97"/>
      <c r="AJ1001" s="96"/>
      <c r="AK1001" s="176"/>
      <c r="AL1001" s="169"/>
    </row>
    <row r="1002" spans="13:38" x14ac:dyDescent="0.45">
      <c r="M1002" s="96"/>
      <c r="N1002" s="103"/>
      <c r="R1002" s="108"/>
      <c r="S1002" s="98"/>
      <c r="T1002" s="105"/>
      <c r="V1002" s="171"/>
      <c r="W1002" s="95"/>
      <c r="X1002" s="129"/>
      <c r="Y1002" s="100"/>
      <c r="Z1002" s="99"/>
      <c r="AA1002" s="100"/>
      <c r="AB1002" s="99"/>
      <c r="AC1002" s="100"/>
      <c r="AD1002" s="105"/>
      <c r="AE1002" s="94"/>
      <c r="AF1002" s="105"/>
      <c r="AG1002" s="94"/>
      <c r="AH1002" s="132"/>
      <c r="AI1002" s="97"/>
      <c r="AJ1002" s="96"/>
      <c r="AK1002" s="176"/>
      <c r="AL1002" s="169"/>
    </row>
    <row r="1003" spans="13:38" x14ac:dyDescent="0.45">
      <c r="M1003" s="96"/>
      <c r="N1003" s="103"/>
      <c r="R1003" s="108"/>
      <c r="S1003" s="98"/>
      <c r="T1003" s="105"/>
      <c r="V1003" s="171"/>
      <c r="W1003" s="95"/>
      <c r="X1003" s="129"/>
      <c r="Y1003" s="100"/>
      <c r="Z1003" s="99"/>
      <c r="AA1003" s="100"/>
      <c r="AB1003" s="99"/>
      <c r="AC1003" s="100"/>
      <c r="AD1003" s="105"/>
      <c r="AE1003" s="94"/>
      <c r="AF1003" s="105"/>
      <c r="AG1003" s="94"/>
      <c r="AH1003" s="132"/>
      <c r="AI1003" s="97"/>
      <c r="AJ1003" s="96"/>
      <c r="AK1003" s="176"/>
      <c r="AL1003" s="169"/>
    </row>
    <row r="1004" spans="13:38" x14ac:dyDescent="0.45">
      <c r="M1004" s="96"/>
      <c r="N1004" s="103"/>
      <c r="R1004" s="108"/>
      <c r="S1004" s="98"/>
      <c r="T1004" s="105"/>
      <c r="V1004" s="171"/>
      <c r="W1004" s="95"/>
      <c r="X1004" s="129"/>
      <c r="Y1004" s="100"/>
      <c r="Z1004" s="99"/>
      <c r="AA1004" s="100"/>
      <c r="AB1004" s="99"/>
      <c r="AC1004" s="100"/>
      <c r="AD1004" s="105"/>
      <c r="AE1004" s="94"/>
      <c r="AF1004" s="105"/>
      <c r="AG1004" s="94"/>
      <c r="AH1004" s="132"/>
      <c r="AI1004" s="97"/>
      <c r="AJ1004" s="96"/>
      <c r="AK1004" s="176"/>
      <c r="AL1004" s="169"/>
    </row>
    <row r="1005" spans="13:38" x14ac:dyDescent="0.45">
      <c r="M1005" s="96"/>
      <c r="N1005" s="103"/>
      <c r="R1005" s="108"/>
      <c r="S1005" s="98"/>
      <c r="T1005" s="105"/>
      <c r="V1005" s="171"/>
      <c r="W1005" s="95"/>
      <c r="X1005" s="129"/>
      <c r="Y1005" s="100"/>
      <c r="Z1005" s="99"/>
      <c r="AA1005" s="100"/>
      <c r="AB1005" s="99"/>
      <c r="AC1005" s="100"/>
      <c r="AD1005" s="105"/>
      <c r="AE1005" s="94"/>
      <c r="AF1005" s="105"/>
      <c r="AG1005" s="94"/>
      <c r="AH1005" s="132"/>
      <c r="AI1005" s="97"/>
      <c r="AJ1005" s="96"/>
      <c r="AK1005" s="176"/>
      <c r="AL1005" s="169"/>
    </row>
    <row r="1006" spans="13:38" x14ac:dyDescent="0.45">
      <c r="M1006" s="96"/>
      <c r="N1006" s="103"/>
      <c r="R1006" s="108"/>
      <c r="S1006" s="98"/>
      <c r="T1006" s="105"/>
      <c r="V1006" s="171"/>
      <c r="W1006" s="95"/>
      <c r="X1006" s="129"/>
      <c r="Y1006" s="100"/>
      <c r="Z1006" s="99"/>
      <c r="AA1006" s="100"/>
      <c r="AB1006" s="99"/>
      <c r="AC1006" s="100"/>
      <c r="AD1006" s="105"/>
      <c r="AE1006" s="94"/>
      <c r="AF1006" s="105"/>
      <c r="AG1006" s="94"/>
      <c r="AH1006" s="132"/>
      <c r="AI1006" s="97"/>
      <c r="AJ1006" s="96"/>
      <c r="AK1006" s="176"/>
      <c r="AL1006" s="169"/>
    </row>
    <row r="1007" spans="13:38" x14ac:dyDescent="0.45">
      <c r="M1007" s="96"/>
      <c r="N1007" s="103"/>
      <c r="R1007" s="108"/>
      <c r="S1007" s="98"/>
      <c r="T1007" s="105"/>
      <c r="V1007" s="171"/>
      <c r="W1007" s="95"/>
      <c r="X1007" s="129"/>
      <c r="Y1007" s="100"/>
      <c r="Z1007" s="99"/>
      <c r="AA1007" s="100"/>
      <c r="AB1007" s="99"/>
      <c r="AC1007" s="100"/>
      <c r="AD1007" s="105"/>
      <c r="AE1007" s="94"/>
      <c r="AF1007" s="105"/>
      <c r="AG1007" s="94"/>
      <c r="AH1007" s="132"/>
      <c r="AI1007" s="97"/>
      <c r="AJ1007" s="96"/>
      <c r="AK1007" s="176"/>
      <c r="AL1007" s="169"/>
    </row>
    <row r="1008" spans="13:38" x14ac:dyDescent="0.45">
      <c r="M1008" s="96"/>
      <c r="N1008" s="103"/>
      <c r="R1008" s="108"/>
      <c r="S1008" s="98"/>
      <c r="T1008" s="105"/>
      <c r="V1008" s="171"/>
      <c r="W1008" s="95"/>
      <c r="X1008" s="129"/>
      <c r="Y1008" s="100"/>
      <c r="Z1008" s="99"/>
      <c r="AA1008" s="100"/>
      <c r="AB1008" s="99"/>
      <c r="AC1008" s="100"/>
      <c r="AD1008" s="105"/>
      <c r="AE1008" s="94"/>
      <c r="AF1008" s="105"/>
      <c r="AG1008" s="94"/>
      <c r="AH1008" s="132"/>
      <c r="AI1008" s="97"/>
      <c r="AJ1008" s="96"/>
      <c r="AK1008" s="176"/>
      <c r="AL1008" s="169"/>
    </row>
    <row r="1009" spans="13:38" x14ac:dyDescent="0.45">
      <c r="M1009" s="96"/>
      <c r="N1009" s="103"/>
      <c r="R1009" s="108"/>
      <c r="S1009" s="98"/>
      <c r="T1009" s="105"/>
      <c r="V1009" s="171"/>
      <c r="W1009" s="95"/>
      <c r="X1009" s="129"/>
      <c r="Y1009" s="100"/>
      <c r="Z1009" s="99"/>
      <c r="AA1009" s="100"/>
      <c r="AB1009" s="99"/>
      <c r="AC1009" s="100"/>
      <c r="AD1009" s="105"/>
      <c r="AE1009" s="94"/>
      <c r="AF1009" s="105"/>
      <c r="AG1009" s="94"/>
      <c r="AH1009" s="132"/>
      <c r="AI1009" s="97"/>
      <c r="AJ1009" s="96"/>
      <c r="AK1009" s="176"/>
      <c r="AL1009" s="169"/>
    </row>
    <row r="1010" spans="13:38" x14ac:dyDescent="0.45">
      <c r="M1010" s="96"/>
      <c r="N1010" s="103"/>
      <c r="R1010" s="108"/>
      <c r="S1010" s="98"/>
      <c r="T1010" s="105"/>
      <c r="V1010" s="171"/>
      <c r="W1010" s="95"/>
      <c r="X1010" s="129"/>
      <c r="Y1010" s="100"/>
      <c r="Z1010" s="99"/>
      <c r="AA1010" s="100"/>
      <c r="AB1010" s="99"/>
      <c r="AC1010" s="100"/>
      <c r="AD1010" s="105"/>
      <c r="AE1010" s="94"/>
      <c r="AF1010" s="105"/>
      <c r="AG1010" s="94"/>
      <c r="AH1010" s="132"/>
      <c r="AI1010" s="97"/>
      <c r="AJ1010" s="96"/>
      <c r="AK1010" s="176"/>
      <c r="AL1010" s="169"/>
    </row>
    <row r="1011" spans="13:38" x14ac:dyDescent="0.45">
      <c r="M1011" s="96"/>
      <c r="N1011" s="103"/>
      <c r="R1011" s="108"/>
      <c r="S1011" s="98"/>
      <c r="T1011" s="105"/>
      <c r="V1011" s="171"/>
      <c r="W1011" s="95"/>
      <c r="X1011" s="129"/>
      <c r="Y1011" s="100"/>
      <c r="Z1011" s="99"/>
      <c r="AA1011" s="100"/>
      <c r="AB1011" s="99"/>
      <c r="AC1011" s="100"/>
      <c r="AD1011" s="105"/>
      <c r="AE1011" s="94"/>
      <c r="AF1011" s="105"/>
      <c r="AG1011" s="94"/>
      <c r="AH1011" s="132"/>
      <c r="AI1011" s="97"/>
      <c r="AJ1011" s="96"/>
      <c r="AK1011" s="176"/>
      <c r="AL1011" s="169"/>
    </row>
    <row r="1012" spans="13:38" x14ac:dyDescent="0.45">
      <c r="M1012" s="96"/>
      <c r="N1012" s="103"/>
      <c r="R1012" s="108"/>
      <c r="S1012" s="98"/>
      <c r="T1012" s="105"/>
      <c r="V1012" s="171"/>
      <c r="W1012" s="95"/>
      <c r="X1012" s="129"/>
      <c r="Y1012" s="100"/>
      <c r="Z1012" s="99"/>
      <c r="AA1012" s="100"/>
      <c r="AB1012" s="99"/>
      <c r="AC1012" s="100"/>
      <c r="AD1012" s="105"/>
      <c r="AE1012" s="94"/>
      <c r="AF1012" s="105"/>
      <c r="AG1012" s="94"/>
      <c r="AH1012" s="132"/>
      <c r="AI1012" s="97"/>
      <c r="AJ1012" s="96"/>
      <c r="AK1012" s="176"/>
      <c r="AL1012" s="169"/>
    </row>
    <row r="1013" spans="13:38" x14ac:dyDescent="0.45">
      <c r="M1013" s="96"/>
      <c r="N1013" s="103"/>
      <c r="R1013" s="108"/>
      <c r="S1013" s="98"/>
      <c r="T1013" s="105"/>
      <c r="V1013" s="171"/>
      <c r="W1013" s="95"/>
      <c r="X1013" s="129"/>
      <c r="Y1013" s="100"/>
      <c r="Z1013" s="99"/>
      <c r="AA1013" s="100"/>
      <c r="AB1013" s="99"/>
      <c r="AC1013" s="100"/>
      <c r="AD1013" s="105"/>
      <c r="AE1013" s="94"/>
      <c r="AF1013" s="105"/>
      <c r="AG1013" s="94"/>
      <c r="AH1013" s="132"/>
      <c r="AI1013" s="97"/>
      <c r="AJ1013" s="96"/>
      <c r="AK1013" s="176"/>
      <c r="AL1013" s="169"/>
    </row>
    <row r="1014" spans="13:38" x14ac:dyDescent="0.45">
      <c r="M1014" s="96"/>
      <c r="N1014" s="103"/>
      <c r="R1014" s="108"/>
      <c r="S1014" s="98"/>
      <c r="T1014" s="105"/>
      <c r="V1014" s="171"/>
      <c r="W1014" s="95"/>
      <c r="X1014" s="129"/>
      <c r="Y1014" s="100"/>
      <c r="Z1014" s="99"/>
      <c r="AA1014" s="100"/>
      <c r="AB1014" s="99"/>
      <c r="AC1014" s="100"/>
      <c r="AD1014" s="105"/>
      <c r="AE1014" s="94"/>
      <c r="AF1014" s="105"/>
      <c r="AG1014" s="94"/>
      <c r="AH1014" s="132"/>
      <c r="AI1014" s="97"/>
      <c r="AJ1014" s="96"/>
      <c r="AK1014" s="176"/>
      <c r="AL1014" s="169"/>
    </row>
    <row r="1015" spans="13:38" x14ac:dyDescent="0.45">
      <c r="M1015" s="96"/>
      <c r="N1015" s="103"/>
      <c r="R1015" s="108"/>
      <c r="S1015" s="98"/>
      <c r="T1015" s="105"/>
      <c r="V1015" s="171"/>
      <c r="W1015" s="95"/>
      <c r="X1015" s="129"/>
      <c r="Y1015" s="100"/>
      <c r="Z1015" s="99"/>
      <c r="AA1015" s="100"/>
      <c r="AB1015" s="99"/>
      <c r="AC1015" s="100"/>
      <c r="AD1015" s="105"/>
      <c r="AE1015" s="94"/>
      <c r="AF1015" s="105"/>
      <c r="AG1015" s="94"/>
      <c r="AH1015" s="132"/>
      <c r="AI1015" s="97"/>
      <c r="AJ1015" s="96"/>
      <c r="AK1015" s="176"/>
      <c r="AL1015" s="169"/>
    </row>
    <row r="1016" spans="13:38" x14ac:dyDescent="0.45">
      <c r="M1016" s="96"/>
      <c r="N1016" s="103"/>
      <c r="R1016" s="108"/>
      <c r="S1016" s="98"/>
      <c r="T1016" s="105"/>
      <c r="V1016" s="171"/>
      <c r="W1016" s="95"/>
      <c r="X1016" s="129"/>
      <c r="Y1016" s="100"/>
      <c r="Z1016" s="99"/>
      <c r="AA1016" s="100"/>
      <c r="AB1016" s="99"/>
      <c r="AC1016" s="100"/>
      <c r="AD1016" s="105"/>
      <c r="AE1016" s="94"/>
      <c r="AF1016" s="105"/>
      <c r="AG1016" s="94"/>
      <c r="AH1016" s="132"/>
      <c r="AI1016" s="97"/>
      <c r="AJ1016" s="96"/>
      <c r="AK1016" s="176"/>
      <c r="AL1016" s="169"/>
    </row>
    <row r="1017" spans="13:38" x14ac:dyDescent="0.45">
      <c r="M1017" s="96"/>
      <c r="N1017" s="103"/>
      <c r="R1017" s="108"/>
      <c r="S1017" s="98"/>
      <c r="T1017" s="105"/>
      <c r="V1017" s="171"/>
      <c r="W1017" s="95"/>
      <c r="X1017" s="129"/>
      <c r="Y1017" s="100"/>
      <c r="Z1017" s="99"/>
      <c r="AA1017" s="100"/>
      <c r="AB1017" s="99"/>
      <c r="AC1017" s="100"/>
      <c r="AD1017" s="105"/>
      <c r="AE1017" s="94"/>
      <c r="AF1017" s="105"/>
      <c r="AG1017" s="94"/>
      <c r="AH1017" s="132"/>
      <c r="AI1017" s="97"/>
      <c r="AJ1017" s="96"/>
      <c r="AK1017" s="176"/>
      <c r="AL1017" s="169"/>
    </row>
    <row r="1018" spans="13:38" x14ac:dyDescent="0.45">
      <c r="M1018" s="96"/>
      <c r="N1018" s="103"/>
      <c r="R1018" s="108"/>
      <c r="S1018" s="98"/>
      <c r="T1018" s="105"/>
      <c r="V1018" s="171"/>
      <c r="W1018" s="95"/>
      <c r="X1018" s="129"/>
      <c r="Y1018" s="100"/>
      <c r="Z1018" s="99"/>
      <c r="AA1018" s="100"/>
      <c r="AB1018" s="99"/>
      <c r="AC1018" s="100"/>
      <c r="AD1018" s="105"/>
      <c r="AE1018" s="94"/>
      <c r="AF1018" s="105"/>
      <c r="AG1018" s="94"/>
      <c r="AH1018" s="132"/>
      <c r="AI1018" s="97"/>
      <c r="AJ1018" s="96"/>
      <c r="AK1018" s="176"/>
      <c r="AL1018" s="169"/>
    </row>
    <row r="1019" spans="13:38" x14ac:dyDescent="0.45">
      <c r="M1019" s="96"/>
      <c r="N1019" s="103"/>
      <c r="R1019" s="108"/>
      <c r="S1019" s="98"/>
      <c r="T1019" s="105"/>
      <c r="V1019" s="171"/>
      <c r="W1019" s="95"/>
      <c r="X1019" s="129"/>
      <c r="Y1019" s="100"/>
      <c r="Z1019" s="99"/>
      <c r="AA1019" s="100"/>
      <c r="AB1019" s="99"/>
      <c r="AC1019" s="100"/>
      <c r="AD1019" s="105"/>
      <c r="AE1019" s="94"/>
      <c r="AF1019" s="105"/>
      <c r="AG1019" s="94"/>
      <c r="AH1019" s="132"/>
      <c r="AI1019" s="97"/>
      <c r="AJ1019" s="96"/>
      <c r="AK1019" s="176"/>
      <c r="AL1019" s="169"/>
    </row>
    <row r="1020" spans="13:38" x14ac:dyDescent="0.45">
      <c r="M1020" s="96"/>
      <c r="N1020" s="103"/>
      <c r="R1020" s="108"/>
      <c r="S1020" s="98"/>
      <c r="T1020" s="105"/>
      <c r="V1020" s="171"/>
      <c r="W1020" s="95"/>
      <c r="X1020" s="129"/>
      <c r="Y1020" s="100"/>
      <c r="Z1020" s="99"/>
      <c r="AA1020" s="100"/>
      <c r="AB1020" s="99"/>
      <c r="AC1020" s="100"/>
      <c r="AD1020" s="105"/>
      <c r="AE1020" s="94"/>
      <c r="AF1020" s="105"/>
      <c r="AG1020" s="94"/>
      <c r="AH1020" s="132"/>
      <c r="AI1020" s="97"/>
      <c r="AJ1020" s="96"/>
      <c r="AK1020" s="176"/>
      <c r="AL1020" s="169"/>
    </row>
    <row r="1021" spans="13:38" x14ac:dyDescent="0.45">
      <c r="M1021" s="96"/>
      <c r="N1021" s="103"/>
      <c r="R1021" s="108"/>
      <c r="S1021" s="98"/>
      <c r="T1021" s="105"/>
      <c r="V1021" s="171"/>
      <c r="W1021" s="95"/>
      <c r="X1021" s="129"/>
      <c r="Y1021" s="100"/>
      <c r="Z1021" s="99"/>
      <c r="AA1021" s="100"/>
      <c r="AB1021" s="99"/>
      <c r="AC1021" s="100"/>
      <c r="AD1021" s="105"/>
      <c r="AE1021" s="94"/>
      <c r="AF1021" s="105"/>
      <c r="AG1021" s="94"/>
      <c r="AH1021" s="132"/>
      <c r="AI1021" s="97"/>
      <c r="AJ1021" s="96"/>
      <c r="AK1021" s="176"/>
      <c r="AL1021" s="169"/>
    </row>
    <row r="1022" spans="13:38" x14ac:dyDescent="0.45">
      <c r="M1022" s="96"/>
      <c r="N1022" s="103"/>
      <c r="R1022" s="108"/>
      <c r="S1022" s="98"/>
      <c r="T1022" s="105"/>
      <c r="V1022" s="171"/>
      <c r="W1022" s="95"/>
      <c r="X1022" s="129"/>
      <c r="Y1022" s="100"/>
      <c r="Z1022" s="99"/>
      <c r="AA1022" s="100"/>
      <c r="AB1022" s="99"/>
      <c r="AC1022" s="100"/>
      <c r="AD1022" s="105"/>
      <c r="AE1022" s="94"/>
      <c r="AF1022" s="105"/>
      <c r="AG1022" s="94"/>
      <c r="AH1022" s="132"/>
      <c r="AI1022" s="97"/>
      <c r="AJ1022" s="96"/>
      <c r="AK1022" s="176"/>
      <c r="AL1022" s="169"/>
    </row>
    <row r="1023" spans="13:38" x14ac:dyDescent="0.45">
      <c r="M1023" s="96"/>
      <c r="N1023" s="103"/>
      <c r="R1023" s="108"/>
      <c r="S1023" s="98"/>
      <c r="T1023" s="105"/>
      <c r="V1023" s="171"/>
      <c r="W1023" s="95"/>
      <c r="X1023" s="129"/>
      <c r="Y1023" s="100"/>
      <c r="Z1023" s="99"/>
      <c r="AA1023" s="100"/>
      <c r="AB1023" s="99"/>
      <c r="AC1023" s="100"/>
      <c r="AD1023" s="105"/>
      <c r="AE1023" s="94"/>
      <c r="AF1023" s="105"/>
      <c r="AG1023" s="94"/>
      <c r="AH1023" s="132"/>
      <c r="AI1023" s="97"/>
      <c r="AJ1023" s="96"/>
      <c r="AK1023" s="176"/>
      <c r="AL1023" s="169"/>
    </row>
    <row r="1024" spans="13:38" x14ac:dyDescent="0.45">
      <c r="M1024" s="96"/>
      <c r="N1024" s="103"/>
      <c r="R1024" s="108"/>
      <c r="S1024" s="98"/>
      <c r="T1024" s="105"/>
      <c r="V1024" s="171"/>
      <c r="W1024" s="95"/>
      <c r="X1024" s="129"/>
      <c r="Y1024" s="100"/>
      <c r="Z1024" s="99"/>
      <c r="AA1024" s="100"/>
      <c r="AB1024" s="99"/>
      <c r="AC1024" s="100"/>
      <c r="AD1024" s="105"/>
      <c r="AE1024" s="94"/>
      <c r="AF1024" s="105"/>
      <c r="AG1024" s="94"/>
      <c r="AH1024" s="132"/>
      <c r="AI1024" s="97"/>
      <c r="AJ1024" s="96"/>
      <c r="AK1024" s="176"/>
      <c r="AL1024" s="169"/>
    </row>
    <row r="1025" spans="13:38" x14ac:dyDescent="0.45">
      <c r="M1025" s="96"/>
      <c r="N1025" s="103"/>
      <c r="R1025" s="108"/>
      <c r="S1025" s="98"/>
      <c r="T1025" s="105"/>
      <c r="V1025" s="171"/>
      <c r="W1025" s="95"/>
      <c r="X1025" s="129"/>
      <c r="Y1025" s="100"/>
      <c r="Z1025" s="99"/>
      <c r="AA1025" s="100"/>
      <c r="AB1025" s="99"/>
      <c r="AC1025" s="100"/>
      <c r="AD1025" s="105"/>
      <c r="AE1025" s="94"/>
      <c r="AF1025" s="105"/>
      <c r="AG1025" s="94"/>
      <c r="AH1025" s="132"/>
      <c r="AI1025" s="97"/>
      <c r="AJ1025" s="96"/>
      <c r="AK1025" s="176"/>
      <c r="AL1025" s="169"/>
    </row>
    <row r="1026" spans="13:38" x14ac:dyDescent="0.45">
      <c r="M1026" s="96"/>
      <c r="N1026" s="103"/>
      <c r="R1026" s="108"/>
      <c r="S1026" s="98"/>
      <c r="T1026" s="105"/>
      <c r="V1026" s="171"/>
      <c r="W1026" s="95"/>
      <c r="X1026" s="129"/>
      <c r="Y1026" s="100"/>
      <c r="Z1026" s="99"/>
      <c r="AA1026" s="100"/>
      <c r="AB1026" s="99"/>
      <c r="AC1026" s="100"/>
      <c r="AD1026" s="105"/>
      <c r="AE1026" s="94"/>
      <c r="AF1026" s="105"/>
      <c r="AG1026" s="94"/>
      <c r="AH1026" s="132"/>
      <c r="AI1026" s="97"/>
      <c r="AJ1026" s="96"/>
      <c r="AK1026" s="176"/>
      <c r="AL1026" s="169"/>
    </row>
    <row r="1027" spans="13:38" x14ac:dyDescent="0.45">
      <c r="M1027" s="96"/>
      <c r="N1027" s="103"/>
      <c r="R1027" s="108"/>
      <c r="S1027" s="98"/>
      <c r="T1027" s="105"/>
      <c r="V1027" s="171"/>
      <c r="W1027" s="95"/>
      <c r="X1027" s="129"/>
      <c r="Y1027" s="100"/>
      <c r="Z1027" s="99"/>
      <c r="AA1027" s="100"/>
      <c r="AB1027" s="99"/>
      <c r="AC1027" s="100"/>
      <c r="AD1027" s="105"/>
      <c r="AE1027" s="94"/>
      <c r="AF1027" s="105"/>
      <c r="AG1027" s="94"/>
      <c r="AH1027" s="132"/>
      <c r="AI1027" s="97"/>
      <c r="AJ1027" s="96"/>
      <c r="AK1027" s="176"/>
      <c r="AL1027" s="169"/>
    </row>
    <row r="1028" spans="13:38" x14ac:dyDescent="0.45">
      <c r="M1028" s="96"/>
      <c r="N1028" s="103"/>
      <c r="R1028" s="108"/>
      <c r="S1028" s="98"/>
      <c r="T1028" s="105"/>
      <c r="V1028" s="171"/>
      <c r="W1028" s="95"/>
      <c r="X1028" s="129"/>
      <c r="Y1028" s="100"/>
      <c r="Z1028" s="99"/>
      <c r="AA1028" s="100"/>
      <c r="AB1028" s="99"/>
      <c r="AC1028" s="100"/>
      <c r="AD1028" s="105"/>
      <c r="AE1028" s="94"/>
      <c r="AF1028" s="105"/>
      <c r="AG1028" s="94"/>
      <c r="AH1028" s="132"/>
      <c r="AI1028" s="97"/>
      <c r="AJ1028" s="96"/>
      <c r="AK1028" s="176"/>
      <c r="AL1028" s="169"/>
    </row>
    <row r="1029" spans="13:38" x14ac:dyDescent="0.45">
      <c r="M1029" s="96"/>
      <c r="N1029" s="103"/>
      <c r="R1029" s="108"/>
      <c r="S1029" s="98"/>
      <c r="T1029" s="105"/>
      <c r="V1029" s="171"/>
      <c r="W1029" s="95"/>
      <c r="X1029" s="129"/>
      <c r="Y1029" s="100"/>
      <c r="Z1029" s="99"/>
      <c r="AA1029" s="100"/>
      <c r="AB1029" s="99"/>
      <c r="AC1029" s="100"/>
      <c r="AD1029" s="105"/>
      <c r="AE1029" s="94"/>
      <c r="AF1029" s="105"/>
      <c r="AG1029" s="94"/>
      <c r="AH1029" s="132"/>
      <c r="AI1029" s="97"/>
      <c r="AJ1029" s="96"/>
      <c r="AK1029" s="176"/>
      <c r="AL1029" s="169"/>
    </row>
    <row r="1030" spans="13:38" x14ac:dyDescent="0.45">
      <c r="M1030" s="96"/>
      <c r="N1030" s="103"/>
      <c r="R1030" s="108"/>
      <c r="S1030" s="98"/>
      <c r="T1030" s="105"/>
      <c r="V1030" s="171"/>
      <c r="W1030" s="95"/>
      <c r="X1030" s="129"/>
      <c r="Y1030" s="100"/>
      <c r="Z1030" s="99"/>
      <c r="AA1030" s="100"/>
      <c r="AB1030" s="99"/>
      <c r="AC1030" s="100"/>
      <c r="AD1030" s="105"/>
      <c r="AE1030" s="94"/>
      <c r="AF1030" s="105"/>
      <c r="AG1030" s="94"/>
      <c r="AH1030" s="132"/>
      <c r="AI1030" s="97"/>
      <c r="AJ1030" s="96"/>
      <c r="AK1030" s="176"/>
      <c r="AL1030" s="169"/>
    </row>
    <row r="1031" spans="13:38" x14ac:dyDescent="0.45">
      <c r="M1031" s="96"/>
      <c r="N1031" s="103"/>
      <c r="R1031" s="108"/>
      <c r="S1031" s="98"/>
      <c r="T1031" s="105"/>
      <c r="V1031" s="171"/>
      <c r="W1031" s="95"/>
      <c r="X1031" s="129"/>
      <c r="Y1031" s="100"/>
      <c r="Z1031" s="99"/>
      <c r="AA1031" s="100"/>
      <c r="AB1031" s="99"/>
      <c r="AC1031" s="100"/>
      <c r="AD1031" s="105"/>
      <c r="AE1031" s="94"/>
      <c r="AF1031" s="105"/>
      <c r="AG1031" s="94"/>
      <c r="AH1031" s="132"/>
      <c r="AI1031" s="97"/>
      <c r="AJ1031" s="96"/>
      <c r="AK1031" s="176"/>
      <c r="AL1031" s="169"/>
    </row>
    <row r="1032" spans="13:38" x14ac:dyDescent="0.45">
      <c r="M1032" s="96"/>
      <c r="N1032" s="103"/>
      <c r="R1032" s="108"/>
      <c r="S1032" s="98"/>
      <c r="T1032" s="105"/>
      <c r="V1032" s="171"/>
      <c r="W1032" s="95"/>
      <c r="X1032" s="129"/>
      <c r="Y1032" s="100"/>
      <c r="Z1032" s="99"/>
      <c r="AA1032" s="100"/>
      <c r="AB1032" s="99"/>
      <c r="AC1032" s="100"/>
      <c r="AD1032" s="105"/>
      <c r="AE1032" s="94"/>
      <c r="AF1032" s="105"/>
      <c r="AG1032" s="94"/>
      <c r="AH1032" s="132"/>
      <c r="AI1032" s="97"/>
      <c r="AJ1032" s="96"/>
      <c r="AK1032" s="176"/>
      <c r="AL1032" s="169"/>
    </row>
    <row r="1033" spans="13:38" x14ac:dyDescent="0.45">
      <c r="M1033" s="96"/>
      <c r="N1033" s="103"/>
      <c r="R1033" s="108"/>
      <c r="S1033" s="98"/>
      <c r="T1033" s="105"/>
      <c r="V1033" s="171"/>
      <c r="W1033" s="95"/>
      <c r="X1033" s="129"/>
      <c r="Y1033" s="100"/>
      <c r="Z1033" s="99"/>
      <c r="AA1033" s="100"/>
      <c r="AB1033" s="99"/>
      <c r="AC1033" s="100"/>
      <c r="AD1033" s="105"/>
      <c r="AE1033" s="94"/>
      <c r="AF1033" s="105"/>
      <c r="AG1033" s="94"/>
      <c r="AH1033" s="132"/>
      <c r="AI1033" s="97"/>
      <c r="AJ1033" s="96"/>
      <c r="AK1033" s="176"/>
      <c r="AL1033" s="169"/>
    </row>
    <row r="1034" spans="13:38" x14ac:dyDescent="0.45">
      <c r="M1034" s="96"/>
      <c r="N1034" s="103"/>
      <c r="R1034" s="108"/>
      <c r="S1034" s="98"/>
      <c r="T1034" s="105"/>
      <c r="V1034" s="171"/>
      <c r="W1034" s="95"/>
      <c r="X1034" s="129"/>
      <c r="Y1034" s="100"/>
      <c r="Z1034" s="99"/>
      <c r="AA1034" s="100"/>
      <c r="AB1034" s="99"/>
      <c r="AC1034" s="100"/>
      <c r="AD1034" s="105"/>
      <c r="AE1034" s="94"/>
      <c r="AF1034" s="105"/>
      <c r="AG1034" s="94"/>
      <c r="AH1034" s="132"/>
      <c r="AI1034" s="97"/>
      <c r="AJ1034" s="96"/>
      <c r="AK1034" s="176"/>
      <c r="AL1034" s="169"/>
    </row>
    <row r="1035" spans="13:38" x14ac:dyDescent="0.45">
      <c r="M1035" s="96"/>
      <c r="N1035" s="103"/>
      <c r="R1035" s="108"/>
      <c r="S1035" s="98"/>
      <c r="T1035" s="105"/>
      <c r="V1035" s="171"/>
      <c r="W1035" s="95"/>
      <c r="X1035" s="129"/>
      <c r="Y1035" s="100"/>
      <c r="Z1035" s="99"/>
      <c r="AA1035" s="100"/>
      <c r="AB1035" s="99"/>
      <c r="AC1035" s="100"/>
      <c r="AD1035" s="105"/>
      <c r="AE1035" s="94"/>
      <c r="AF1035" s="105"/>
      <c r="AG1035" s="94"/>
      <c r="AH1035" s="132"/>
      <c r="AI1035" s="97"/>
      <c r="AJ1035" s="96"/>
      <c r="AK1035" s="176"/>
      <c r="AL1035" s="169"/>
    </row>
    <row r="1036" spans="13:38" x14ac:dyDescent="0.45">
      <c r="M1036" s="96"/>
      <c r="N1036" s="103"/>
      <c r="R1036" s="108"/>
      <c r="S1036" s="98"/>
      <c r="T1036" s="105"/>
      <c r="V1036" s="171"/>
      <c r="W1036" s="95"/>
      <c r="X1036" s="129"/>
      <c r="Y1036" s="100"/>
      <c r="Z1036" s="99"/>
      <c r="AA1036" s="100"/>
      <c r="AB1036" s="99"/>
      <c r="AC1036" s="100"/>
      <c r="AD1036" s="105"/>
      <c r="AE1036" s="94"/>
      <c r="AF1036" s="105"/>
      <c r="AG1036" s="94"/>
      <c r="AH1036" s="132"/>
      <c r="AI1036" s="97"/>
      <c r="AJ1036" s="96"/>
      <c r="AK1036" s="176"/>
      <c r="AL1036" s="169"/>
    </row>
    <row r="1037" spans="13:38" x14ac:dyDescent="0.45">
      <c r="M1037" s="96"/>
      <c r="N1037" s="103"/>
      <c r="R1037" s="108"/>
      <c r="S1037" s="98"/>
      <c r="T1037" s="105"/>
      <c r="V1037" s="171"/>
      <c r="W1037" s="95"/>
      <c r="X1037" s="129"/>
      <c r="Y1037" s="100"/>
      <c r="Z1037" s="99"/>
      <c r="AA1037" s="100"/>
      <c r="AB1037" s="99"/>
      <c r="AC1037" s="100"/>
      <c r="AD1037" s="105"/>
      <c r="AE1037" s="94"/>
      <c r="AF1037" s="105"/>
      <c r="AG1037" s="94"/>
      <c r="AH1037" s="132"/>
      <c r="AI1037" s="97"/>
      <c r="AJ1037" s="96"/>
      <c r="AK1037" s="176"/>
      <c r="AL1037" s="169"/>
    </row>
    <row r="1038" spans="13:38" x14ac:dyDescent="0.45">
      <c r="M1038" s="96"/>
      <c r="N1038" s="103"/>
      <c r="R1038" s="108"/>
      <c r="S1038" s="98"/>
      <c r="T1038" s="105"/>
      <c r="V1038" s="171"/>
      <c r="W1038" s="95"/>
      <c r="X1038" s="129"/>
      <c r="Y1038" s="100"/>
      <c r="Z1038" s="99"/>
      <c r="AA1038" s="100"/>
      <c r="AB1038" s="99"/>
      <c r="AC1038" s="100"/>
      <c r="AD1038" s="105"/>
      <c r="AE1038" s="94"/>
      <c r="AF1038" s="105"/>
      <c r="AG1038" s="94"/>
      <c r="AH1038" s="132"/>
      <c r="AI1038" s="97"/>
      <c r="AJ1038" s="96"/>
      <c r="AK1038" s="176"/>
      <c r="AL1038" s="169"/>
    </row>
    <row r="1039" spans="13:38" x14ac:dyDescent="0.45">
      <c r="M1039" s="96"/>
      <c r="N1039" s="103"/>
      <c r="R1039" s="108"/>
      <c r="S1039" s="98"/>
      <c r="T1039" s="105"/>
      <c r="V1039" s="171"/>
      <c r="W1039" s="95"/>
      <c r="X1039" s="129"/>
      <c r="Y1039" s="100"/>
      <c r="Z1039" s="99"/>
      <c r="AA1039" s="100"/>
      <c r="AB1039" s="99"/>
      <c r="AC1039" s="100"/>
      <c r="AD1039" s="105"/>
      <c r="AE1039" s="94"/>
      <c r="AF1039" s="105"/>
      <c r="AG1039" s="94"/>
      <c r="AH1039" s="132"/>
      <c r="AI1039" s="97"/>
      <c r="AJ1039" s="96"/>
      <c r="AK1039" s="176"/>
      <c r="AL1039" s="169"/>
    </row>
    <row r="1040" spans="13:38" x14ac:dyDescent="0.45">
      <c r="M1040" s="96"/>
      <c r="N1040" s="103"/>
      <c r="R1040" s="108"/>
      <c r="S1040" s="98"/>
      <c r="T1040" s="105"/>
      <c r="V1040" s="171"/>
      <c r="W1040" s="95"/>
      <c r="X1040" s="129"/>
      <c r="Y1040" s="100"/>
      <c r="Z1040" s="99"/>
      <c r="AA1040" s="100"/>
      <c r="AB1040" s="99"/>
      <c r="AC1040" s="100"/>
      <c r="AD1040" s="105"/>
      <c r="AE1040" s="94"/>
      <c r="AF1040" s="105"/>
      <c r="AG1040" s="94"/>
      <c r="AH1040" s="132"/>
      <c r="AI1040" s="97"/>
      <c r="AJ1040" s="96"/>
      <c r="AK1040" s="176"/>
      <c r="AL1040" s="169"/>
    </row>
    <row r="1041" spans="13:38" x14ac:dyDescent="0.45">
      <c r="M1041" s="96"/>
      <c r="N1041" s="103"/>
      <c r="R1041" s="108"/>
      <c r="S1041" s="98"/>
      <c r="T1041" s="105"/>
      <c r="V1041" s="171"/>
      <c r="W1041" s="95"/>
      <c r="X1041" s="129"/>
      <c r="Y1041" s="100"/>
      <c r="Z1041" s="99"/>
      <c r="AA1041" s="100"/>
      <c r="AB1041" s="99"/>
      <c r="AC1041" s="100"/>
      <c r="AD1041" s="105"/>
      <c r="AE1041" s="94"/>
      <c r="AF1041" s="105"/>
      <c r="AG1041" s="94"/>
      <c r="AH1041" s="132"/>
      <c r="AI1041" s="97"/>
      <c r="AJ1041" s="96"/>
      <c r="AK1041" s="176"/>
      <c r="AL1041" s="169"/>
    </row>
    <row r="1042" spans="13:38" x14ac:dyDescent="0.45">
      <c r="M1042" s="96"/>
      <c r="N1042" s="103"/>
      <c r="R1042" s="108"/>
      <c r="S1042" s="98"/>
      <c r="T1042" s="105"/>
      <c r="V1042" s="171"/>
      <c r="W1042" s="95"/>
      <c r="X1042" s="129"/>
      <c r="Y1042" s="100"/>
      <c r="Z1042" s="99"/>
      <c r="AA1042" s="100"/>
      <c r="AB1042" s="99"/>
      <c r="AC1042" s="100"/>
      <c r="AD1042" s="105"/>
      <c r="AE1042" s="94"/>
      <c r="AF1042" s="105"/>
      <c r="AG1042" s="94"/>
      <c r="AH1042" s="132"/>
      <c r="AI1042" s="97"/>
      <c r="AJ1042" s="96"/>
      <c r="AK1042" s="176"/>
      <c r="AL1042" s="169"/>
    </row>
    <row r="1043" spans="13:38" x14ac:dyDescent="0.45">
      <c r="M1043" s="96"/>
      <c r="N1043" s="103"/>
      <c r="R1043" s="108"/>
      <c r="S1043" s="98"/>
      <c r="T1043" s="105"/>
      <c r="V1043" s="171"/>
      <c r="W1043" s="95"/>
      <c r="X1043" s="129"/>
      <c r="Y1043" s="100"/>
      <c r="Z1043" s="99"/>
      <c r="AA1043" s="100"/>
      <c r="AB1043" s="99"/>
      <c r="AC1043" s="100"/>
      <c r="AD1043" s="105"/>
      <c r="AE1043" s="94"/>
      <c r="AF1043" s="105"/>
      <c r="AG1043" s="94"/>
      <c r="AH1043" s="132"/>
      <c r="AI1043" s="97"/>
      <c r="AJ1043" s="96"/>
      <c r="AK1043" s="176"/>
      <c r="AL1043" s="169"/>
    </row>
    <row r="1044" spans="13:38" x14ac:dyDescent="0.45">
      <c r="M1044" s="96"/>
      <c r="N1044" s="103"/>
      <c r="R1044" s="108"/>
      <c r="S1044" s="98"/>
      <c r="T1044" s="105"/>
      <c r="V1044" s="171"/>
      <c r="W1044" s="95"/>
      <c r="X1044" s="129"/>
      <c r="Y1044" s="100"/>
      <c r="Z1044" s="99"/>
      <c r="AA1044" s="100"/>
      <c r="AB1044" s="99"/>
      <c r="AC1044" s="100"/>
      <c r="AD1044" s="105"/>
      <c r="AE1044" s="94"/>
      <c r="AF1044" s="105"/>
      <c r="AG1044" s="94"/>
      <c r="AH1044" s="132"/>
      <c r="AI1044" s="97"/>
      <c r="AJ1044" s="96"/>
      <c r="AK1044" s="176"/>
      <c r="AL1044" s="169"/>
    </row>
    <row r="1045" spans="13:38" x14ac:dyDescent="0.45">
      <c r="M1045" s="96"/>
      <c r="N1045" s="103"/>
      <c r="R1045" s="108"/>
      <c r="S1045" s="98"/>
      <c r="T1045" s="105"/>
      <c r="V1045" s="171"/>
      <c r="W1045" s="95"/>
      <c r="X1045" s="129"/>
      <c r="Y1045" s="100"/>
      <c r="Z1045" s="99"/>
      <c r="AA1045" s="100"/>
      <c r="AB1045" s="99"/>
      <c r="AC1045" s="100"/>
      <c r="AD1045" s="105"/>
      <c r="AE1045" s="94"/>
      <c r="AF1045" s="105"/>
      <c r="AG1045" s="94"/>
      <c r="AH1045" s="132"/>
      <c r="AI1045" s="97"/>
      <c r="AJ1045" s="96"/>
      <c r="AK1045" s="176"/>
      <c r="AL1045" s="169"/>
    </row>
    <row r="1046" spans="13:38" x14ac:dyDescent="0.45">
      <c r="M1046" s="96"/>
      <c r="N1046" s="103"/>
      <c r="R1046" s="108"/>
      <c r="S1046" s="98"/>
      <c r="T1046" s="105"/>
      <c r="V1046" s="171"/>
      <c r="W1046" s="95"/>
      <c r="X1046" s="129"/>
      <c r="Y1046" s="100"/>
      <c r="Z1046" s="99"/>
      <c r="AA1046" s="100"/>
      <c r="AB1046" s="99"/>
      <c r="AC1046" s="100"/>
      <c r="AD1046" s="105"/>
      <c r="AE1046" s="94"/>
      <c r="AF1046" s="105"/>
      <c r="AG1046" s="94"/>
      <c r="AH1046" s="132"/>
      <c r="AI1046" s="97"/>
      <c r="AJ1046" s="96"/>
      <c r="AK1046" s="176"/>
      <c r="AL1046" s="169"/>
    </row>
    <row r="1047" spans="13:38" x14ac:dyDescent="0.45">
      <c r="M1047" s="96"/>
      <c r="N1047" s="103"/>
      <c r="R1047" s="108"/>
      <c r="S1047" s="98"/>
      <c r="T1047" s="105"/>
      <c r="V1047" s="171"/>
      <c r="W1047" s="95"/>
      <c r="X1047" s="129"/>
      <c r="Y1047" s="100"/>
      <c r="Z1047" s="99"/>
      <c r="AA1047" s="100"/>
      <c r="AB1047" s="99"/>
      <c r="AC1047" s="100"/>
      <c r="AD1047" s="105"/>
      <c r="AE1047" s="94"/>
      <c r="AF1047" s="105"/>
      <c r="AG1047" s="94"/>
      <c r="AH1047" s="132"/>
      <c r="AI1047" s="97"/>
      <c r="AJ1047" s="96"/>
      <c r="AK1047" s="176"/>
      <c r="AL1047" s="169"/>
    </row>
    <row r="1048" spans="13:38" x14ac:dyDescent="0.45">
      <c r="M1048" s="96"/>
      <c r="N1048" s="103"/>
      <c r="R1048" s="108"/>
      <c r="S1048" s="98"/>
      <c r="T1048" s="105"/>
      <c r="V1048" s="171"/>
      <c r="W1048" s="95"/>
      <c r="X1048" s="129"/>
      <c r="Y1048" s="100"/>
      <c r="Z1048" s="99"/>
      <c r="AA1048" s="100"/>
      <c r="AB1048" s="99"/>
      <c r="AC1048" s="100"/>
      <c r="AD1048" s="105"/>
      <c r="AE1048" s="94"/>
      <c r="AF1048" s="105"/>
      <c r="AG1048" s="94"/>
      <c r="AH1048" s="132"/>
      <c r="AI1048" s="97"/>
      <c r="AJ1048" s="96"/>
      <c r="AK1048" s="176"/>
      <c r="AL1048" s="169"/>
    </row>
    <row r="1049" spans="13:38" x14ac:dyDescent="0.45">
      <c r="M1049" s="96"/>
      <c r="N1049" s="103"/>
      <c r="R1049" s="108"/>
      <c r="S1049" s="98"/>
      <c r="T1049" s="105"/>
      <c r="V1049" s="171"/>
      <c r="W1049" s="95"/>
      <c r="X1049" s="129"/>
      <c r="Y1049" s="100"/>
      <c r="Z1049" s="99"/>
      <c r="AA1049" s="100"/>
      <c r="AB1049" s="99"/>
      <c r="AC1049" s="100"/>
      <c r="AD1049" s="105"/>
      <c r="AE1049" s="94"/>
      <c r="AF1049" s="105"/>
      <c r="AG1049" s="94"/>
      <c r="AH1049" s="132"/>
      <c r="AI1049" s="97"/>
      <c r="AJ1049" s="96"/>
      <c r="AK1049" s="176"/>
      <c r="AL1049" s="169"/>
    </row>
    <row r="1050" spans="13:38" x14ac:dyDescent="0.45">
      <c r="M1050" s="96"/>
      <c r="N1050" s="103"/>
      <c r="R1050" s="108"/>
      <c r="S1050" s="98"/>
      <c r="T1050" s="105"/>
      <c r="V1050" s="171"/>
      <c r="W1050" s="95"/>
      <c r="X1050" s="129"/>
      <c r="Y1050" s="100"/>
      <c r="Z1050" s="99"/>
      <c r="AA1050" s="100"/>
      <c r="AB1050" s="99"/>
      <c r="AC1050" s="100"/>
      <c r="AD1050" s="105"/>
      <c r="AE1050" s="94"/>
      <c r="AF1050" s="105"/>
      <c r="AG1050" s="94"/>
      <c r="AH1050" s="132"/>
      <c r="AI1050" s="97"/>
      <c r="AJ1050" s="96"/>
      <c r="AK1050" s="176"/>
      <c r="AL1050" s="169"/>
    </row>
    <row r="1051" spans="13:38" x14ac:dyDescent="0.45">
      <c r="M1051" s="96"/>
      <c r="N1051" s="103"/>
      <c r="R1051" s="108"/>
      <c r="S1051" s="98"/>
      <c r="T1051" s="105"/>
      <c r="V1051" s="171"/>
      <c r="W1051" s="95"/>
      <c r="X1051" s="129"/>
      <c r="Y1051" s="100"/>
      <c r="Z1051" s="99"/>
      <c r="AA1051" s="100"/>
      <c r="AB1051" s="99"/>
      <c r="AC1051" s="100"/>
      <c r="AD1051" s="105"/>
      <c r="AE1051" s="94"/>
      <c r="AF1051" s="105"/>
      <c r="AG1051" s="94"/>
      <c r="AH1051" s="132"/>
      <c r="AI1051" s="97"/>
      <c r="AJ1051" s="96"/>
      <c r="AK1051" s="176"/>
      <c r="AL1051" s="169"/>
    </row>
    <row r="1052" spans="13:38" x14ac:dyDescent="0.45">
      <c r="M1052" s="96"/>
      <c r="N1052" s="103"/>
      <c r="R1052" s="108"/>
      <c r="S1052" s="98"/>
      <c r="T1052" s="105"/>
      <c r="V1052" s="171"/>
      <c r="W1052" s="95"/>
      <c r="X1052" s="129"/>
      <c r="Y1052" s="100"/>
      <c r="Z1052" s="99"/>
      <c r="AA1052" s="100"/>
      <c r="AB1052" s="99"/>
      <c r="AC1052" s="100"/>
      <c r="AD1052" s="105"/>
      <c r="AE1052" s="94"/>
      <c r="AF1052" s="105"/>
      <c r="AG1052" s="94"/>
      <c r="AH1052" s="132"/>
      <c r="AI1052" s="97"/>
      <c r="AJ1052" s="96"/>
      <c r="AK1052" s="176"/>
      <c r="AL1052" s="169"/>
    </row>
    <row r="1053" spans="13:38" x14ac:dyDescent="0.45">
      <c r="M1053" s="96"/>
      <c r="N1053" s="103"/>
      <c r="R1053" s="108"/>
      <c r="S1053" s="98"/>
      <c r="T1053" s="105"/>
      <c r="V1053" s="171"/>
      <c r="W1053" s="95"/>
      <c r="X1053" s="129"/>
      <c r="Y1053" s="100"/>
      <c r="Z1053" s="99"/>
      <c r="AA1053" s="100"/>
      <c r="AB1053" s="99"/>
      <c r="AC1053" s="100"/>
      <c r="AD1053" s="105"/>
      <c r="AE1053" s="94"/>
      <c r="AF1053" s="105"/>
      <c r="AG1053" s="94"/>
      <c r="AH1053" s="132"/>
      <c r="AI1053" s="97"/>
      <c r="AJ1053" s="96"/>
      <c r="AK1053" s="176"/>
      <c r="AL1053" s="169"/>
    </row>
    <row r="1054" spans="13:38" x14ac:dyDescent="0.45">
      <c r="M1054" s="96"/>
      <c r="N1054" s="103"/>
      <c r="R1054" s="108"/>
      <c r="S1054" s="98"/>
      <c r="T1054" s="105"/>
      <c r="V1054" s="171"/>
      <c r="W1054" s="95"/>
      <c r="X1054" s="129"/>
      <c r="Y1054" s="100"/>
      <c r="Z1054" s="99"/>
      <c r="AA1054" s="100"/>
      <c r="AB1054" s="99"/>
      <c r="AC1054" s="100"/>
      <c r="AD1054" s="105"/>
      <c r="AE1054" s="94"/>
      <c r="AF1054" s="105"/>
      <c r="AG1054" s="94"/>
      <c r="AH1054" s="132"/>
      <c r="AI1054" s="97"/>
      <c r="AJ1054" s="96"/>
      <c r="AK1054" s="176"/>
      <c r="AL1054" s="169"/>
    </row>
    <row r="1055" spans="13:38" x14ac:dyDescent="0.45">
      <c r="M1055" s="96"/>
      <c r="N1055" s="103"/>
      <c r="R1055" s="108"/>
      <c r="S1055" s="98"/>
      <c r="T1055" s="105"/>
      <c r="V1055" s="171"/>
      <c r="W1055" s="95"/>
      <c r="X1055" s="129"/>
      <c r="Y1055" s="100"/>
      <c r="Z1055" s="99"/>
      <c r="AA1055" s="100"/>
      <c r="AB1055" s="99"/>
      <c r="AC1055" s="100"/>
      <c r="AD1055" s="105"/>
      <c r="AE1055" s="94"/>
      <c r="AF1055" s="105"/>
      <c r="AG1055" s="94"/>
      <c r="AH1055" s="132"/>
      <c r="AI1055" s="97"/>
      <c r="AJ1055" s="96"/>
      <c r="AK1055" s="176"/>
      <c r="AL1055" s="169"/>
    </row>
    <row r="1056" spans="13:38" x14ac:dyDescent="0.45">
      <c r="M1056" s="96"/>
      <c r="N1056" s="103"/>
      <c r="R1056" s="108"/>
      <c r="S1056" s="98"/>
      <c r="T1056" s="105"/>
      <c r="V1056" s="171"/>
      <c r="W1056" s="95"/>
      <c r="X1056" s="129"/>
      <c r="Y1056" s="100"/>
      <c r="Z1056" s="99"/>
      <c r="AA1056" s="100"/>
      <c r="AB1056" s="99"/>
      <c r="AC1056" s="100"/>
      <c r="AD1056" s="105"/>
      <c r="AE1056" s="94"/>
      <c r="AF1056" s="105"/>
      <c r="AG1056" s="94"/>
      <c r="AH1056" s="132"/>
      <c r="AI1056" s="97"/>
      <c r="AJ1056" s="96"/>
      <c r="AK1056" s="176"/>
      <c r="AL1056" s="169"/>
    </row>
    <row r="1057" spans="13:38" x14ac:dyDescent="0.45">
      <c r="M1057" s="96"/>
      <c r="N1057" s="103"/>
      <c r="R1057" s="108"/>
      <c r="S1057" s="98"/>
      <c r="T1057" s="105"/>
      <c r="V1057" s="171"/>
      <c r="W1057" s="95"/>
      <c r="X1057" s="129"/>
      <c r="Y1057" s="100"/>
      <c r="Z1057" s="99"/>
      <c r="AA1057" s="100"/>
      <c r="AB1057" s="99"/>
      <c r="AC1057" s="100"/>
      <c r="AD1057" s="105"/>
      <c r="AE1057" s="94"/>
      <c r="AF1057" s="105"/>
      <c r="AG1057" s="94"/>
      <c r="AH1057" s="132"/>
      <c r="AI1057" s="97"/>
      <c r="AJ1057" s="96"/>
      <c r="AK1057" s="176"/>
      <c r="AL1057" s="169"/>
    </row>
    <row r="1058" spans="13:38" x14ac:dyDescent="0.45">
      <c r="M1058" s="96"/>
      <c r="N1058" s="103"/>
      <c r="R1058" s="108"/>
      <c r="S1058" s="98"/>
      <c r="T1058" s="105"/>
      <c r="V1058" s="171"/>
      <c r="W1058" s="95"/>
      <c r="X1058" s="129"/>
      <c r="Y1058" s="100"/>
      <c r="Z1058" s="99"/>
      <c r="AA1058" s="100"/>
      <c r="AB1058" s="99"/>
      <c r="AC1058" s="100"/>
      <c r="AD1058" s="105"/>
      <c r="AE1058" s="94"/>
      <c r="AF1058" s="105"/>
      <c r="AG1058" s="94"/>
      <c r="AH1058" s="132"/>
      <c r="AI1058" s="97"/>
      <c r="AJ1058" s="96"/>
      <c r="AK1058" s="176"/>
      <c r="AL1058" s="169"/>
    </row>
    <row r="1059" spans="13:38" x14ac:dyDescent="0.45">
      <c r="M1059" s="96"/>
      <c r="N1059" s="103"/>
      <c r="R1059" s="108"/>
      <c r="S1059" s="98"/>
      <c r="T1059" s="105"/>
      <c r="V1059" s="171"/>
      <c r="W1059" s="95"/>
      <c r="X1059" s="129"/>
      <c r="Y1059" s="100"/>
      <c r="Z1059" s="99"/>
      <c r="AA1059" s="100"/>
      <c r="AB1059" s="99"/>
      <c r="AC1059" s="100"/>
      <c r="AD1059" s="105"/>
      <c r="AE1059" s="94"/>
      <c r="AF1059" s="105"/>
      <c r="AG1059" s="94"/>
      <c r="AH1059" s="132"/>
      <c r="AI1059" s="97"/>
      <c r="AJ1059" s="96"/>
      <c r="AK1059" s="176"/>
      <c r="AL1059" s="169"/>
    </row>
    <row r="1060" spans="13:38" x14ac:dyDescent="0.45">
      <c r="M1060" s="96"/>
      <c r="N1060" s="103"/>
      <c r="R1060" s="108"/>
      <c r="S1060" s="98"/>
      <c r="T1060" s="105"/>
      <c r="V1060" s="171"/>
      <c r="W1060" s="95"/>
      <c r="X1060" s="129"/>
      <c r="Y1060" s="100"/>
      <c r="Z1060" s="99"/>
      <c r="AA1060" s="100"/>
      <c r="AB1060" s="99"/>
      <c r="AC1060" s="100"/>
      <c r="AD1060" s="105"/>
      <c r="AE1060" s="94"/>
      <c r="AF1060" s="105"/>
      <c r="AG1060" s="94"/>
      <c r="AH1060" s="132"/>
      <c r="AI1060" s="97"/>
      <c r="AJ1060" s="96"/>
      <c r="AK1060" s="176"/>
      <c r="AL1060" s="169"/>
    </row>
    <row r="1061" spans="13:38" x14ac:dyDescent="0.45">
      <c r="M1061" s="96"/>
      <c r="N1061" s="103"/>
      <c r="R1061" s="108"/>
      <c r="S1061" s="98"/>
      <c r="T1061" s="105"/>
      <c r="V1061" s="171"/>
      <c r="W1061" s="95"/>
      <c r="X1061" s="129"/>
      <c r="Y1061" s="100"/>
      <c r="Z1061" s="99"/>
      <c r="AA1061" s="100"/>
      <c r="AB1061" s="99"/>
      <c r="AC1061" s="100"/>
      <c r="AD1061" s="105"/>
      <c r="AE1061" s="94"/>
      <c r="AF1061" s="105"/>
      <c r="AG1061" s="94"/>
      <c r="AH1061" s="132"/>
      <c r="AI1061" s="97"/>
      <c r="AJ1061" s="96"/>
      <c r="AK1061" s="176"/>
      <c r="AL1061" s="169"/>
    </row>
    <row r="1062" spans="13:38" x14ac:dyDescent="0.45">
      <c r="M1062" s="96"/>
      <c r="N1062" s="103"/>
      <c r="R1062" s="108"/>
      <c r="S1062" s="98"/>
      <c r="T1062" s="105"/>
      <c r="V1062" s="171"/>
      <c r="W1062" s="95"/>
      <c r="X1062" s="129"/>
      <c r="Y1062" s="100"/>
      <c r="Z1062" s="99"/>
      <c r="AA1062" s="100"/>
      <c r="AB1062" s="99"/>
      <c r="AC1062" s="100"/>
      <c r="AD1062" s="105"/>
      <c r="AE1062" s="94"/>
      <c r="AF1062" s="105"/>
      <c r="AG1062" s="94"/>
      <c r="AH1062" s="132"/>
      <c r="AI1062" s="97"/>
      <c r="AJ1062" s="96"/>
      <c r="AK1062" s="176"/>
      <c r="AL1062" s="169"/>
    </row>
    <row r="1063" spans="13:38" x14ac:dyDescent="0.45">
      <c r="M1063" s="96"/>
      <c r="N1063" s="103"/>
      <c r="R1063" s="108"/>
      <c r="S1063" s="98"/>
      <c r="T1063" s="105"/>
      <c r="V1063" s="171"/>
      <c r="W1063" s="95"/>
      <c r="X1063" s="129"/>
      <c r="Y1063" s="100"/>
      <c r="Z1063" s="99"/>
      <c r="AA1063" s="100"/>
      <c r="AB1063" s="99"/>
      <c r="AC1063" s="100"/>
      <c r="AD1063" s="105"/>
      <c r="AE1063" s="94"/>
      <c r="AF1063" s="105"/>
      <c r="AG1063" s="94"/>
      <c r="AH1063" s="132"/>
      <c r="AI1063" s="97"/>
      <c r="AJ1063" s="96"/>
      <c r="AK1063" s="176"/>
      <c r="AL1063" s="169"/>
    </row>
    <row r="1064" spans="13:38" x14ac:dyDescent="0.45">
      <c r="M1064" s="96"/>
      <c r="N1064" s="103"/>
      <c r="R1064" s="108"/>
      <c r="S1064" s="98"/>
      <c r="T1064" s="105"/>
      <c r="V1064" s="171"/>
      <c r="W1064" s="95"/>
      <c r="X1064" s="129"/>
      <c r="Y1064" s="100"/>
      <c r="Z1064" s="99"/>
      <c r="AA1064" s="100"/>
      <c r="AB1064" s="99"/>
      <c r="AC1064" s="100"/>
      <c r="AD1064" s="105"/>
      <c r="AE1064" s="94"/>
      <c r="AF1064" s="105"/>
      <c r="AG1064" s="94"/>
      <c r="AH1064" s="132"/>
      <c r="AI1064" s="97"/>
      <c r="AJ1064" s="96"/>
      <c r="AK1064" s="176"/>
      <c r="AL1064" s="169"/>
    </row>
    <row r="1065" spans="13:38" x14ac:dyDescent="0.45">
      <c r="M1065" s="96"/>
      <c r="N1065" s="103"/>
      <c r="R1065" s="108"/>
      <c r="S1065" s="98"/>
      <c r="T1065" s="105"/>
      <c r="V1065" s="171"/>
      <c r="W1065" s="95"/>
      <c r="X1065" s="129"/>
      <c r="Y1065" s="100"/>
      <c r="Z1065" s="99"/>
      <c r="AA1065" s="100"/>
      <c r="AB1065" s="99"/>
      <c r="AC1065" s="100"/>
      <c r="AD1065" s="105"/>
      <c r="AE1065" s="94"/>
      <c r="AF1065" s="105"/>
      <c r="AG1065" s="94"/>
      <c r="AH1065" s="132"/>
      <c r="AI1065" s="97"/>
      <c r="AJ1065" s="96"/>
      <c r="AK1065" s="176"/>
      <c r="AL1065" s="169"/>
    </row>
    <row r="1066" spans="13:38" x14ac:dyDescent="0.45">
      <c r="M1066" s="96"/>
      <c r="N1066" s="103"/>
      <c r="R1066" s="108"/>
      <c r="S1066" s="98"/>
      <c r="T1066" s="105"/>
      <c r="V1066" s="171"/>
      <c r="W1066" s="95"/>
      <c r="X1066" s="129"/>
      <c r="Y1066" s="100"/>
      <c r="Z1066" s="99"/>
      <c r="AA1066" s="100"/>
      <c r="AB1066" s="99"/>
      <c r="AC1066" s="100"/>
      <c r="AD1066" s="105"/>
      <c r="AE1066" s="94"/>
      <c r="AF1066" s="105"/>
      <c r="AG1066" s="94"/>
      <c r="AH1066" s="132"/>
      <c r="AI1066" s="97"/>
      <c r="AJ1066" s="96"/>
      <c r="AK1066" s="176"/>
      <c r="AL1066" s="169"/>
    </row>
    <row r="1067" spans="13:38" x14ac:dyDescent="0.45">
      <c r="M1067" s="96"/>
      <c r="N1067" s="103"/>
      <c r="R1067" s="108"/>
      <c r="S1067" s="98"/>
      <c r="T1067" s="105"/>
      <c r="V1067" s="171"/>
      <c r="W1067" s="95"/>
      <c r="X1067" s="129"/>
      <c r="Y1067" s="100"/>
      <c r="Z1067" s="99"/>
      <c r="AA1067" s="100"/>
      <c r="AB1067" s="99"/>
      <c r="AC1067" s="100"/>
      <c r="AD1067" s="105"/>
      <c r="AE1067" s="94"/>
      <c r="AF1067" s="105"/>
      <c r="AG1067" s="94"/>
      <c r="AH1067" s="132"/>
      <c r="AI1067" s="97"/>
      <c r="AJ1067" s="96"/>
      <c r="AK1067" s="176"/>
      <c r="AL1067" s="169"/>
    </row>
    <row r="1068" spans="13:38" x14ac:dyDescent="0.45">
      <c r="M1068" s="96"/>
      <c r="N1068" s="103"/>
      <c r="R1068" s="108"/>
      <c r="S1068" s="98"/>
      <c r="T1068" s="105"/>
      <c r="V1068" s="171"/>
      <c r="W1068" s="95"/>
      <c r="X1068" s="129"/>
      <c r="Y1068" s="100"/>
      <c r="Z1068" s="99"/>
      <c r="AA1068" s="100"/>
      <c r="AB1068" s="99"/>
      <c r="AC1068" s="100"/>
      <c r="AD1068" s="105"/>
      <c r="AE1068" s="94"/>
      <c r="AF1068" s="105"/>
      <c r="AG1068" s="94"/>
      <c r="AH1068" s="132"/>
      <c r="AI1068" s="97"/>
      <c r="AJ1068" s="96"/>
      <c r="AK1068" s="176"/>
      <c r="AL1068" s="169"/>
    </row>
    <row r="1069" spans="13:38" x14ac:dyDescent="0.45">
      <c r="M1069" s="96"/>
      <c r="N1069" s="103"/>
      <c r="R1069" s="108"/>
      <c r="S1069" s="98"/>
      <c r="T1069" s="105"/>
      <c r="V1069" s="171"/>
      <c r="W1069" s="95"/>
      <c r="X1069" s="129"/>
      <c r="Y1069" s="100"/>
      <c r="Z1069" s="99"/>
      <c r="AA1069" s="100"/>
      <c r="AB1069" s="99"/>
      <c r="AC1069" s="100"/>
      <c r="AD1069" s="105"/>
      <c r="AE1069" s="94"/>
      <c r="AF1069" s="105"/>
      <c r="AG1069" s="94"/>
      <c r="AH1069" s="132"/>
      <c r="AI1069" s="97"/>
      <c r="AJ1069" s="96"/>
      <c r="AK1069" s="176"/>
      <c r="AL1069" s="169"/>
    </row>
    <row r="1070" spans="13:38" x14ac:dyDescent="0.45">
      <c r="M1070" s="96"/>
      <c r="N1070" s="103"/>
      <c r="R1070" s="108"/>
      <c r="S1070" s="98"/>
      <c r="T1070" s="105"/>
      <c r="V1070" s="171"/>
      <c r="W1070" s="95"/>
      <c r="X1070" s="129"/>
      <c r="Y1070" s="100"/>
      <c r="Z1070" s="99"/>
      <c r="AA1070" s="100"/>
      <c r="AB1070" s="99"/>
      <c r="AC1070" s="100"/>
      <c r="AD1070" s="105"/>
      <c r="AE1070" s="94"/>
      <c r="AF1070" s="105"/>
      <c r="AG1070" s="94"/>
      <c r="AH1070" s="132"/>
      <c r="AI1070" s="97"/>
      <c r="AJ1070" s="96"/>
      <c r="AK1070" s="176"/>
      <c r="AL1070" s="169"/>
    </row>
    <row r="1071" spans="13:38" x14ac:dyDescent="0.45">
      <c r="M1071" s="96"/>
      <c r="N1071" s="103"/>
      <c r="R1071" s="108"/>
      <c r="S1071" s="98"/>
      <c r="T1071" s="105"/>
      <c r="V1071" s="171"/>
      <c r="W1071" s="95"/>
      <c r="X1071" s="129"/>
      <c r="Y1071" s="100"/>
      <c r="Z1071" s="99"/>
      <c r="AA1071" s="100"/>
      <c r="AB1071" s="99"/>
      <c r="AC1071" s="100"/>
      <c r="AD1071" s="105"/>
      <c r="AE1071" s="94"/>
      <c r="AF1071" s="105"/>
      <c r="AG1071" s="94"/>
      <c r="AH1071" s="132"/>
      <c r="AI1071" s="97"/>
      <c r="AJ1071" s="96"/>
      <c r="AK1071" s="176"/>
      <c r="AL1071" s="169"/>
    </row>
    <row r="1072" spans="13:38" x14ac:dyDescent="0.45">
      <c r="M1072" s="96"/>
      <c r="N1072" s="103"/>
      <c r="R1072" s="108"/>
      <c r="S1072" s="98"/>
      <c r="T1072" s="105"/>
      <c r="V1072" s="171"/>
      <c r="W1072" s="95"/>
      <c r="X1072" s="129"/>
      <c r="Y1072" s="100"/>
      <c r="Z1072" s="99"/>
      <c r="AA1072" s="100"/>
      <c r="AB1072" s="99"/>
      <c r="AC1072" s="100"/>
      <c r="AD1072" s="105"/>
      <c r="AE1072" s="94"/>
      <c r="AF1072" s="105"/>
      <c r="AG1072" s="94"/>
      <c r="AH1072" s="132"/>
      <c r="AI1072" s="97"/>
      <c r="AJ1072" s="96"/>
      <c r="AK1072" s="176"/>
      <c r="AL1072" s="169"/>
    </row>
    <row r="1073" spans="13:38" x14ac:dyDescent="0.45">
      <c r="M1073" s="96"/>
      <c r="N1073" s="103"/>
      <c r="R1073" s="108"/>
      <c r="S1073" s="98"/>
      <c r="T1073" s="105"/>
      <c r="V1073" s="171"/>
      <c r="W1073" s="95"/>
      <c r="X1073" s="129"/>
      <c r="Y1073" s="100"/>
      <c r="Z1073" s="99"/>
      <c r="AA1073" s="100"/>
      <c r="AB1073" s="99"/>
      <c r="AC1073" s="100"/>
      <c r="AD1073" s="105"/>
      <c r="AE1073" s="94"/>
      <c r="AF1073" s="105"/>
      <c r="AG1073" s="94"/>
      <c r="AH1073" s="132"/>
      <c r="AI1073" s="97"/>
      <c r="AJ1073" s="96"/>
      <c r="AK1073" s="176"/>
      <c r="AL1073" s="169"/>
    </row>
    <row r="1074" spans="13:38" x14ac:dyDescent="0.45">
      <c r="M1074" s="96"/>
      <c r="N1074" s="103"/>
      <c r="R1074" s="108"/>
      <c r="S1074" s="98"/>
      <c r="T1074" s="105"/>
      <c r="V1074" s="171"/>
      <c r="W1074" s="95"/>
      <c r="X1074" s="129"/>
      <c r="Y1074" s="100"/>
      <c r="Z1074" s="99"/>
      <c r="AA1074" s="100"/>
      <c r="AB1074" s="99"/>
      <c r="AC1074" s="100"/>
      <c r="AD1074" s="105"/>
      <c r="AE1074" s="94"/>
      <c r="AF1074" s="105"/>
      <c r="AG1074" s="94"/>
      <c r="AH1074" s="132"/>
      <c r="AI1074" s="97"/>
      <c r="AJ1074" s="96"/>
      <c r="AK1074" s="176"/>
      <c r="AL1074" s="169"/>
    </row>
    <row r="1075" spans="13:38" x14ac:dyDescent="0.45">
      <c r="M1075" s="96"/>
      <c r="N1075" s="103"/>
      <c r="R1075" s="108"/>
      <c r="S1075" s="98"/>
      <c r="T1075" s="105"/>
      <c r="V1075" s="171"/>
      <c r="W1075" s="95"/>
      <c r="X1075" s="129"/>
      <c r="Y1075" s="100"/>
      <c r="Z1075" s="99"/>
      <c r="AA1075" s="100"/>
      <c r="AB1075" s="99"/>
      <c r="AC1075" s="100"/>
      <c r="AD1075" s="105"/>
      <c r="AE1075" s="94"/>
      <c r="AF1075" s="105"/>
      <c r="AG1075" s="94"/>
      <c r="AH1075" s="132"/>
      <c r="AI1075" s="97"/>
      <c r="AJ1075" s="96"/>
      <c r="AK1075" s="176"/>
      <c r="AL1075" s="169"/>
    </row>
    <row r="1076" spans="13:38" x14ac:dyDescent="0.45">
      <c r="M1076" s="96"/>
      <c r="N1076" s="103"/>
      <c r="R1076" s="108"/>
      <c r="S1076" s="98"/>
      <c r="T1076" s="105"/>
      <c r="V1076" s="171"/>
      <c r="W1076" s="95"/>
      <c r="X1076" s="129"/>
      <c r="Y1076" s="100"/>
      <c r="Z1076" s="99"/>
      <c r="AA1076" s="100"/>
      <c r="AB1076" s="99"/>
      <c r="AC1076" s="100"/>
      <c r="AD1076" s="105"/>
      <c r="AE1076" s="94"/>
      <c r="AF1076" s="105"/>
      <c r="AG1076" s="94"/>
      <c r="AH1076" s="132"/>
      <c r="AI1076" s="97"/>
      <c r="AJ1076" s="96"/>
      <c r="AK1076" s="176"/>
      <c r="AL1076" s="169"/>
    </row>
    <row r="1077" spans="13:38" x14ac:dyDescent="0.45">
      <c r="M1077" s="96"/>
      <c r="N1077" s="103"/>
      <c r="R1077" s="108"/>
      <c r="S1077" s="98"/>
      <c r="T1077" s="105"/>
      <c r="V1077" s="171"/>
      <c r="W1077" s="95"/>
      <c r="X1077" s="129"/>
      <c r="Y1077" s="100"/>
      <c r="Z1077" s="99"/>
      <c r="AA1077" s="100"/>
      <c r="AB1077" s="99"/>
      <c r="AC1077" s="100"/>
      <c r="AD1077" s="105"/>
      <c r="AE1077" s="94"/>
      <c r="AF1077" s="105"/>
      <c r="AG1077" s="94"/>
      <c r="AH1077" s="132"/>
      <c r="AI1077" s="97"/>
      <c r="AJ1077" s="96"/>
      <c r="AK1077" s="176"/>
      <c r="AL1077" s="169"/>
    </row>
    <row r="1078" spans="13:38" x14ac:dyDescent="0.45">
      <c r="M1078" s="96"/>
      <c r="N1078" s="103"/>
      <c r="R1078" s="108"/>
      <c r="S1078" s="98"/>
      <c r="T1078" s="105"/>
      <c r="V1078" s="171"/>
      <c r="W1078" s="95"/>
      <c r="X1078" s="129"/>
      <c r="Y1078" s="100"/>
      <c r="Z1078" s="99"/>
      <c r="AA1078" s="100"/>
      <c r="AB1078" s="99"/>
      <c r="AC1078" s="100"/>
      <c r="AD1078" s="105"/>
      <c r="AE1078" s="94"/>
      <c r="AF1078" s="105"/>
      <c r="AG1078" s="94"/>
      <c r="AH1078" s="132"/>
      <c r="AI1078" s="97"/>
      <c r="AJ1078" s="96"/>
      <c r="AK1078" s="176"/>
      <c r="AL1078" s="169"/>
    </row>
    <row r="1079" spans="13:38" x14ac:dyDescent="0.45">
      <c r="M1079" s="96"/>
      <c r="N1079" s="103"/>
      <c r="R1079" s="108"/>
      <c r="S1079" s="98"/>
      <c r="T1079" s="105"/>
      <c r="V1079" s="171"/>
      <c r="W1079" s="95"/>
      <c r="X1079" s="129"/>
      <c r="Y1079" s="100"/>
      <c r="Z1079" s="99"/>
      <c r="AA1079" s="100"/>
      <c r="AB1079" s="99"/>
      <c r="AC1079" s="100"/>
      <c r="AD1079" s="105"/>
      <c r="AE1079" s="94"/>
      <c r="AF1079" s="105"/>
      <c r="AG1079" s="94"/>
      <c r="AH1079" s="132"/>
      <c r="AI1079" s="97"/>
      <c r="AJ1079" s="96"/>
      <c r="AK1079" s="176"/>
      <c r="AL1079" s="169"/>
    </row>
    <row r="1080" spans="13:38" x14ac:dyDescent="0.45">
      <c r="M1080" s="96"/>
      <c r="N1080" s="103"/>
      <c r="R1080" s="108"/>
      <c r="S1080" s="98"/>
      <c r="T1080" s="105"/>
      <c r="V1080" s="171"/>
      <c r="W1080" s="95"/>
      <c r="X1080" s="129"/>
      <c r="Y1080" s="100"/>
      <c r="Z1080" s="99"/>
      <c r="AA1080" s="100"/>
      <c r="AB1080" s="99"/>
      <c r="AC1080" s="100"/>
      <c r="AD1080" s="105"/>
      <c r="AE1080" s="94"/>
      <c r="AF1080" s="105"/>
      <c r="AG1080" s="94"/>
      <c r="AH1080" s="132"/>
      <c r="AI1080" s="97"/>
      <c r="AJ1080" s="96"/>
      <c r="AK1080" s="176"/>
      <c r="AL1080" s="169"/>
    </row>
    <row r="1081" spans="13:38" x14ac:dyDescent="0.45">
      <c r="M1081" s="96"/>
      <c r="N1081" s="103"/>
      <c r="R1081" s="108"/>
      <c r="S1081" s="98"/>
      <c r="T1081" s="105"/>
      <c r="V1081" s="171"/>
      <c r="W1081" s="95"/>
      <c r="X1081" s="129"/>
      <c r="Y1081" s="100"/>
      <c r="Z1081" s="99"/>
      <c r="AA1081" s="100"/>
      <c r="AB1081" s="99"/>
      <c r="AC1081" s="100"/>
      <c r="AD1081" s="105"/>
      <c r="AE1081" s="94"/>
      <c r="AF1081" s="105"/>
      <c r="AG1081" s="94"/>
      <c r="AH1081" s="132"/>
      <c r="AI1081" s="97"/>
      <c r="AJ1081" s="96"/>
      <c r="AK1081" s="176"/>
      <c r="AL1081" s="169"/>
    </row>
    <row r="1082" spans="13:38" x14ac:dyDescent="0.45">
      <c r="M1082" s="96"/>
      <c r="N1082" s="103"/>
      <c r="R1082" s="108"/>
      <c r="S1082" s="98"/>
      <c r="T1082" s="105"/>
      <c r="V1082" s="171"/>
      <c r="W1082" s="95"/>
      <c r="X1082" s="129"/>
      <c r="Y1082" s="100"/>
      <c r="Z1082" s="99"/>
      <c r="AA1082" s="100"/>
      <c r="AB1082" s="99"/>
      <c r="AC1082" s="100"/>
      <c r="AD1082" s="105"/>
      <c r="AE1082" s="94"/>
      <c r="AF1082" s="105"/>
      <c r="AG1082" s="94"/>
      <c r="AH1082" s="132"/>
      <c r="AI1082" s="97"/>
      <c r="AJ1082" s="96"/>
      <c r="AK1082" s="176"/>
      <c r="AL1082" s="169"/>
    </row>
    <row r="1083" spans="13:38" x14ac:dyDescent="0.45">
      <c r="M1083" s="96"/>
      <c r="N1083" s="103"/>
      <c r="R1083" s="108"/>
      <c r="S1083" s="98"/>
      <c r="T1083" s="105"/>
      <c r="V1083" s="171"/>
      <c r="W1083" s="95"/>
      <c r="X1083" s="129"/>
      <c r="Y1083" s="100"/>
      <c r="Z1083" s="99"/>
      <c r="AA1083" s="100"/>
      <c r="AB1083" s="99"/>
      <c r="AC1083" s="100"/>
      <c r="AD1083" s="105"/>
      <c r="AE1083" s="94"/>
      <c r="AF1083" s="105"/>
      <c r="AG1083" s="94"/>
      <c r="AH1083" s="132"/>
      <c r="AI1083" s="97"/>
      <c r="AJ1083" s="96"/>
      <c r="AK1083" s="176"/>
      <c r="AL1083" s="169"/>
    </row>
    <row r="1084" spans="13:38" x14ac:dyDescent="0.45">
      <c r="M1084" s="96"/>
      <c r="N1084" s="103"/>
      <c r="R1084" s="108"/>
      <c r="S1084" s="98"/>
      <c r="T1084" s="105"/>
      <c r="V1084" s="171"/>
      <c r="W1084" s="95"/>
      <c r="X1084" s="129"/>
      <c r="Y1084" s="100"/>
      <c r="Z1084" s="99"/>
      <c r="AA1084" s="100"/>
      <c r="AB1084" s="99"/>
      <c r="AC1084" s="100"/>
      <c r="AD1084" s="105"/>
      <c r="AE1084" s="94"/>
      <c r="AF1084" s="105"/>
      <c r="AG1084" s="94"/>
      <c r="AH1084" s="132"/>
      <c r="AI1084" s="97"/>
      <c r="AJ1084" s="96"/>
      <c r="AK1084" s="176"/>
      <c r="AL1084" s="169"/>
    </row>
    <row r="1085" spans="13:38" x14ac:dyDescent="0.45">
      <c r="M1085" s="96"/>
      <c r="N1085" s="103"/>
      <c r="R1085" s="108"/>
      <c r="S1085" s="98"/>
      <c r="T1085" s="105"/>
      <c r="V1085" s="171"/>
      <c r="W1085" s="95"/>
      <c r="X1085" s="129"/>
      <c r="Y1085" s="100"/>
      <c r="Z1085" s="99"/>
      <c r="AA1085" s="100"/>
      <c r="AB1085" s="99"/>
      <c r="AC1085" s="100"/>
      <c r="AD1085" s="105"/>
      <c r="AE1085" s="94"/>
      <c r="AF1085" s="105"/>
      <c r="AG1085" s="94"/>
      <c r="AH1085" s="132"/>
      <c r="AI1085" s="97"/>
      <c r="AJ1085" s="96"/>
      <c r="AK1085" s="176"/>
      <c r="AL1085" s="169"/>
    </row>
    <row r="1086" spans="13:38" x14ac:dyDescent="0.45">
      <c r="M1086" s="96"/>
      <c r="N1086" s="103"/>
      <c r="R1086" s="108"/>
      <c r="S1086" s="98"/>
      <c r="T1086" s="105"/>
      <c r="V1086" s="171"/>
      <c r="W1086" s="95"/>
      <c r="X1086" s="129"/>
      <c r="Y1086" s="100"/>
      <c r="Z1086" s="99"/>
      <c r="AA1086" s="100"/>
      <c r="AB1086" s="99"/>
      <c r="AC1086" s="100"/>
      <c r="AD1086" s="105"/>
      <c r="AE1086" s="94"/>
      <c r="AF1086" s="105"/>
      <c r="AG1086" s="94"/>
      <c r="AH1086" s="132"/>
      <c r="AI1086" s="97"/>
      <c r="AJ1086" s="96"/>
      <c r="AK1086" s="176"/>
      <c r="AL1086" s="169"/>
    </row>
    <row r="1087" spans="13:38" x14ac:dyDescent="0.45">
      <c r="M1087" s="96"/>
      <c r="N1087" s="103"/>
      <c r="R1087" s="108"/>
      <c r="S1087" s="98"/>
      <c r="T1087" s="105"/>
      <c r="V1087" s="171"/>
      <c r="W1087" s="95"/>
      <c r="X1087" s="129"/>
      <c r="Y1087" s="100"/>
      <c r="Z1087" s="99"/>
      <c r="AA1087" s="100"/>
      <c r="AB1087" s="99"/>
      <c r="AC1087" s="100"/>
      <c r="AD1087" s="105"/>
      <c r="AE1087" s="94"/>
      <c r="AF1087" s="105"/>
      <c r="AG1087" s="94"/>
      <c r="AH1087" s="132"/>
      <c r="AI1087" s="97"/>
      <c r="AJ1087" s="96"/>
      <c r="AK1087" s="176"/>
      <c r="AL1087" s="169"/>
    </row>
    <row r="1088" spans="13:38" x14ac:dyDescent="0.45">
      <c r="M1088" s="96"/>
      <c r="N1088" s="103"/>
      <c r="R1088" s="108"/>
      <c r="S1088" s="98"/>
      <c r="T1088" s="105"/>
      <c r="V1088" s="171"/>
      <c r="W1088" s="95"/>
      <c r="X1088" s="129"/>
      <c r="Y1088" s="100"/>
      <c r="Z1088" s="99"/>
      <c r="AA1088" s="100"/>
      <c r="AB1088" s="99"/>
      <c r="AC1088" s="100"/>
      <c r="AD1088" s="105"/>
      <c r="AE1088" s="94"/>
      <c r="AF1088" s="105"/>
      <c r="AG1088" s="94"/>
      <c r="AH1088" s="132"/>
      <c r="AI1088" s="97"/>
      <c r="AJ1088" s="96"/>
      <c r="AK1088" s="176"/>
      <c r="AL1088" s="169"/>
    </row>
    <row r="1089" spans="13:38" x14ac:dyDescent="0.45">
      <c r="M1089" s="96"/>
      <c r="N1089" s="103"/>
      <c r="R1089" s="108"/>
      <c r="S1089" s="98"/>
      <c r="T1089" s="105"/>
      <c r="V1089" s="171"/>
      <c r="W1089" s="95"/>
      <c r="X1089" s="129"/>
      <c r="Y1089" s="100"/>
      <c r="Z1089" s="99"/>
      <c r="AA1089" s="100"/>
      <c r="AB1089" s="99"/>
      <c r="AC1089" s="100"/>
      <c r="AD1089" s="105"/>
      <c r="AE1089" s="94"/>
      <c r="AF1089" s="105"/>
      <c r="AG1089" s="94"/>
      <c r="AH1089" s="132"/>
      <c r="AI1089" s="97"/>
      <c r="AJ1089" s="96"/>
      <c r="AK1089" s="176"/>
      <c r="AL1089" s="169"/>
    </row>
    <row r="1090" spans="13:38" x14ac:dyDescent="0.45">
      <c r="M1090" s="96"/>
      <c r="N1090" s="103"/>
      <c r="R1090" s="108"/>
      <c r="S1090" s="98"/>
      <c r="T1090" s="105"/>
      <c r="V1090" s="171"/>
      <c r="W1090" s="95"/>
      <c r="X1090" s="129"/>
      <c r="Y1090" s="100"/>
      <c r="Z1090" s="99"/>
      <c r="AA1090" s="100"/>
      <c r="AB1090" s="99"/>
      <c r="AC1090" s="100"/>
      <c r="AD1090" s="105"/>
      <c r="AE1090" s="94"/>
      <c r="AF1090" s="105"/>
      <c r="AG1090" s="94"/>
      <c r="AH1090" s="132"/>
      <c r="AI1090" s="97"/>
      <c r="AJ1090" s="96"/>
      <c r="AK1090" s="176"/>
      <c r="AL1090" s="169"/>
    </row>
    <row r="1091" spans="13:38" x14ac:dyDescent="0.45">
      <c r="M1091" s="96"/>
      <c r="N1091" s="103"/>
      <c r="R1091" s="108"/>
      <c r="S1091" s="98"/>
      <c r="T1091" s="105"/>
      <c r="V1091" s="171"/>
      <c r="W1091" s="95"/>
      <c r="X1091" s="129"/>
      <c r="Y1091" s="100"/>
      <c r="Z1091" s="99"/>
      <c r="AA1091" s="100"/>
      <c r="AB1091" s="99"/>
      <c r="AC1091" s="100"/>
      <c r="AD1091" s="105"/>
      <c r="AE1091" s="94"/>
      <c r="AF1091" s="105"/>
      <c r="AG1091" s="94"/>
      <c r="AH1091" s="132"/>
      <c r="AI1091" s="97"/>
      <c r="AJ1091" s="96"/>
      <c r="AK1091" s="176"/>
      <c r="AL1091" s="169"/>
    </row>
    <row r="1092" spans="13:38" x14ac:dyDescent="0.45">
      <c r="M1092" s="96"/>
      <c r="N1092" s="103"/>
      <c r="R1092" s="108"/>
      <c r="S1092" s="98"/>
      <c r="T1092" s="105"/>
      <c r="V1092" s="171"/>
      <c r="W1092" s="95"/>
      <c r="X1092" s="129"/>
      <c r="Y1092" s="100"/>
      <c r="Z1092" s="99"/>
      <c r="AA1092" s="100"/>
      <c r="AB1092" s="99"/>
      <c r="AC1092" s="100"/>
      <c r="AD1092" s="105"/>
      <c r="AE1092" s="94"/>
      <c r="AF1092" s="105"/>
      <c r="AG1092" s="94"/>
      <c r="AH1092" s="132"/>
      <c r="AI1092" s="97"/>
      <c r="AJ1092" s="96"/>
      <c r="AK1092" s="176"/>
      <c r="AL1092" s="169"/>
    </row>
    <row r="1093" spans="13:38" x14ac:dyDescent="0.45">
      <c r="M1093" s="96"/>
      <c r="N1093" s="103"/>
      <c r="R1093" s="108"/>
      <c r="S1093" s="98"/>
      <c r="T1093" s="105"/>
      <c r="V1093" s="171"/>
      <c r="W1093" s="95"/>
      <c r="X1093" s="129"/>
      <c r="Y1093" s="100"/>
      <c r="Z1093" s="99"/>
      <c r="AA1093" s="100"/>
      <c r="AB1093" s="99"/>
      <c r="AC1093" s="100"/>
      <c r="AD1093" s="105"/>
      <c r="AE1093" s="94"/>
      <c r="AF1093" s="105"/>
      <c r="AG1093" s="94"/>
      <c r="AH1093" s="132"/>
      <c r="AI1093" s="97"/>
      <c r="AJ1093" s="96"/>
      <c r="AK1093" s="176"/>
      <c r="AL1093" s="169"/>
    </row>
    <row r="1094" spans="13:38" x14ac:dyDescent="0.45">
      <c r="M1094" s="96"/>
      <c r="N1094" s="103"/>
      <c r="R1094" s="108"/>
      <c r="S1094" s="98"/>
      <c r="T1094" s="105"/>
      <c r="V1094" s="171"/>
      <c r="W1094" s="95"/>
      <c r="X1094" s="129"/>
      <c r="Y1094" s="100"/>
      <c r="Z1094" s="99"/>
      <c r="AA1094" s="100"/>
      <c r="AB1094" s="99"/>
      <c r="AC1094" s="100"/>
      <c r="AD1094" s="105"/>
      <c r="AE1094" s="94"/>
      <c r="AF1094" s="105"/>
      <c r="AG1094" s="94"/>
      <c r="AH1094" s="132"/>
      <c r="AI1094" s="97"/>
      <c r="AJ1094" s="96"/>
      <c r="AK1094" s="176"/>
      <c r="AL1094" s="169"/>
    </row>
    <row r="1095" spans="13:38" x14ac:dyDescent="0.45">
      <c r="M1095" s="96"/>
      <c r="N1095" s="103"/>
      <c r="R1095" s="108"/>
      <c r="S1095" s="98"/>
      <c r="T1095" s="105"/>
      <c r="V1095" s="171"/>
      <c r="W1095" s="95"/>
      <c r="X1095" s="129"/>
      <c r="Y1095" s="100"/>
      <c r="Z1095" s="99"/>
      <c r="AA1095" s="100"/>
      <c r="AB1095" s="99"/>
      <c r="AC1095" s="100"/>
      <c r="AD1095" s="105"/>
      <c r="AE1095" s="94"/>
      <c r="AF1095" s="105"/>
      <c r="AG1095" s="94"/>
      <c r="AH1095" s="132"/>
      <c r="AI1095" s="97"/>
      <c r="AJ1095" s="96"/>
      <c r="AK1095" s="176"/>
      <c r="AL1095" s="169"/>
    </row>
    <row r="1096" spans="13:38" x14ac:dyDescent="0.45">
      <c r="M1096" s="96"/>
      <c r="N1096" s="103"/>
      <c r="R1096" s="108"/>
      <c r="S1096" s="98"/>
      <c r="T1096" s="105"/>
      <c r="V1096" s="171"/>
      <c r="W1096" s="95"/>
      <c r="X1096" s="129"/>
      <c r="Y1096" s="100"/>
      <c r="Z1096" s="99"/>
      <c r="AA1096" s="100"/>
      <c r="AB1096" s="99"/>
      <c r="AC1096" s="100"/>
      <c r="AD1096" s="105"/>
      <c r="AE1096" s="94"/>
      <c r="AF1096" s="105"/>
      <c r="AG1096" s="94"/>
      <c r="AH1096" s="132"/>
      <c r="AI1096" s="97"/>
      <c r="AJ1096" s="96"/>
      <c r="AK1096" s="176"/>
      <c r="AL1096" s="169"/>
    </row>
    <row r="1097" spans="13:38" x14ac:dyDescent="0.45">
      <c r="M1097" s="96"/>
      <c r="N1097" s="103"/>
      <c r="R1097" s="108"/>
      <c r="S1097" s="98"/>
      <c r="T1097" s="105"/>
      <c r="V1097" s="171"/>
      <c r="W1097" s="95"/>
      <c r="X1097" s="129"/>
      <c r="Y1097" s="100"/>
      <c r="Z1097" s="99"/>
      <c r="AA1097" s="100"/>
      <c r="AB1097" s="99"/>
      <c r="AC1097" s="100"/>
      <c r="AD1097" s="105"/>
      <c r="AE1097" s="94"/>
      <c r="AF1097" s="105"/>
      <c r="AG1097" s="94"/>
      <c r="AH1097" s="132"/>
      <c r="AI1097" s="97"/>
      <c r="AJ1097" s="96"/>
      <c r="AK1097" s="176"/>
      <c r="AL1097" s="169"/>
    </row>
    <row r="1098" spans="13:38" x14ac:dyDescent="0.45">
      <c r="M1098" s="96"/>
      <c r="N1098" s="103"/>
      <c r="R1098" s="108"/>
      <c r="S1098" s="98"/>
      <c r="T1098" s="105"/>
      <c r="V1098" s="171"/>
      <c r="W1098" s="95"/>
      <c r="X1098" s="129"/>
      <c r="Y1098" s="100"/>
      <c r="Z1098" s="99"/>
      <c r="AA1098" s="100"/>
      <c r="AB1098" s="99"/>
      <c r="AC1098" s="100"/>
      <c r="AD1098" s="105"/>
      <c r="AE1098" s="94"/>
      <c r="AF1098" s="105"/>
      <c r="AG1098" s="94"/>
      <c r="AH1098" s="132"/>
      <c r="AI1098" s="97"/>
      <c r="AJ1098" s="96"/>
      <c r="AK1098" s="176"/>
      <c r="AL1098" s="169"/>
    </row>
    <row r="1099" spans="13:38" x14ac:dyDescent="0.45">
      <c r="M1099" s="96"/>
      <c r="N1099" s="103"/>
      <c r="R1099" s="108"/>
      <c r="S1099" s="98"/>
      <c r="T1099" s="105"/>
      <c r="V1099" s="171"/>
      <c r="W1099" s="95"/>
      <c r="X1099" s="129"/>
      <c r="Y1099" s="100"/>
      <c r="Z1099" s="99"/>
      <c r="AA1099" s="100"/>
      <c r="AB1099" s="99"/>
      <c r="AC1099" s="100"/>
      <c r="AD1099" s="105"/>
      <c r="AE1099" s="94"/>
      <c r="AF1099" s="105"/>
      <c r="AG1099" s="94"/>
      <c r="AH1099" s="132"/>
      <c r="AI1099" s="97"/>
      <c r="AJ1099" s="96"/>
      <c r="AK1099" s="176"/>
      <c r="AL1099" s="169"/>
    </row>
    <row r="1100" spans="13:38" x14ac:dyDescent="0.45">
      <c r="M1100" s="96"/>
      <c r="N1100" s="103"/>
      <c r="R1100" s="108"/>
      <c r="S1100" s="98"/>
      <c r="T1100" s="105"/>
      <c r="V1100" s="171"/>
      <c r="W1100" s="95"/>
      <c r="X1100" s="129"/>
      <c r="Y1100" s="100"/>
      <c r="Z1100" s="99"/>
      <c r="AA1100" s="100"/>
      <c r="AB1100" s="99"/>
      <c r="AC1100" s="100"/>
      <c r="AD1100" s="105"/>
      <c r="AE1100" s="94"/>
      <c r="AF1100" s="105"/>
      <c r="AG1100" s="94"/>
      <c r="AH1100" s="132"/>
      <c r="AI1100" s="97"/>
      <c r="AJ1100" s="96"/>
      <c r="AK1100" s="176"/>
      <c r="AL1100" s="169"/>
    </row>
    <row r="1101" spans="13:38" x14ac:dyDescent="0.45">
      <c r="M1101" s="96"/>
      <c r="N1101" s="103"/>
      <c r="R1101" s="108"/>
      <c r="S1101" s="98"/>
      <c r="T1101" s="105"/>
      <c r="V1101" s="171"/>
      <c r="W1101" s="95"/>
      <c r="X1101" s="129"/>
      <c r="Y1101" s="100"/>
      <c r="Z1101" s="99"/>
      <c r="AA1101" s="100"/>
      <c r="AB1101" s="99"/>
      <c r="AC1101" s="100"/>
      <c r="AD1101" s="105"/>
      <c r="AE1101" s="94"/>
      <c r="AF1101" s="105"/>
      <c r="AG1101" s="94"/>
      <c r="AH1101" s="132"/>
      <c r="AI1101" s="97"/>
      <c r="AJ1101" s="96"/>
      <c r="AK1101" s="176"/>
      <c r="AL1101" s="169"/>
    </row>
    <row r="1102" spans="13:38" x14ac:dyDescent="0.45">
      <c r="M1102" s="96"/>
      <c r="N1102" s="103"/>
      <c r="R1102" s="108"/>
      <c r="S1102" s="98"/>
      <c r="T1102" s="105"/>
      <c r="V1102" s="171"/>
      <c r="W1102" s="95"/>
      <c r="X1102" s="129"/>
      <c r="Y1102" s="100"/>
      <c r="Z1102" s="99"/>
      <c r="AA1102" s="100"/>
      <c r="AB1102" s="99"/>
      <c r="AC1102" s="100"/>
      <c r="AD1102" s="105"/>
      <c r="AE1102" s="94"/>
      <c r="AF1102" s="105"/>
      <c r="AG1102" s="94"/>
      <c r="AH1102" s="132"/>
      <c r="AI1102" s="97"/>
      <c r="AJ1102" s="96"/>
      <c r="AK1102" s="176"/>
      <c r="AL1102" s="169"/>
    </row>
    <row r="1103" spans="13:38" x14ac:dyDescent="0.45">
      <c r="M1103" s="96"/>
      <c r="N1103" s="103"/>
      <c r="R1103" s="108"/>
      <c r="S1103" s="98"/>
      <c r="T1103" s="105"/>
      <c r="V1103" s="171"/>
      <c r="W1103" s="95"/>
      <c r="X1103" s="129"/>
      <c r="Y1103" s="100"/>
      <c r="Z1103" s="99"/>
      <c r="AA1103" s="100"/>
      <c r="AB1103" s="99"/>
      <c r="AC1103" s="100"/>
      <c r="AD1103" s="105"/>
      <c r="AE1103" s="94"/>
      <c r="AF1103" s="105"/>
      <c r="AG1103" s="94"/>
      <c r="AH1103" s="132"/>
      <c r="AI1103" s="97"/>
      <c r="AJ1103" s="96"/>
      <c r="AK1103" s="176"/>
      <c r="AL1103" s="169"/>
    </row>
    <row r="1104" spans="13:38" x14ac:dyDescent="0.45">
      <c r="M1104" s="96"/>
      <c r="N1104" s="103"/>
      <c r="R1104" s="108"/>
      <c r="S1104" s="98"/>
      <c r="T1104" s="105"/>
      <c r="V1104" s="171"/>
      <c r="W1104" s="95"/>
      <c r="X1104" s="129"/>
      <c r="Y1104" s="100"/>
      <c r="Z1104" s="99"/>
      <c r="AA1104" s="100"/>
      <c r="AB1104" s="99"/>
      <c r="AC1104" s="100"/>
      <c r="AD1104" s="105"/>
      <c r="AE1104" s="94"/>
      <c r="AF1104" s="105"/>
      <c r="AG1104" s="94"/>
      <c r="AH1104" s="132"/>
      <c r="AI1104" s="97"/>
      <c r="AJ1104" s="96"/>
      <c r="AK1104" s="176"/>
      <c r="AL1104" s="169"/>
    </row>
    <row r="1105" spans="13:38" x14ac:dyDescent="0.45">
      <c r="M1105" s="96"/>
      <c r="N1105" s="103"/>
      <c r="R1105" s="108"/>
      <c r="S1105" s="98"/>
      <c r="T1105" s="105"/>
      <c r="V1105" s="171"/>
      <c r="W1105" s="95"/>
      <c r="X1105" s="129"/>
      <c r="Y1105" s="100"/>
      <c r="Z1105" s="99"/>
      <c r="AA1105" s="100"/>
      <c r="AB1105" s="99"/>
      <c r="AC1105" s="100"/>
      <c r="AD1105" s="105"/>
      <c r="AE1105" s="94"/>
      <c r="AF1105" s="105"/>
      <c r="AG1105" s="94"/>
      <c r="AH1105" s="132"/>
      <c r="AI1105" s="97"/>
      <c r="AJ1105" s="96"/>
      <c r="AK1105" s="176"/>
      <c r="AL1105" s="169"/>
    </row>
    <row r="1106" spans="13:38" x14ac:dyDescent="0.45">
      <c r="M1106" s="96"/>
      <c r="N1106" s="103"/>
      <c r="R1106" s="108"/>
      <c r="S1106" s="98"/>
      <c r="T1106" s="105"/>
      <c r="V1106" s="171"/>
      <c r="W1106" s="95"/>
      <c r="X1106" s="129"/>
      <c r="Y1106" s="100"/>
      <c r="Z1106" s="99"/>
      <c r="AA1106" s="100"/>
      <c r="AB1106" s="99"/>
      <c r="AC1106" s="100"/>
      <c r="AD1106" s="105"/>
      <c r="AE1106" s="94"/>
      <c r="AF1106" s="105"/>
      <c r="AG1106" s="94"/>
      <c r="AH1106" s="132"/>
      <c r="AI1106" s="97"/>
      <c r="AJ1106" s="96"/>
      <c r="AK1106" s="176"/>
      <c r="AL1106" s="169"/>
    </row>
    <row r="1107" spans="13:38" x14ac:dyDescent="0.45">
      <c r="M1107" s="96"/>
      <c r="N1107" s="103"/>
      <c r="R1107" s="108"/>
      <c r="S1107" s="98"/>
      <c r="T1107" s="105"/>
      <c r="V1107" s="171"/>
      <c r="W1107" s="95"/>
      <c r="X1107" s="129"/>
      <c r="Y1107" s="100"/>
      <c r="Z1107" s="99"/>
      <c r="AA1107" s="100"/>
      <c r="AB1107" s="99"/>
      <c r="AC1107" s="100"/>
      <c r="AD1107" s="105"/>
      <c r="AE1107" s="94"/>
      <c r="AF1107" s="105"/>
      <c r="AG1107" s="94"/>
      <c r="AH1107" s="132"/>
      <c r="AI1107" s="97"/>
      <c r="AJ1107" s="96"/>
      <c r="AK1107" s="176"/>
      <c r="AL1107" s="169"/>
    </row>
    <row r="1108" spans="13:38" x14ac:dyDescent="0.45">
      <c r="M1108" s="96"/>
      <c r="N1108" s="103"/>
      <c r="R1108" s="108"/>
      <c r="S1108" s="98"/>
      <c r="T1108" s="105"/>
      <c r="V1108" s="171"/>
      <c r="W1108" s="95"/>
      <c r="X1108" s="129"/>
      <c r="Y1108" s="100"/>
      <c r="Z1108" s="99"/>
      <c r="AA1108" s="100"/>
      <c r="AB1108" s="99"/>
      <c r="AC1108" s="100"/>
      <c r="AD1108" s="105"/>
      <c r="AE1108" s="94"/>
      <c r="AF1108" s="105"/>
      <c r="AG1108" s="94"/>
      <c r="AH1108" s="132"/>
      <c r="AI1108" s="97"/>
      <c r="AJ1108" s="96"/>
      <c r="AK1108" s="176"/>
      <c r="AL1108" s="169"/>
    </row>
    <row r="1109" spans="13:38" x14ac:dyDescent="0.45">
      <c r="M1109" s="96"/>
      <c r="N1109" s="103"/>
      <c r="R1109" s="108"/>
      <c r="S1109" s="98"/>
      <c r="T1109" s="105"/>
      <c r="V1109" s="171"/>
      <c r="W1109" s="95"/>
      <c r="X1109" s="129"/>
      <c r="Y1109" s="100"/>
      <c r="Z1109" s="99"/>
      <c r="AA1109" s="100"/>
      <c r="AB1109" s="99"/>
      <c r="AC1109" s="100"/>
      <c r="AD1109" s="105"/>
      <c r="AE1109" s="94"/>
      <c r="AF1109" s="105"/>
      <c r="AG1109" s="94"/>
      <c r="AH1109" s="132"/>
      <c r="AI1109" s="97"/>
      <c r="AJ1109" s="96"/>
      <c r="AK1109" s="176"/>
      <c r="AL1109" s="169"/>
    </row>
    <row r="1110" spans="13:38" x14ac:dyDescent="0.45">
      <c r="M1110" s="96"/>
      <c r="N1110" s="103"/>
      <c r="R1110" s="108"/>
      <c r="S1110" s="98"/>
      <c r="T1110" s="105"/>
      <c r="V1110" s="171"/>
      <c r="W1110" s="95"/>
      <c r="X1110" s="129"/>
      <c r="Y1110" s="100"/>
      <c r="Z1110" s="99"/>
      <c r="AA1110" s="100"/>
      <c r="AB1110" s="99"/>
      <c r="AC1110" s="100"/>
      <c r="AD1110" s="105"/>
      <c r="AE1110" s="94"/>
      <c r="AF1110" s="105"/>
      <c r="AG1110" s="94"/>
      <c r="AH1110" s="132"/>
      <c r="AI1110" s="97"/>
      <c r="AJ1110" s="96"/>
      <c r="AK1110" s="176"/>
      <c r="AL1110" s="169"/>
    </row>
    <row r="1111" spans="13:38" x14ac:dyDescent="0.45">
      <c r="M1111" s="96"/>
      <c r="N1111" s="103"/>
      <c r="R1111" s="108"/>
      <c r="S1111" s="98"/>
      <c r="T1111" s="105"/>
      <c r="V1111" s="171"/>
      <c r="W1111" s="95"/>
      <c r="X1111" s="129"/>
      <c r="Y1111" s="100"/>
      <c r="Z1111" s="99"/>
      <c r="AA1111" s="100"/>
      <c r="AB1111" s="99"/>
      <c r="AC1111" s="100"/>
      <c r="AD1111" s="105"/>
      <c r="AE1111" s="94"/>
      <c r="AF1111" s="105"/>
      <c r="AG1111" s="94"/>
      <c r="AH1111" s="132"/>
      <c r="AI1111" s="97"/>
      <c r="AJ1111" s="96"/>
      <c r="AK1111" s="176"/>
      <c r="AL1111" s="169"/>
    </row>
    <row r="1112" spans="13:38" x14ac:dyDescent="0.45">
      <c r="M1112" s="96"/>
      <c r="N1112" s="103"/>
      <c r="R1112" s="108"/>
      <c r="S1112" s="98"/>
      <c r="T1112" s="105"/>
      <c r="V1112" s="171"/>
      <c r="W1112" s="95"/>
      <c r="X1112" s="129"/>
      <c r="Y1112" s="100"/>
      <c r="Z1112" s="99"/>
      <c r="AA1112" s="100"/>
      <c r="AB1112" s="99"/>
      <c r="AC1112" s="100"/>
      <c r="AD1112" s="105"/>
      <c r="AE1112" s="94"/>
      <c r="AF1112" s="105"/>
      <c r="AG1112" s="94"/>
      <c r="AH1112" s="132"/>
      <c r="AI1112" s="97"/>
      <c r="AJ1112" s="96"/>
      <c r="AK1112" s="176"/>
      <c r="AL1112" s="169"/>
    </row>
    <row r="1113" spans="13:38" x14ac:dyDescent="0.45">
      <c r="M1113" s="96"/>
      <c r="N1113" s="103"/>
      <c r="R1113" s="108"/>
      <c r="S1113" s="98"/>
      <c r="T1113" s="105"/>
      <c r="V1113" s="171"/>
      <c r="W1113" s="95"/>
      <c r="X1113" s="129"/>
      <c r="Y1113" s="100"/>
      <c r="Z1113" s="99"/>
      <c r="AA1113" s="100"/>
      <c r="AB1113" s="99"/>
      <c r="AC1113" s="100"/>
      <c r="AD1113" s="105"/>
      <c r="AE1113" s="94"/>
      <c r="AF1113" s="105"/>
      <c r="AG1113" s="94"/>
      <c r="AH1113" s="132"/>
      <c r="AI1113" s="97"/>
      <c r="AJ1113" s="96"/>
      <c r="AK1113" s="176"/>
      <c r="AL1113" s="169"/>
    </row>
    <row r="1114" spans="13:38" x14ac:dyDescent="0.45">
      <c r="M1114" s="96"/>
      <c r="N1114" s="103"/>
      <c r="R1114" s="108"/>
      <c r="S1114" s="98"/>
      <c r="T1114" s="105"/>
      <c r="V1114" s="171"/>
      <c r="W1114" s="95"/>
      <c r="X1114" s="129"/>
      <c r="Y1114" s="100"/>
      <c r="Z1114" s="99"/>
      <c r="AA1114" s="100"/>
      <c r="AB1114" s="99"/>
      <c r="AC1114" s="100"/>
      <c r="AD1114" s="105"/>
      <c r="AE1114" s="94"/>
      <c r="AF1114" s="105"/>
      <c r="AG1114" s="94"/>
      <c r="AH1114" s="132"/>
      <c r="AI1114" s="97"/>
      <c r="AJ1114" s="96"/>
      <c r="AK1114" s="176"/>
      <c r="AL1114" s="169"/>
    </row>
    <row r="1115" spans="13:38" x14ac:dyDescent="0.45">
      <c r="M1115" s="96"/>
      <c r="N1115" s="103"/>
      <c r="R1115" s="108"/>
      <c r="S1115" s="98"/>
      <c r="T1115" s="105"/>
      <c r="V1115" s="171"/>
      <c r="W1115" s="95"/>
      <c r="X1115" s="129"/>
      <c r="Y1115" s="100"/>
      <c r="Z1115" s="99"/>
      <c r="AA1115" s="100"/>
      <c r="AB1115" s="99"/>
      <c r="AC1115" s="100"/>
      <c r="AD1115" s="105"/>
      <c r="AE1115" s="94"/>
      <c r="AF1115" s="105"/>
      <c r="AG1115" s="94"/>
      <c r="AH1115" s="132"/>
      <c r="AI1115" s="97"/>
      <c r="AJ1115" s="96"/>
      <c r="AK1115" s="176"/>
      <c r="AL1115" s="169"/>
    </row>
    <row r="1116" spans="13:38" x14ac:dyDescent="0.45">
      <c r="M1116" s="96"/>
      <c r="N1116" s="103"/>
      <c r="R1116" s="108"/>
      <c r="S1116" s="98"/>
      <c r="T1116" s="105"/>
      <c r="V1116" s="171"/>
      <c r="W1116" s="95"/>
      <c r="X1116" s="129"/>
      <c r="Y1116" s="100"/>
      <c r="Z1116" s="99"/>
      <c r="AA1116" s="100"/>
      <c r="AB1116" s="99"/>
      <c r="AC1116" s="100"/>
      <c r="AD1116" s="105"/>
      <c r="AE1116" s="94"/>
      <c r="AF1116" s="105"/>
      <c r="AG1116" s="94"/>
      <c r="AH1116" s="132"/>
      <c r="AI1116" s="97"/>
      <c r="AJ1116" s="96"/>
      <c r="AK1116" s="176"/>
      <c r="AL1116" s="169"/>
    </row>
    <row r="1117" spans="13:38" x14ac:dyDescent="0.45">
      <c r="M1117" s="96"/>
      <c r="N1117" s="103"/>
      <c r="R1117" s="108"/>
      <c r="S1117" s="98"/>
      <c r="T1117" s="105"/>
      <c r="V1117" s="171"/>
      <c r="W1117" s="95"/>
      <c r="X1117" s="129"/>
      <c r="Y1117" s="100"/>
      <c r="Z1117" s="99"/>
      <c r="AA1117" s="100"/>
      <c r="AB1117" s="99"/>
      <c r="AC1117" s="100"/>
      <c r="AD1117" s="105"/>
      <c r="AE1117" s="94"/>
      <c r="AF1117" s="105"/>
      <c r="AG1117" s="94"/>
      <c r="AH1117" s="132"/>
      <c r="AI1117" s="97"/>
      <c r="AJ1117" s="96"/>
      <c r="AK1117" s="176"/>
      <c r="AL1117" s="169"/>
    </row>
    <row r="1118" spans="13:38" x14ac:dyDescent="0.45">
      <c r="M1118" s="96"/>
      <c r="N1118" s="103"/>
      <c r="R1118" s="108"/>
      <c r="S1118" s="98"/>
      <c r="T1118" s="105"/>
      <c r="V1118" s="171"/>
      <c r="W1118" s="95"/>
      <c r="X1118" s="129"/>
      <c r="Y1118" s="100"/>
      <c r="Z1118" s="99"/>
      <c r="AA1118" s="100"/>
      <c r="AB1118" s="99"/>
      <c r="AC1118" s="100"/>
      <c r="AD1118" s="105"/>
      <c r="AE1118" s="94"/>
      <c r="AF1118" s="105"/>
      <c r="AG1118" s="94"/>
      <c r="AH1118" s="132"/>
      <c r="AI1118" s="97"/>
      <c r="AJ1118" s="96"/>
      <c r="AK1118" s="176"/>
      <c r="AL1118" s="169"/>
    </row>
    <row r="1119" spans="13:38" x14ac:dyDescent="0.45">
      <c r="M1119" s="96"/>
      <c r="N1119" s="103"/>
      <c r="R1119" s="108"/>
      <c r="S1119" s="98"/>
      <c r="T1119" s="105"/>
      <c r="V1119" s="171"/>
      <c r="W1119" s="95"/>
      <c r="X1119" s="129"/>
      <c r="Y1119" s="100"/>
      <c r="Z1119" s="99"/>
      <c r="AA1119" s="100"/>
      <c r="AB1119" s="99"/>
      <c r="AC1119" s="100"/>
      <c r="AD1119" s="105"/>
      <c r="AE1119" s="94"/>
      <c r="AF1119" s="105"/>
      <c r="AG1119" s="94"/>
      <c r="AH1119" s="132"/>
      <c r="AI1119" s="97"/>
      <c r="AJ1119" s="96"/>
      <c r="AK1119" s="176"/>
      <c r="AL1119" s="169"/>
    </row>
    <row r="1120" spans="13:38" x14ac:dyDescent="0.45">
      <c r="M1120" s="96"/>
      <c r="N1120" s="103"/>
      <c r="R1120" s="108"/>
      <c r="S1120" s="98"/>
      <c r="T1120" s="105"/>
      <c r="V1120" s="171"/>
      <c r="W1120" s="95"/>
      <c r="X1120" s="129"/>
      <c r="Y1120" s="100"/>
      <c r="Z1120" s="99"/>
      <c r="AA1120" s="100"/>
      <c r="AB1120" s="99"/>
      <c r="AC1120" s="100"/>
      <c r="AD1120" s="105"/>
      <c r="AE1120" s="94"/>
      <c r="AF1120" s="105"/>
      <c r="AG1120" s="94"/>
      <c r="AH1120" s="132"/>
      <c r="AI1120" s="97"/>
      <c r="AJ1120" s="96"/>
      <c r="AK1120" s="176"/>
      <c r="AL1120" s="169"/>
    </row>
    <row r="1121" spans="13:38" x14ac:dyDescent="0.45">
      <c r="M1121" s="96"/>
      <c r="N1121" s="103"/>
      <c r="R1121" s="108"/>
      <c r="S1121" s="98"/>
      <c r="T1121" s="105"/>
      <c r="V1121" s="171"/>
      <c r="W1121" s="95"/>
      <c r="X1121" s="129"/>
      <c r="Y1121" s="100"/>
      <c r="Z1121" s="99"/>
      <c r="AA1121" s="100"/>
      <c r="AB1121" s="99"/>
      <c r="AC1121" s="100"/>
      <c r="AD1121" s="105"/>
      <c r="AE1121" s="94"/>
      <c r="AF1121" s="105"/>
      <c r="AG1121" s="94"/>
      <c r="AH1121" s="132"/>
      <c r="AI1121" s="97"/>
      <c r="AJ1121" s="96"/>
      <c r="AK1121" s="176"/>
      <c r="AL1121" s="169"/>
    </row>
    <row r="1122" spans="13:38" x14ac:dyDescent="0.45">
      <c r="M1122" s="96"/>
      <c r="N1122" s="103"/>
      <c r="R1122" s="108"/>
      <c r="S1122" s="98"/>
      <c r="T1122" s="105"/>
      <c r="V1122" s="171"/>
      <c r="W1122" s="95"/>
      <c r="X1122" s="129"/>
      <c r="Y1122" s="100"/>
      <c r="Z1122" s="99"/>
      <c r="AA1122" s="100"/>
      <c r="AB1122" s="99"/>
      <c r="AC1122" s="100"/>
      <c r="AD1122" s="105"/>
      <c r="AE1122" s="94"/>
      <c r="AF1122" s="105"/>
      <c r="AG1122" s="94"/>
      <c r="AH1122" s="132"/>
      <c r="AI1122" s="97"/>
      <c r="AJ1122" s="96"/>
      <c r="AK1122" s="176"/>
      <c r="AL1122" s="169"/>
    </row>
    <row r="1123" spans="13:38" x14ac:dyDescent="0.45">
      <c r="M1123" s="96"/>
      <c r="N1123" s="103"/>
      <c r="R1123" s="108"/>
      <c r="S1123" s="98"/>
      <c r="T1123" s="105"/>
      <c r="V1123" s="171"/>
      <c r="W1123" s="95"/>
      <c r="X1123" s="129"/>
      <c r="Y1123" s="100"/>
      <c r="Z1123" s="99"/>
      <c r="AA1123" s="100"/>
      <c r="AB1123" s="99"/>
      <c r="AC1123" s="100"/>
      <c r="AD1123" s="105"/>
      <c r="AE1123" s="94"/>
      <c r="AF1123" s="105"/>
      <c r="AG1123" s="94"/>
      <c r="AH1123" s="132"/>
      <c r="AI1123" s="97"/>
      <c r="AJ1123" s="96"/>
      <c r="AK1123" s="176"/>
      <c r="AL1123" s="169"/>
    </row>
    <row r="1124" spans="13:38" x14ac:dyDescent="0.45">
      <c r="M1124" s="96"/>
      <c r="N1124" s="103"/>
      <c r="R1124" s="108"/>
      <c r="S1124" s="98"/>
      <c r="T1124" s="105"/>
      <c r="V1124" s="171"/>
      <c r="W1124" s="95"/>
      <c r="X1124" s="129"/>
      <c r="Y1124" s="100"/>
      <c r="Z1124" s="99"/>
      <c r="AA1124" s="100"/>
      <c r="AB1124" s="99"/>
      <c r="AC1124" s="100"/>
      <c r="AD1124" s="105"/>
      <c r="AE1124" s="94"/>
      <c r="AF1124" s="105"/>
      <c r="AG1124" s="94"/>
      <c r="AH1124" s="132"/>
      <c r="AI1124" s="97"/>
      <c r="AJ1124" s="96"/>
      <c r="AK1124" s="176"/>
      <c r="AL1124" s="169"/>
    </row>
    <row r="1125" spans="13:38" x14ac:dyDescent="0.45">
      <c r="M1125" s="96"/>
      <c r="N1125" s="103"/>
      <c r="R1125" s="108"/>
      <c r="S1125" s="98"/>
      <c r="T1125" s="105"/>
      <c r="V1125" s="171"/>
      <c r="W1125" s="95"/>
      <c r="X1125" s="129"/>
      <c r="Y1125" s="100"/>
      <c r="Z1125" s="99"/>
      <c r="AA1125" s="100"/>
      <c r="AB1125" s="99"/>
      <c r="AC1125" s="100"/>
      <c r="AD1125" s="105"/>
      <c r="AE1125" s="94"/>
      <c r="AF1125" s="105"/>
      <c r="AG1125" s="94"/>
      <c r="AH1125" s="132"/>
      <c r="AI1125" s="97"/>
      <c r="AJ1125" s="96"/>
      <c r="AK1125" s="176"/>
      <c r="AL1125" s="169"/>
    </row>
    <row r="1126" spans="13:38" x14ac:dyDescent="0.45">
      <c r="M1126" s="96"/>
      <c r="N1126" s="103"/>
      <c r="R1126" s="108"/>
      <c r="S1126" s="98"/>
      <c r="T1126" s="105"/>
      <c r="V1126" s="171"/>
      <c r="W1126" s="95"/>
      <c r="X1126" s="129"/>
      <c r="Y1126" s="100"/>
      <c r="Z1126" s="99"/>
      <c r="AA1126" s="100"/>
      <c r="AB1126" s="99"/>
      <c r="AC1126" s="100"/>
      <c r="AD1126" s="105"/>
      <c r="AE1126" s="94"/>
      <c r="AF1126" s="105"/>
      <c r="AG1126" s="94"/>
      <c r="AH1126" s="132"/>
      <c r="AI1126" s="97"/>
      <c r="AJ1126" s="96"/>
      <c r="AK1126" s="176"/>
      <c r="AL1126" s="169"/>
    </row>
    <row r="1127" spans="13:38" x14ac:dyDescent="0.45">
      <c r="M1127" s="96"/>
      <c r="N1127" s="103"/>
      <c r="R1127" s="108"/>
      <c r="S1127" s="98"/>
      <c r="T1127" s="105"/>
      <c r="V1127" s="171"/>
      <c r="W1127" s="95"/>
      <c r="X1127" s="129"/>
      <c r="Y1127" s="100"/>
      <c r="Z1127" s="99"/>
      <c r="AA1127" s="100"/>
      <c r="AB1127" s="99"/>
      <c r="AC1127" s="100"/>
      <c r="AD1127" s="105"/>
      <c r="AE1127" s="94"/>
      <c r="AF1127" s="105"/>
      <c r="AG1127" s="94"/>
      <c r="AH1127" s="132"/>
      <c r="AI1127" s="97"/>
      <c r="AJ1127" s="96"/>
      <c r="AK1127" s="176"/>
      <c r="AL1127" s="169"/>
    </row>
    <row r="1128" spans="13:38" x14ac:dyDescent="0.45">
      <c r="M1128" s="96"/>
      <c r="N1128" s="103"/>
      <c r="R1128" s="108"/>
      <c r="S1128" s="98"/>
      <c r="T1128" s="105"/>
      <c r="V1128" s="171"/>
      <c r="W1128" s="95"/>
      <c r="X1128" s="129"/>
      <c r="Y1128" s="100"/>
      <c r="Z1128" s="99"/>
      <c r="AA1128" s="100"/>
      <c r="AB1128" s="99"/>
      <c r="AC1128" s="100"/>
      <c r="AD1128" s="105"/>
      <c r="AE1128" s="94"/>
      <c r="AF1128" s="105"/>
      <c r="AG1128" s="94"/>
      <c r="AH1128" s="132"/>
      <c r="AI1128" s="97"/>
      <c r="AJ1128" s="96"/>
      <c r="AK1128" s="176"/>
      <c r="AL1128" s="169"/>
    </row>
    <row r="1129" spans="13:38" x14ac:dyDescent="0.45">
      <c r="M1129" s="96"/>
      <c r="N1129" s="103"/>
      <c r="R1129" s="108"/>
      <c r="S1129" s="98"/>
      <c r="T1129" s="105"/>
      <c r="V1129" s="171"/>
      <c r="W1129" s="95"/>
      <c r="X1129" s="129"/>
      <c r="Y1129" s="100"/>
      <c r="Z1129" s="99"/>
      <c r="AA1129" s="100"/>
      <c r="AB1129" s="99"/>
      <c r="AC1129" s="100"/>
      <c r="AD1129" s="105"/>
      <c r="AE1129" s="94"/>
      <c r="AF1129" s="105"/>
      <c r="AG1129" s="94"/>
      <c r="AH1129" s="132"/>
      <c r="AI1129" s="97"/>
      <c r="AJ1129" s="96"/>
      <c r="AK1129" s="176"/>
      <c r="AL1129" s="169"/>
    </row>
    <row r="1130" spans="13:38" x14ac:dyDescent="0.45">
      <c r="M1130" s="96"/>
      <c r="N1130" s="103"/>
      <c r="R1130" s="108"/>
      <c r="S1130" s="98"/>
      <c r="T1130" s="105"/>
      <c r="V1130" s="171"/>
      <c r="W1130" s="95"/>
      <c r="X1130" s="129"/>
      <c r="Y1130" s="100"/>
      <c r="Z1130" s="99"/>
      <c r="AA1130" s="100"/>
      <c r="AB1130" s="99"/>
      <c r="AC1130" s="100"/>
      <c r="AD1130" s="105"/>
      <c r="AE1130" s="94"/>
      <c r="AF1130" s="105"/>
      <c r="AG1130" s="94"/>
      <c r="AH1130" s="132"/>
      <c r="AI1130" s="97"/>
      <c r="AJ1130" s="96"/>
      <c r="AK1130" s="176"/>
      <c r="AL1130" s="169"/>
    </row>
    <row r="1131" spans="13:38" x14ac:dyDescent="0.45">
      <c r="M1131" s="96"/>
      <c r="N1131" s="103"/>
      <c r="R1131" s="108"/>
      <c r="S1131" s="98"/>
      <c r="T1131" s="105"/>
      <c r="V1131" s="171"/>
      <c r="W1131" s="95"/>
      <c r="X1131" s="129"/>
      <c r="Y1131" s="100"/>
      <c r="Z1131" s="99"/>
      <c r="AA1131" s="100"/>
      <c r="AB1131" s="99"/>
      <c r="AC1131" s="100"/>
      <c r="AD1131" s="105"/>
      <c r="AE1131" s="94"/>
      <c r="AF1131" s="105"/>
      <c r="AG1131" s="94"/>
      <c r="AH1131" s="132"/>
      <c r="AI1131" s="97"/>
      <c r="AJ1131" s="96"/>
      <c r="AK1131" s="176"/>
      <c r="AL1131" s="169"/>
    </row>
    <row r="1132" spans="13:38" x14ac:dyDescent="0.45">
      <c r="M1132" s="96"/>
      <c r="N1132" s="103"/>
      <c r="R1132" s="108"/>
      <c r="S1132" s="98"/>
      <c r="T1132" s="105"/>
      <c r="V1132" s="171"/>
      <c r="W1132" s="95"/>
      <c r="X1132" s="129"/>
      <c r="Y1132" s="100"/>
      <c r="Z1132" s="99"/>
      <c r="AA1132" s="100"/>
      <c r="AB1132" s="99"/>
      <c r="AC1132" s="100"/>
      <c r="AD1132" s="105"/>
      <c r="AE1132" s="94"/>
      <c r="AF1132" s="105"/>
      <c r="AG1132" s="94"/>
      <c r="AH1132" s="132"/>
      <c r="AI1132" s="97"/>
      <c r="AJ1132" s="96"/>
      <c r="AK1132" s="176"/>
      <c r="AL1132" s="169"/>
    </row>
    <row r="1133" spans="13:38" x14ac:dyDescent="0.45">
      <c r="M1133" s="96"/>
      <c r="N1133" s="103"/>
      <c r="R1133" s="108"/>
      <c r="S1133" s="98"/>
      <c r="T1133" s="105"/>
      <c r="V1133" s="171"/>
      <c r="W1133" s="95"/>
      <c r="X1133" s="129"/>
      <c r="Y1133" s="100"/>
      <c r="Z1133" s="99"/>
      <c r="AA1133" s="100"/>
      <c r="AB1133" s="99"/>
      <c r="AC1133" s="100"/>
      <c r="AD1133" s="105"/>
      <c r="AE1133" s="94"/>
      <c r="AF1133" s="105"/>
      <c r="AG1133" s="94"/>
      <c r="AH1133" s="132"/>
      <c r="AI1133" s="97"/>
      <c r="AJ1133" s="96"/>
      <c r="AK1133" s="176"/>
      <c r="AL1133" s="169"/>
    </row>
    <row r="1134" spans="13:38" x14ac:dyDescent="0.45">
      <c r="M1134" s="96"/>
      <c r="N1134" s="103"/>
      <c r="R1134" s="108"/>
      <c r="S1134" s="98"/>
      <c r="T1134" s="105"/>
      <c r="V1134" s="171"/>
      <c r="W1134" s="95"/>
      <c r="X1134" s="129"/>
      <c r="Y1134" s="100"/>
      <c r="Z1134" s="99"/>
      <c r="AA1134" s="100"/>
      <c r="AB1134" s="99"/>
      <c r="AC1134" s="100"/>
      <c r="AD1134" s="105"/>
      <c r="AE1134" s="94"/>
      <c r="AF1134" s="105"/>
      <c r="AG1134" s="94"/>
      <c r="AH1134" s="132"/>
      <c r="AI1134" s="97"/>
      <c r="AJ1134" s="96"/>
      <c r="AK1134" s="176"/>
      <c r="AL1134" s="169"/>
    </row>
    <row r="1135" spans="13:38" x14ac:dyDescent="0.45">
      <c r="M1135" s="96"/>
      <c r="N1135" s="103"/>
      <c r="R1135" s="108"/>
      <c r="S1135" s="98"/>
      <c r="T1135" s="105"/>
      <c r="V1135" s="171"/>
      <c r="W1135" s="95"/>
      <c r="X1135" s="129"/>
      <c r="Y1135" s="100"/>
      <c r="Z1135" s="99"/>
      <c r="AA1135" s="100"/>
      <c r="AB1135" s="99"/>
      <c r="AC1135" s="100"/>
      <c r="AD1135" s="105"/>
      <c r="AE1135" s="94"/>
      <c r="AF1135" s="105"/>
      <c r="AG1135" s="94"/>
      <c r="AH1135" s="132"/>
      <c r="AI1135" s="97"/>
      <c r="AJ1135" s="96"/>
      <c r="AK1135" s="176"/>
      <c r="AL1135" s="169"/>
    </row>
    <row r="1136" spans="13:38" x14ac:dyDescent="0.45">
      <c r="M1136" s="96"/>
      <c r="N1136" s="103"/>
      <c r="R1136" s="108"/>
      <c r="S1136" s="98"/>
      <c r="T1136" s="105"/>
      <c r="V1136" s="171"/>
      <c r="W1136" s="95"/>
      <c r="X1136" s="129"/>
      <c r="Y1136" s="100"/>
      <c r="Z1136" s="99"/>
      <c r="AA1136" s="100"/>
      <c r="AB1136" s="99"/>
      <c r="AC1136" s="100"/>
      <c r="AD1136" s="105"/>
      <c r="AE1136" s="94"/>
      <c r="AF1136" s="105"/>
      <c r="AG1136" s="94"/>
      <c r="AH1136" s="132"/>
      <c r="AI1136" s="97"/>
      <c r="AJ1136" s="96"/>
      <c r="AK1136" s="176"/>
      <c r="AL1136" s="169"/>
    </row>
    <row r="1137" spans="13:38" x14ac:dyDescent="0.45">
      <c r="M1137" s="96"/>
      <c r="N1137" s="103"/>
      <c r="R1137" s="108"/>
      <c r="S1137" s="98"/>
      <c r="T1137" s="105"/>
      <c r="V1137" s="171"/>
      <c r="W1137" s="95"/>
      <c r="X1137" s="129"/>
      <c r="Y1137" s="100"/>
      <c r="Z1137" s="99"/>
      <c r="AA1137" s="100"/>
      <c r="AB1137" s="99"/>
      <c r="AC1137" s="100"/>
      <c r="AD1137" s="105"/>
      <c r="AE1137" s="94"/>
      <c r="AF1137" s="105"/>
      <c r="AG1137" s="94"/>
      <c r="AH1137" s="132"/>
      <c r="AI1137" s="97"/>
      <c r="AJ1137" s="96"/>
      <c r="AK1137" s="176"/>
      <c r="AL1137" s="169"/>
    </row>
    <row r="1138" spans="13:38" x14ac:dyDescent="0.45">
      <c r="M1138" s="96"/>
      <c r="N1138" s="103"/>
      <c r="R1138" s="108"/>
      <c r="S1138" s="98"/>
      <c r="T1138" s="105"/>
      <c r="V1138" s="171"/>
      <c r="W1138" s="95"/>
      <c r="X1138" s="129"/>
      <c r="Y1138" s="100"/>
      <c r="Z1138" s="99"/>
      <c r="AA1138" s="100"/>
      <c r="AB1138" s="99"/>
      <c r="AC1138" s="100"/>
      <c r="AD1138" s="105"/>
      <c r="AE1138" s="94"/>
      <c r="AF1138" s="105"/>
      <c r="AG1138" s="94"/>
      <c r="AH1138" s="132"/>
      <c r="AI1138" s="97"/>
      <c r="AJ1138" s="96"/>
      <c r="AK1138" s="176"/>
      <c r="AL1138" s="169"/>
    </row>
    <row r="1139" spans="13:38" x14ac:dyDescent="0.45">
      <c r="M1139" s="96"/>
      <c r="N1139" s="103"/>
      <c r="R1139" s="108"/>
      <c r="S1139" s="98"/>
      <c r="T1139" s="105"/>
      <c r="V1139" s="171"/>
      <c r="W1139" s="95"/>
      <c r="X1139" s="129"/>
      <c r="Y1139" s="100"/>
      <c r="Z1139" s="99"/>
      <c r="AA1139" s="100"/>
      <c r="AB1139" s="99"/>
      <c r="AC1139" s="100"/>
      <c r="AD1139" s="105"/>
      <c r="AE1139" s="94"/>
      <c r="AF1139" s="105"/>
      <c r="AG1139" s="94"/>
      <c r="AH1139" s="132"/>
      <c r="AI1139" s="97"/>
      <c r="AJ1139" s="96"/>
      <c r="AK1139" s="176"/>
      <c r="AL1139" s="169"/>
    </row>
    <row r="1140" spans="13:38" x14ac:dyDescent="0.45">
      <c r="M1140" s="96"/>
      <c r="N1140" s="103"/>
      <c r="R1140" s="108"/>
      <c r="S1140" s="98"/>
      <c r="T1140" s="105"/>
      <c r="V1140" s="171"/>
      <c r="W1140" s="95"/>
      <c r="X1140" s="129"/>
      <c r="Y1140" s="100"/>
      <c r="Z1140" s="99"/>
      <c r="AA1140" s="100"/>
      <c r="AB1140" s="99"/>
      <c r="AC1140" s="100"/>
      <c r="AD1140" s="105"/>
      <c r="AE1140" s="94"/>
      <c r="AF1140" s="105"/>
      <c r="AG1140" s="94"/>
      <c r="AH1140" s="132"/>
      <c r="AI1140" s="97"/>
      <c r="AJ1140" s="96"/>
      <c r="AK1140" s="176"/>
      <c r="AL1140" s="169"/>
    </row>
    <row r="1141" spans="13:38" x14ac:dyDescent="0.45">
      <c r="M1141" s="96"/>
      <c r="N1141" s="103"/>
      <c r="R1141" s="108"/>
      <c r="S1141" s="98"/>
      <c r="T1141" s="105"/>
      <c r="V1141" s="171"/>
      <c r="W1141" s="95"/>
      <c r="X1141" s="129"/>
      <c r="Y1141" s="100"/>
      <c r="Z1141" s="99"/>
      <c r="AA1141" s="100"/>
      <c r="AB1141" s="99"/>
      <c r="AC1141" s="100"/>
      <c r="AD1141" s="105"/>
      <c r="AE1141" s="94"/>
      <c r="AF1141" s="105"/>
      <c r="AG1141" s="94"/>
      <c r="AH1141" s="132"/>
      <c r="AI1141" s="97"/>
      <c r="AJ1141" s="96"/>
      <c r="AK1141" s="176"/>
      <c r="AL1141" s="169"/>
    </row>
    <row r="1142" spans="13:38" x14ac:dyDescent="0.45">
      <c r="M1142" s="96"/>
      <c r="N1142" s="103"/>
      <c r="R1142" s="108"/>
      <c r="S1142" s="98"/>
      <c r="T1142" s="105"/>
      <c r="V1142" s="171"/>
      <c r="W1142" s="95"/>
      <c r="X1142" s="129"/>
      <c r="Y1142" s="100"/>
      <c r="Z1142" s="99"/>
      <c r="AA1142" s="100"/>
      <c r="AB1142" s="99"/>
      <c r="AC1142" s="100"/>
      <c r="AD1142" s="105"/>
      <c r="AE1142" s="94"/>
      <c r="AF1142" s="105"/>
      <c r="AG1142" s="94"/>
      <c r="AH1142" s="132"/>
      <c r="AI1142" s="97"/>
      <c r="AJ1142" s="96"/>
      <c r="AK1142" s="176"/>
      <c r="AL1142" s="169"/>
    </row>
    <row r="1143" spans="13:38" x14ac:dyDescent="0.45">
      <c r="M1143" s="96"/>
      <c r="N1143" s="103"/>
      <c r="R1143" s="108"/>
      <c r="S1143" s="98"/>
      <c r="T1143" s="105"/>
      <c r="V1143" s="171"/>
      <c r="W1143" s="95"/>
      <c r="X1143" s="129"/>
      <c r="Y1143" s="100"/>
      <c r="Z1143" s="99"/>
      <c r="AA1143" s="100"/>
      <c r="AB1143" s="99"/>
      <c r="AC1143" s="100"/>
      <c r="AD1143" s="105"/>
      <c r="AE1143" s="94"/>
      <c r="AF1143" s="105"/>
      <c r="AG1143" s="94"/>
      <c r="AH1143" s="132"/>
      <c r="AI1143" s="97"/>
      <c r="AJ1143" s="96"/>
      <c r="AK1143" s="176"/>
      <c r="AL1143" s="169"/>
    </row>
    <row r="1144" spans="13:38" x14ac:dyDescent="0.45">
      <c r="M1144" s="96"/>
      <c r="N1144" s="103"/>
      <c r="R1144" s="108"/>
      <c r="S1144" s="98"/>
      <c r="T1144" s="105"/>
      <c r="V1144" s="171"/>
      <c r="W1144" s="95"/>
      <c r="X1144" s="129"/>
      <c r="Y1144" s="100"/>
      <c r="Z1144" s="99"/>
      <c r="AA1144" s="100"/>
      <c r="AB1144" s="99"/>
      <c r="AC1144" s="100"/>
      <c r="AD1144" s="105"/>
      <c r="AE1144" s="94"/>
      <c r="AF1144" s="105"/>
      <c r="AG1144" s="94"/>
      <c r="AH1144" s="132"/>
      <c r="AI1144" s="97"/>
      <c r="AJ1144" s="96"/>
      <c r="AK1144" s="176"/>
      <c r="AL1144" s="169"/>
    </row>
    <row r="1145" spans="13:38" x14ac:dyDescent="0.45">
      <c r="M1145" s="96"/>
      <c r="N1145" s="103"/>
      <c r="R1145" s="108"/>
      <c r="S1145" s="98"/>
      <c r="T1145" s="105"/>
      <c r="V1145" s="171"/>
      <c r="W1145" s="95"/>
      <c r="X1145" s="129"/>
      <c r="Y1145" s="100"/>
      <c r="Z1145" s="99"/>
      <c r="AA1145" s="100"/>
      <c r="AB1145" s="99"/>
      <c r="AC1145" s="100"/>
      <c r="AD1145" s="105"/>
      <c r="AE1145" s="94"/>
      <c r="AF1145" s="105"/>
      <c r="AG1145" s="94"/>
      <c r="AH1145" s="132"/>
      <c r="AI1145" s="97"/>
      <c r="AJ1145" s="96"/>
      <c r="AK1145" s="176"/>
      <c r="AL1145" s="169"/>
    </row>
    <row r="1146" spans="13:38" x14ac:dyDescent="0.45">
      <c r="M1146" s="96"/>
      <c r="N1146" s="103"/>
      <c r="R1146" s="108"/>
      <c r="S1146" s="98"/>
      <c r="T1146" s="105"/>
      <c r="V1146" s="171"/>
      <c r="W1146" s="95"/>
      <c r="X1146" s="129"/>
      <c r="Y1146" s="100"/>
      <c r="Z1146" s="99"/>
      <c r="AA1146" s="100"/>
      <c r="AB1146" s="99"/>
      <c r="AC1146" s="100"/>
      <c r="AD1146" s="105"/>
      <c r="AE1146" s="94"/>
      <c r="AF1146" s="105"/>
      <c r="AG1146" s="94"/>
      <c r="AH1146" s="132"/>
      <c r="AI1146" s="97"/>
      <c r="AJ1146" s="96"/>
      <c r="AK1146" s="176"/>
      <c r="AL1146" s="169"/>
    </row>
    <row r="1147" spans="13:38" x14ac:dyDescent="0.45">
      <c r="M1147" s="96"/>
      <c r="N1147" s="103"/>
      <c r="R1147" s="108"/>
      <c r="S1147" s="98"/>
      <c r="T1147" s="105"/>
      <c r="V1147" s="171"/>
      <c r="W1147" s="95"/>
      <c r="X1147" s="129"/>
      <c r="Y1147" s="100"/>
      <c r="Z1147" s="99"/>
      <c r="AA1147" s="100"/>
      <c r="AB1147" s="99"/>
      <c r="AC1147" s="100"/>
      <c r="AD1147" s="105"/>
      <c r="AE1147" s="94"/>
      <c r="AF1147" s="105"/>
      <c r="AG1147" s="94"/>
      <c r="AH1147" s="132"/>
      <c r="AI1147" s="97"/>
      <c r="AJ1147" s="96"/>
      <c r="AK1147" s="176"/>
      <c r="AL1147" s="169"/>
    </row>
    <row r="1148" spans="13:38" x14ac:dyDescent="0.45">
      <c r="M1148" s="96"/>
      <c r="N1148" s="103"/>
      <c r="R1148" s="108"/>
      <c r="S1148" s="98"/>
      <c r="T1148" s="105"/>
      <c r="V1148" s="171"/>
      <c r="W1148" s="95"/>
      <c r="X1148" s="129"/>
      <c r="Y1148" s="100"/>
      <c r="Z1148" s="99"/>
      <c r="AA1148" s="100"/>
      <c r="AB1148" s="99"/>
      <c r="AC1148" s="100"/>
      <c r="AD1148" s="105"/>
      <c r="AE1148" s="94"/>
      <c r="AF1148" s="105"/>
      <c r="AG1148" s="94"/>
      <c r="AH1148" s="132"/>
      <c r="AI1148" s="97"/>
      <c r="AJ1148" s="96"/>
      <c r="AK1148" s="176"/>
      <c r="AL1148" s="169"/>
    </row>
    <row r="1149" spans="13:38" x14ac:dyDescent="0.45">
      <c r="M1149" s="96"/>
      <c r="N1149" s="103"/>
      <c r="R1149" s="108"/>
      <c r="S1149" s="98"/>
      <c r="T1149" s="105"/>
      <c r="V1149" s="171"/>
      <c r="W1149" s="95"/>
      <c r="X1149" s="129"/>
      <c r="Y1149" s="100"/>
      <c r="Z1149" s="99"/>
      <c r="AA1149" s="100"/>
      <c r="AB1149" s="99"/>
      <c r="AC1149" s="100"/>
      <c r="AD1149" s="105"/>
      <c r="AE1149" s="94"/>
      <c r="AF1149" s="105"/>
      <c r="AG1149" s="94"/>
      <c r="AH1149" s="132"/>
      <c r="AI1149" s="97"/>
      <c r="AJ1149" s="96"/>
      <c r="AK1149" s="176"/>
      <c r="AL1149" s="169"/>
    </row>
    <row r="1150" spans="13:38" x14ac:dyDescent="0.45">
      <c r="M1150" s="96"/>
      <c r="N1150" s="103"/>
      <c r="R1150" s="108"/>
      <c r="S1150" s="98"/>
      <c r="T1150" s="105"/>
      <c r="V1150" s="171"/>
      <c r="W1150" s="95"/>
      <c r="X1150" s="129"/>
      <c r="Y1150" s="100"/>
      <c r="Z1150" s="99"/>
      <c r="AA1150" s="100"/>
      <c r="AB1150" s="99"/>
      <c r="AC1150" s="100"/>
      <c r="AD1150" s="105"/>
      <c r="AE1150" s="94"/>
      <c r="AF1150" s="105"/>
      <c r="AG1150" s="94"/>
      <c r="AH1150" s="132"/>
      <c r="AI1150" s="97"/>
      <c r="AJ1150" s="96"/>
      <c r="AK1150" s="176"/>
      <c r="AL1150" s="169"/>
    </row>
    <row r="1151" spans="13:38" x14ac:dyDescent="0.45">
      <c r="M1151" s="96"/>
      <c r="N1151" s="103"/>
      <c r="R1151" s="108"/>
      <c r="S1151" s="98"/>
      <c r="T1151" s="105"/>
      <c r="V1151" s="171"/>
      <c r="W1151" s="95"/>
      <c r="X1151" s="129"/>
      <c r="Y1151" s="100"/>
      <c r="Z1151" s="99"/>
      <c r="AA1151" s="100"/>
      <c r="AB1151" s="99"/>
      <c r="AC1151" s="100"/>
      <c r="AD1151" s="105"/>
      <c r="AE1151" s="94"/>
      <c r="AF1151" s="105"/>
      <c r="AG1151" s="94"/>
      <c r="AH1151" s="132"/>
      <c r="AI1151" s="97"/>
      <c r="AJ1151" s="96"/>
      <c r="AK1151" s="176"/>
      <c r="AL1151" s="169"/>
    </row>
    <row r="1152" spans="13:38" x14ac:dyDescent="0.45">
      <c r="M1152" s="96"/>
      <c r="N1152" s="103"/>
      <c r="R1152" s="108"/>
      <c r="S1152" s="98"/>
      <c r="T1152" s="105"/>
      <c r="V1152" s="171"/>
      <c r="W1152" s="95"/>
      <c r="X1152" s="129"/>
      <c r="Y1152" s="100"/>
      <c r="Z1152" s="99"/>
      <c r="AA1152" s="100"/>
      <c r="AB1152" s="99"/>
      <c r="AC1152" s="100"/>
      <c r="AD1152" s="105"/>
      <c r="AE1152" s="94"/>
      <c r="AF1152" s="105"/>
      <c r="AG1152" s="94"/>
      <c r="AH1152" s="132"/>
      <c r="AI1152" s="97"/>
      <c r="AJ1152" s="96"/>
      <c r="AK1152" s="176"/>
      <c r="AL1152" s="169"/>
    </row>
    <row r="1153" spans="13:38" x14ac:dyDescent="0.45">
      <c r="M1153" s="96"/>
      <c r="N1153" s="103"/>
      <c r="R1153" s="108"/>
      <c r="S1153" s="98"/>
      <c r="T1153" s="105"/>
      <c r="V1153" s="171"/>
      <c r="W1153" s="95"/>
      <c r="X1153" s="129"/>
      <c r="Y1153" s="100"/>
      <c r="Z1153" s="99"/>
      <c r="AA1153" s="100"/>
      <c r="AB1153" s="99"/>
      <c r="AC1153" s="100"/>
      <c r="AD1153" s="105"/>
      <c r="AE1153" s="94"/>
      <c r="AF1153" s="105"/>
      <c r="AG1153" s="94"/>
      <c r="AH1153" s="132"/>
      <c r="AI1153" s="97"/>
      <c r="AJ1153" s="96"/>
      <c r="AK1153" s="176"/>
      <c r="AL1153" s="169"/>
    </row>
    <row r="1154" spans="13:38" x14ac:dyDescent="0.45">
      <c r="M1154" s="96"/>
      <c r="N1154" s="103"/>
      <c r="R1154" s="108"/>
      <c r="S1154" s="98"/>
      <c r="T1154" s="105"/>
      <c r="V1154" s="171"/>
      <c r="W1154" s="95"/>
      <c r="X1154" s="129"/>
      <c r="Y1154" s="100"/>
      <c r="Z1154" s="99"/>
      <c r="AA1154" s="100"/>
      <c r="AB1154" s="99"/>
      <c r="AC1154" s="100"/>
      <c r="AD1154" s="105"/>
      <c r="AE1154" s="94"/>
      <c r="AF1154" s="105"/>
      <c r="AG1154" s="94"/>
      <c r="AH1154" s="132"/>
      <c r="AI1154" s="97"/>
      <c r="AJ1154" s="96"/>
      <c r="AK1154" s="176"/>
      <c r="AL1154" s="169"/>
    </row>
    <row r="1155" spans="13:38" x14ac:dyDescent="0.45">
      <c r="M1155" s="96"/>
      <c r="N1155" s="103"/>
      <c r="R1155" s="108"/>
      <c r="S1155" s="98"/>
      <c r="T1155" s="105"/>
      <c r="V1155" s="171"/>
      <c r="W1155" s="95"/>
      <c r="X1155" s="129"/>
      <c r="Y1155" s="100"/>
      <c r="Z1155" s="99"/>
      <c r="AA1155" s="100"/>
      <c r="AB1155" s="99"/>
      <c r="AC1155" s="100"/>
      <c r="AD1155" s="105"/>
      <c r="AE1155" s="94"/>
      <c r="AF1155" s="105"/>
      <c r="AG1155" s="94"/>
      <c r="AH1155" s="132"/>
      <c r="AI1155" s="97"/>
      <c r="AJ1155" s="96"/>
      <c r="AK1155" s="176"/>
      <c r="AL1155" s="169"/>
    </row>
    <row r="1156" spans="13:38" x14ac:dyDescent="0.45">
      <c r="M1156" s="96"/>
      <c r="N1156" s="103"/>
      <c r="R1156" s="108"/>
      <c r="S1156" s="98"/>
      <c r="T1156" s="105"/>
      <c r="V1156" s="171"/>
      <c r="W1156" s="95"/>
      <c r="X1156" s="129"/>
      <c r="Y1156" s="100"/>
      <c r="Z1156" s="99"/>
      <c r="AA1156" s="100"/>
      <c r="AB1156" s="99"/>
      <c r="AC1156" s="100"/>
      <c r="AD1156" s="105"/>
      <c r="AE1156" s="94"/>
      <c r="AF1156" s="105"/>
      <c r="AG1156" s="94"/>
      <c r="AH1156" s="132"/>
      <c r="AI1156" s="97"/>
      <c r="AJ1156" s="96"/>
      <c r="AK1156" s="176"/>
      <c r="AL1156" s="169"/>
    </row>
    <row r="1157" spans="13:38" x14ac:dyDescent="0.45">
      <c r="M1157" s="96"/>
      <c r="N1157" s="103"/>
      <c r="R1157" s="108"/>
      <c r="S1157" s="98"/>
      <c r="T1157" s="105"/>
      <c r="V1157" s="171"/>
      <c r="W1157" s="95"/>
      <c r="X1157" s="129"/>
      <c r="Y1157" s="100"/>
      <c r="Z1157" s="99"/>
      <c r="AA1157" s="100"/>
      <c r="AB1157" s="99"/>
      <c r="AC1157" s="100"/>
      <c r="AD1157" s="105"/>
      <c r="AE1157" s="94"/>
      <c r="AF1157" s="105"/>
      <c r="AG1157" s="94"/>
      <c r="AH1157" s="132"/>
      <c r="AI1157" s="97"/>
      <c r="AJ1157" s="96"/>
      <c r="AK1157" s="176"/>
      <c r="AL1157" s="169"/>
    </row>
    <row r="1158" spans="13:38" x14ac:dyDescent="0.45">
      <c r="M1158" s="96"/>
      <c r="N1158" s="103"/>
      <c r="R1158" s="108"/>
      <c r="S1158" s="98"/>
      <c r="T1158" s="105"/>
      <c r="V1158" s="171"/>
      <c r="W1158" s="95"/>
      <c r="X1158" s="129"/>
      <c r="Y1158" s="100"/>
      <c r="Z1158" s="99"/>
      <c r="AA1158" s="100"/>
      <c r="AB1158" s="99"/>
      <c r="AC1158" s="100"/>
      <c r="AD1158" s="105"/>
      <c r="AE1158" s="94"/>
      <c r="AF1158" s="105"/>
      <c r="AG1158" s="94"/>
      <c r="AH1158" s="132"/>
      <c r="AI1158" s="97"/>
      <c r="AJ1158" s="96"/>
      <c r="AK1158" s="176"/>
      <c r="AL1158" s="169"/>
    </row>
    <row r="1159" spans="13:38" x14ac:dyDescent="0.45">
      <c r="M1159" s="96"/>
      <c r="N1159" s="103"/>
      <c r="R1159" s="108"/>
      <c r="S1159" s="98"/>
      <c r="T1159" s="105"/>
      <c r="V1159" s="171"/>
      <c r="W1159" s="95"/>
      <c r="X1159" s="129"/>
      <c r="Y1159" s="100"/>
      <c r="Z1159" s="99"/>
      <c r="AA1159" s="100"/>
      <c r="AB1159" s="99"/>
      <c r="AC1159" s="100"/>
      <c r="AD1159" s="105"/>
      <c r="AE1159" s="94"/>
      <c r="AF1159" s="105"/>
      <c r="AG1159" s="94"/>
      <c r="AH1159" s="132"/>
      <c r="AI1159" s="97"/>
      <c r="AJ1159" s="96"/>
      <c r="AK1159" s="176"/>
      <c r="AL1159" s="169"/>
    </row>
    <row r="1160" spans="13:38" x14ac:dyDescent="0.45">
      <c r="M1160" s="96"/>
      <c r="N1160" s="103"/>
      <c r="R1160" s="108"/>
      <c r="S1160" s="98"/>
      <c r="T1160" s="105"/>
      <c r="V1160" s="171"/>
      <c r="W1160" s="95"/>
      <c r="X1160" s="129"/>
      <c r="Y1160" s="100"/>
      <c r="Z1160" s="99"/>
      <c r="AA1160" s="100"/>
      <c r="AB1160" s="99"/>
      <c r="AC1160" s="100"/>
      <c r="AD1160" s="105"/>
      <c r="AE1160" s="94"/>
      <c r="AF1160" s="105"/>
      <c r="AG1160" s="94"/>
      <c r="AH1160" s="132"/>
      <c r="AI1160" s="97"/>
      <c r="AJ1160" s="96"/>
      <c r="AK1160" s="176"/>
      <c r="AL1160" s="169"/>
    </row>
    <row r="1161" spans="13:38" x14ac:dyDescent="0.45">
      <c r="M1161" s="96"/>
      <c r="N1161" s="103"/>
      <c r="R1161" s="108"/>
      <c r="S1161" s="98"/>
      <c r="T1161" s="105"/>
      <c r="V1161" s="171"/>
      <c r="W1161" s="95"/>
      <c r="X1161" s="129"/>
      <c r="Y1161" s="100"/>
      <c r="Z1161" s="99"/>
      <c r="AA1161" s="100"/>
      <c r="AB1161" s="99"/>
      <c r="AC1161" s="100"/>
      <c r="AD1161" s="105"/>
      <c r="AE1161" s="94"/>
      <c r="AF1161" s="105"/>
      <c r="AG1161" s="94"/>
      <c r="AH1161" s="132"/>
      <c r="AI1161" s="97"/>
      <c r="AJ1161" s="96"/>
      <c r="AK1161" s="176"/>
      <c r="AL1161" s="169"/>
    </row>
    <row r="1162" spans="13:38" x14ac:dyDescent="0.45">
      <c r="M1162" s="96"/>
      <c r="N1162" s="103"/>
      <c r="R1162" s="108"/>
      <c r="S1162" s="98"/>
      <c r="T1162" s="105"/>
      <c r="V1162" s="171"/>
      <c r="W1162" s="95"/>
      <c r="X1162" s="129"/>
      <c r="Y1162" s="100"/>
      <c r="Z1162" s="99"/>
      <c r="AA1162" s="100"/>
      <c r="AB1162" s="99"/>
      <c r="AC1162" s="100"/>
      <c r="AD1162" s="105"/>
      <c r="AE1162" s="94"/>
      <c r="AF1162" s="105"/>
      <c r="AG1162" s="94"/>
      <c r="AH1162" s="132"/>
      <c r="AI1162" s="97"/>
      <c r="AJ1162" s="96"/>
      <c r="AK1162" s="176"/>
      <c r="AL1162" s="169"/>
    </row>
    <row r="1163" spans="13:38" x14ac:dyDescent="0.45">
      <c r="M1163" s="96"/>
      <c r="N1163" s="103"/>
      <c r="R1163" s="108"/>
      <c r="S1163" s="98"/>
      <c r="T1163" s="105"/>
      <c r="V1163" s="171"/>
      <c r="W1163" s="95"/>
      <c r="X1163" s="129"/>
      <c r="Y1163" s="100"/>
      <c r="Z1163" s="99"/>
      <c r="AA1163" s="100"/>
      <c r="AB1163" s="99"/>
      <c r="AC1163" s="100"/>
      <c r="AD1163" s="105"/>
      <c r="AE1163" s="94"/>
      <c r="AF1163" s="105"/>
      <c r="AG1163" s="94"/>
      <c r="AH1163" s="132"/>
      <c r="AI1163" s="97"/>
      <c r="AJ1163" s="96"/>
      <c r="AK1163" s="176"/>
      <c r="AL1163" s="169"/>
    </row>
    <row r="1164" spans="13:38" x14ac:dyDescent="0.45">
      <c r="M1164" s="96"/>
      <c r="N1164" s="103"/>
      <c r="R1164" s="108"/>
      <c r="S1164" s="98"/>
      <c r="T1164" s="105"/>
      <c r="V1164" s="171"/>
      <c r="W1164" s="95"/>
      <c r="X1164" s="129"/>
      <c r="Y1164" s="100"/>
      <c r="Z1164" s="99"/>
      <c r="AA1164" s="100"/>
      <c r="AB1164" s="99"/>
      <c r="AC1164" s="100"/>
      <c r="AD1164" s="105"/>
      <c r="AE1164" s="94"/>
      <c r="AF1164" s="105"/>
      <c r="AG1164" s="94"/>
      <c r="AH1164" s="132"/>
      <c r="AI1164" s="97"/>
      <c r="AJ1164" s="96"/>
      <c r="AK1164" s="176"/>
      <c r="AL1164" s="169"/>
    </row>
    <row r="1165" spans="13:38" x14ac:dyDescent="0.45">
      <c r="M1165" s="96"/>
      <c r="N1165" s="103"/>
      <c r="R1165" s="108"/>
      <c r="S1165" s="98"/>
      <c r="T1165" s="105"/>
      <c r="V1165" s="171"/>
      <c r="W1165" s="95"/>
      <c r="X1165" s="129"/>
      <c r="Y1165" s="100"/>
      <c r="Z1165" s="99"/>
      <c r="AA1165" s="100"/>
      <c r="AB1165" s="99"/>
      <c r="AC1165" s="100"/>
      <c r="AD1165" s="105"/>
      <c r="AE1165" s="94"/>
      <c r="AF1165" s="105"/>
      <c r="AG1165" s="94"/>
      <c r="AH1165" s="132"/>
      <c r="AI1165" s="97"/>
      <c r="AJ1165" s="96"/>
      <c r="AK1165" s="176"/>
      <c r="AL1165" s="169"/>
    </row>
    <row r="1166" spans="13:38" x14ac:dyDescent="0.45">
      <c r="M1166" s="96"/>
      <c r="N1166" s="103"/>
      <c r="R1166" s="108"/>
      <c r="S1166" s="98"/>
      <c r="T1166" s="105"/>
      <c r="V1166" s="171"/>
      <c r="W1166" s="95"/>
      <c r="X1166" s="129"/>
      <c r="Y1166" s="100"/>
      <c r="Z1166" s="99"/>
      <c r="AA1166" s="100"/>
      <c r="AB1166" s="99"/>
      <c r="AC1166" s="100"/>
      <c r="AD1166" s="105"/>
      <c r="AE1166" s="94"/>
      <c r="AF1166" s="105"/>
      <c r="AG1166" s="94"/>
      <c r="AH1166" s="132"/>
      <c r="AI1166" s="97"/>
      <c r="AJ1166" s="96"/>
      <c r="AK1166" s="176"/>
      <c r="AL1166" s="169"/>
    </row>
    <row r="1167" spans="13:38" x14ac:dyDescent="0.45">
      <c r="M1167" s="96"/>
      <c r="N1167" s="103"/>
      <c r="R1167" s="108"/>
      <c r="S1167" s="98"/>
      <c r="T1167" s="105"/>
      <c r="V1167" s="171"/>
      <c r="W1167" s="95"/>
      <c r="X1167" s="129"/>
      <c r="Y1167" s="100"/>
      <c r="Z1167" s="99"/>
      <c r="AA1167" s="100"/>
      <c r="AB1167" s="99"/>
      <c r="AC1167" s="100"/>
      <c r="AD1167" s="105"/>
      <c r="AE1167" s="94"/>
      <c r="AF1167" s="105"/>
      <c r="AG1167" s="94"/>
      <c r="AH1167" s="132"/>
      <c r="AI1167" s="97"/>
      <c r="AJ1167" s="96"/>
      <c r="AK1167" s="176"/>
      <c r="AL1167" s="169"/>
    </row>
    <row r="1168" spans="13:38" x14ac:dyDescent="0.45">
      <c r="M1168" s="96"/>
      <c r="N1168" s="103"/>
      <c r="R1168" s="108"/>
      <c r="S1168" s="98"/>
      <c r="T1168" s="105"/>
      <c r="V1168" s="171"/>
      <c r="W1168" s="95"/>
      <c r="X1168" s="129"/>
      <c r="Y1168" s="100"/>
      <c r="Z1168" s="99"/>
      <c r="AA1168" s="100"/>
      <c r="AB1168" s="99"/>
      <c r="AC1168" s="100"/>
      <c r="AD1168" s="105"/>
      <c r="AE1168" s="94"/>
      <c r="AF1168" s="105"/>
      <c r="AG1168" s="94"/>
      <c r="AH1168" s="132"/>
      <c r="AI1168" s="97"/>
      <c r="AJ1168" s="96"/>
      <c r="AK1168" s="176"/>
      <c r="AL1168" s="169"/>
    </row>
    <row r="1169" spans="13:38" x14ac:dyDescent="0.45">
      <c r="M1169" s="96"/>
      <c r="N1169" s="103"/>
      <c r="R1169" s="108"/>
      <c r="S1169" s="98"/>
      <c r="T1169" s="105"/>
      <c r="V1169" s="171"/>
      <c r="W1169" s="95"/>
      <c r="X1169" s="129"/>
      <c r="Y1169" s="100"/>
      <c r="Z1169" s="99"/>
      <c r="AA1169" s="100"/>
      <c r="AB1169" s="99"/>
      <c r="AC1169" s="100"/>
      <c r="AD1169" s="105"/>
      <c r="AE1169" s="94"/>
      <c r="AF1169" s="105"/>
      <c r="AG1169" s="94"/>
      <c r="AH1169" s="132"/>
      <c r="AI1169" s="97"/>
      <c r="AJ1169" s="96"/>
      <c r="AK1169" s="176"/>
      <c r="AL1169" s="169"/>
    </row>
    <row r="1170" spans="13:38" x14ac:dyDescent="0.45">
      <c r="M1170" s="96"/>
      <c r="N1170" s="103"/>
      <c r="R1170" s="108"/>
      <c r="S1170" s="98"/>
      <c r="T1170" s="105"/>
      <c r="V1170" s="171"/>
      <c r="W1170" s="95"/>
      <c r="X1170" s="129"/>
      <c r="Y1170" s="100"/>
      <c r="Z1170" s="99"/>
      <c r="AA1170" s="100"/>
      <c r="AB1170" s="99"/>
      <c r="AC1170" s="100"/>
      <c r="AD1170" s="105"/>
      <c r="AE1170" s="94"/>
      <c r="AF1170" s="105"/>
      <c r="AG1170" s="94"/>
      <c r="AH1170" s="132"/>
      <c r="AI1170" s="97"/>
      <c r="AJ1170" s="96"/>
      <c r="AK1170" s="176"/>
      <c r="AL1170" s="169"/>
    </row>
    <row r="1171" spans="13:38" x14ac:dyDescent="0.45">
      <c r="M1171" s="96"/>
      <c r="N1171" s="103"/>
      <c r="R1171" s="108"/>
      <c r="S1171" s="98"/>
      <c r="T1171" s="105"/>
      <c r="V1171" s="171"/>
      <c r="W1171" s="95"/>
      <c r="X1171" s="129"/>
      <c r="Y1171" s="100"/>
      <c r="Z1171" s="99"/>
      <c r="AA1171" s="100"/>
      <c r="AB1171" s="99"/>
      <c r="AC1171" s="100"/>
      <c r="AD1171" s="105"/>
      <c r="AE1171" s="94"/>
      <c r="AF1171" s="105"/>
      <c r="AG1171" s="94"/>
      <c r="AH1171" s="132"/>
      <c r="AI1171" s="97"/>
      <c r="AJ1171" s="96"/>
      <c r="AK1171" s="176"/>
      <c r="AL1171" s="169"/>
    </row>
    <row r="1172" spans="13:38" x14ac:dyDescent="0.45">
      <c r="M1172" s="96"/>
      <c r="N1172" s="103"/>
      <c r="R1172" s="108"/>
      <c r="S1172" s="98"/>
      <c r="T1172" s="105"/>
      <c r="V1172" s="171"/>
      <c r="W1172" s="95"/>
      <c r="X1172" s="129"/>
      <c r="Y1172" s="100"/>
      <c r="Z1172" s="99"/>
      <c r="AA1172" s="100"/>
      <c r="AB1172" s="99"/>
      <c r="AC1172" s="100"/>
      <c r="AD1172" s="105"/>
      <c r="AE1172" s="94"/>
      <c r="AF1172" s="105"/>
      <c r="AG1172" s="94"/>
      <c r="AH1172" s="132"/>
      <c r="AI1172" s="97"/>
      <c r="AJ1172" s="96"/>
      <c r="AK1172" s="176"/>
      <c r="AL1172" s="169"/>
    </row>
    <row r="1173" spans="13:38" x14ac:dyDescent="0.45">
      <c r="M1173" s="96"/>
      <c r="N1173" s="103"/>
      <c r="R1173" s="108"/>
      <c r="S1173" s="98"/>
      <c r="T1173" s="105"/>
      <c r="V1173" s="171"/>
      <c r="W1173" s="95"/>
      <c r="X1173" s="129"/>
      <c r="Y1173" s="100"/>
      <c r="Z1173" s="99"/>
      <c r="AA1173" s="100"/>
      <c r="AB1173" s="99"/>
      <c r="AC1173" s="100"/>
      <c r="AD1173" s="105"/>
      <c r="AE1173" s="94"/>
      <c r="AF1173" s="105"/>
      <c r="AG1173" s="94"/>
      <c r="AH1173" s="132"/>
      <c r="AI1173" s="97"/>
      <c r="AJ1173" s="96"/>
      <c r="AK1173" s="176"/>
      <c r="AL1173" s="169"/>
    </row>
    <row r="1174" spans="13:38" x14ac:dyDescent="0.45">
      <c r="M1174" s="96"/>
      <c r="N1174" s="103"/>
      <c r="R1174" s="108"/>
      <c r="S1174" s="98"/>
      <c r="T1174" s="105"/>
      <c r="V1174" s="171"/>
      <c r="W1174" s="95"/>
      <c r="X1174" s="129"/>
      <c r="Y1174" s="100"/>
      <c r="Z1174" s="99"/>
      <c r="AA1174" s="100"/>
      <c r="AB1174" s="99"/>
      <c r="AC1174" s="100"/>
      <c r="AD1174" s="105"/>
      <c r="AE1174" s="94"/>
      <c r="AF1174" s="105"/>
      <c r="AG1174" s="94"/>
      <c r="AH1174" s="132"/>
      <c r="AI1174" s="97"/>
      <c r="AJ1174" s="96"/>
      <c r="AK1174" s="176"/>
      <c r="AL1174" s="169"/>
    </row>
    <row r="1175" spans="13:38" x14ac:dyDescent="0.45">
      <c r="M1175" s="96"/>
      <c r="N1175" s="103"/>
      <c r="R1175" s="108"/>
      <c r="S1175" s="98"/>
      <c r="T1175" s="105"/>
      <c r="V1175" s="171"/>
      <c r="W1175" s="95"/>
      <c r="X1175" s="129"/>
      <c r="Y1175" s="100"/>
      <c r="Z1175" s="99"/>
      <c r="AA1175" s="100"/>
      <c r="AB1175" s="99"/>
      <c r="AC1175" s="100"/>
      <c r="AD1175" s="105"/>
      <c r="AE1175" s="94"/>
      <c r="AF1175" s="105"/>
      <c r="AG1175" s="94"/>
      <c r="AH1175" s="132"/>
      <c r="AI1175" s="97"/>
      <c r="AJ1175" s="96"/>
      <c r="AK1175" s="176"/>
      <c r="AL1175" s="169"/>
    </row>
    <row r="1176" spans="13:38" x14ac:dyDescent="0.45">
      <c r="M1176" s="96"/>
      <c r="N1176" s="103"/>
      <c r="R1176" s="108"/>
      <c r="S1176" s="98"/>
      <c r="T1176" s="105"/>
      <c r="V1176" s="171"/>
      <c r="W1176" s="95"/>
      <c r="X1176" s="129"/>
      <c r="Y1176" s="100"/>
      <c r="Z1176" s="99"/>
      <c r="AA1176" s="100"/>
      <c r="AB1176" s="99"/>
      <c r="AC1176" s="100"/>
      <c r="AD1176" s="105"/>
      <c r="AE1176" s="94"/>
      <c r="AF1176" s="105"/>
      <c r="AG1176" s="94"/>
      <c r="AH1176" s="132"/>
      <c r="AI1176" s="97"/>
      <c r="AJ1176" s="96"/>
      <c r="AK1176" s="176"/>
      <c r="AL1176" s="169"/>
    </row>
    <row r="1177" spans="13:38" x14ac:dyDescent="0.45">
      <c r="M1177" s="96"/>
      <c r="N1177" s="103"/>
      <c r="R1177" s="108"/>
      <c r="S1177" s="98"/>
      <c r="T1177" s="105"/>
      <c r="V1177" s="171"/>
      <c r="W1177" s="95"/>
      <c r="X1177" s="129"/>
      <c r="Y1177" s="100"/>
      <c r="Z1177" s="99"/>
      <c r="AA1177" s="100"/>
      <c r="AB1177" s="99"/>
      <c r="AC1177" s="100"/>
      <c r="AD1177" s="105"/>
      <c r="AE1177" s="94"/>
      <c r="AF1177" s="105"/>
      <c r="AG1177" s="94"/>
      <c r="AH1177" s="132"/>
      <c r="AI1177" s="97"/>
      <c r="AJ1177" s="96"/>
      <c r="AK1177" s="176"/>
      <c r="AL1177" s="169"/>
    </row>
    <row r="1178" spans="13:38" x14ac:dyDescent="0.45">
      <c r="M1178" s="96"/>
      <c r="N1178" s="103"/>
      <c r="R1178" s="108"/>
      <c r="S1178" s="98"/>
      <c r="T1178" s="105"/>
      <c r="V1178" s="171"/>
      <c r="W1178" s="95"/>
      <c r="X1178" s="129"/>
      <c r="Y1178" s="100"/>
      <c r="Z1178" s="99"/>
      <c r="AA1178" s="100"/>
      <c r="AB1178" s="99"/>
      <c r="AC1178" s="100"/>
      <c r="AD1178" s="105"/>
      <c r="AE1178" s="94"/>
      <c r="AF1178" s="105"/>
      <c r="AG1178" s="94"/>
      <c r="AH1178" s="132"/>
      <c r="AI1178" s="97"/>
      <c r="AJ1178" s="96"/>
      <c r="AK1178" s="176"/>
      <c r="AL1178" s="169"/>
    </row>
    <row r="1179" spans="13:38" x14ac:dyDescent="0.45">
      <c r="M1179" s="96"/>
      <c r="N1179" s="103"/>
      <c r="R1179" s="108"/>
      <c r="S1179" s="98"/>
      <c r="T1179" s="105"/>
      <c r="V1179" s="171"/>
      <c r="W1179" s="95"/>
      <c r="X1179" s="129"/>
      <c r="Y1179" s="100"/>
      <c r="Z1179" s="99"/>
      <c r="AA1179" s="100"/>
      <c r="AB1179" s="99"/>
      <c r="AC1179" s="100"/>
      <c r="AD1179" s="105"/>
      <c r="AE1179" s="94"/>
      <c r="AF1179" s="105"/>
      <c r="AG1179" s="94"/>
      <c r="AH1179" s="132"/>
      <c r="AI1179" s="97"/>
      <c r="AJ1179" s="96"/>
      <c r="AK1179" s="176"/>
      <c r="AL1179" s="169"/>
    </row>
    <row r="1180" spans="13:38" x14ac:dyDescent="0.45">
      <c r="M1180" s="96"/>
      <c r="N1180" s="103"/>
      <c r="R1180" s="108"/>
      <c r="S1180" s="98"/>
      <c r="T1180" s="105"/>
      <c r="V1180" s="171"/>
      <c r="W1180" s="95"/>
      <c r="X1180" s="129"/>
      <c r="Y1180" s="100"/>
      <c r="Z1180" s="99"/>
      <c r="AA1180" s="100"/>
      <c r="AB1180" s="99"/>
      <c r="AC1180" s="100"/>
      <c r="AD1180" s="105"/>
      <c r="AE1180" s="94"/>
      <c r="AF1180" s="105"/>
      <c r="AG1180" s="94"/>
      <c r="AH1180" s="132"/>
      <c r="AI1180" s="97"/>
      <c r="AJ1180" s="96"/>
      <c r="AK1180" s="176"/>
      <c r="AL1180" s="169"/>
    </row>
    <row r="1181" spans="13:38" x14ac:dyDescent="0.45">
      <c r="M1181" s="96"/>
      <c r="N1181" s="103"/>
      <c r="R1181" s="108"/>
      <c r="S1181" s="98"/>
      <c r="T1181" s="105"/>
      <c r="V1181" s="171"/>
      <c r="W1181" s="95"/>
      <c r="X1181" s="129"/>
      <c r="Y1181" s="100"/>
      <c r="Z1181" s="99"/>
      <c r="AA1181" s="100"/>
      <c r="AB1181" s="99"/>
      <c r="AC1181" s="100"/>
      <c r="AD1181" s="105"/>
      <c r="AE1181" s="94"/>
      <c r="AF1181" s="105"/>
      <c r="AG1181" s="94"/>
      <c r="AH1181" s="132"/>
      <c r="AI1181" s="97"/>
      <c r="AJ1181" s="96"/>
      <c r="AK1181" s="176"/>
      <c r="AL1181" s="169"/>
    </row>
    <row r="1182" spans="13:38" x14ac:dyDescent="0.45">
      <c r="M1182" s="96"/>
      <c r="N1182" s="103"/>
      <c r="R1182" s="108"/>
      <c r="S1182" s="98"/>
      <c r="T1182" s="105"/>
      <c r="V1182" s="171"/>
      <c r="W1182" s="95"/>
      <c r="X1182" s="129"/>
      <c r="Y1182" s="100"/>
      <c r="Z1182" s="99"/>
      <c r="AA1182" s="100"/>
      <c r="AB1182" s="99"/>
      <c r="AC1182" s="100"/>
      <c r="AD1182" s="105"/>
      <c r="AE1182" s="94"/>
      <c r="AF1182" s="105"/>
      <c r="AG1182" s="94"/>
      <c r="AH1182" s="132"/>
      <c r="AI1182" s="97"/>
      <c r="AJ1182" s="96"/>
      <c r="AK1182" s="176"/>
      <c r="AL1182" s="169"/>
    </row>
    <row r="1183" spans="13:38" x14ac:dyDescent="0.45">
      <c r="M1183" s="96"/>
      <c r="N1183" s="103"/>
      <c r="R1183" s="108"/>
      <c r="S1183" s="98"/>
      <c r="T1183" s="105"/>
      <c r="V1183" s="171"/>
      <c r="W1183" s="95"/>
      <c r="X1183" s="129"/>
      <c r="Y1183" s="100"/>
      <c r="Z1183" s="99"/>
      <c r="AA1183" s="100"/>
      <c r="AB1183" s="99"/>
      <c r="AC1183" s="100"/>
      <c r="AD1183" s="105"/>
      <c r="AE1183" s="94"/>
      <c r="AF1183" s="105"/>
      <c r="AG1183" s="94"/>
      <c r="AH1183" s="132"/>
      <c r="AI1183" s="97"/>
      <c r="AJ1183" s="96"/>
      <c r="AK1183" s="176"/>
      <c r="AL1183" s="169"/>
    </row>
    <row r="1184" spans="13:38" x14ac:dyDescent="0.45">
      <c r="M1184" s="96"/>
      <c r="N1184" s="103"/>
      <c r="R1184" s="108"/>
      <c r="S1184" s="98"/>
      <c r="T1184" s="105"/>
      <c r="V1184" s="171"/>
      <c r="W1184" s="95"/>
      <c r="X1184" s="129"/>
      <c r="Y1184" s="100"/>
      <c r="Z1184" s="99"/>
      <c r="AA1184" s="100"/>
      <c r="AB1184" s="99"/>
      <c r="AC1184" s="100"/>
      <c r="AD1184" s="105"/>
      <c r="AE1184" s="94"/>
      <c r="AF1184" s="105"/>
      <c r="AG1184" s="94"/>
      <c r="AH1184" s="132"/>
      <c r="AI1184" s="97"/>
      <c r="AJ1184" s="96"/>
      <c r="AK1184" s="176"/>
      <c r="AL1184" s="169"/>
    </row>
    <row r="1185" spans="13:38" x14ac:dyDescent="0.45">
      <c r="M1185" s="96"/>
      <c r="N1185" s="103"/>
      <c r="R1185" s="108"/>
      <c r="S1185" s="98"/>
      <c r="T1185" s="105"/>
      <c r="V1185" s="171"/>
      <c r="W1185" s="95"/>
      <c r="X1185" s="129"/>
      <c r="Y1185" s="100"/>
      <c r="Z1185" s="99"/>
      <c r="AA1185" s="100"/>
      <c r="AB1185" s="99"/>
      <c r="AC1185" s="100"/>
      <c r="AD1185" s="105"/>
      <c r="AE1185" s="94"/>
      <c r="AF1185" s="105"/>
      <c r="AG1185" s="94"/>
      <c r="AH1185" s="132"/>
      <c r="AI1185" s="97"/>
      <c r="AJ1185" s="96"/>
      <c r="AK1185" s="176"/>
      <c r="AL1185" s="169"/>
    </row>
    <row r="1186" spans="13:38" x14ac:dyDescent="0.45">
      <c r="M1186" s="96"/>
      <c r="N1186" s="103"/>
      <c r="R1186" s="108"/>
      <c r="S1186" s="98"/>
      <c r="T1186" s="105"/>
      <c r="V1186" s="171"/>
      <c r="W1186" s="95"/>
      <c r="X1186" s="129"/>
      <c r="Y1186" s="100"/>
      <c r="Z1186" s="99"/>
      <c r="AA1186" s="100"/>
      <c r="AB1186" s="99"/>
      <c r="AC1186" s="100"/>
      <c r="AD1186" s="105"/>
      <c r="AE1186" s="94"/>
      <c r="AF1186" s="105"/>
      <c r="AG1186" s="94"/>
      <c r="AH1186" s="132"/>
      <c r="AI1186" s="97"/>
      <c r="AJ1186" s="96"/>
      <c r="AK1186" s="176"/>
      <c r="AL1186" s="169"/>
    </row>
    <row r="1187" spans="13:38" x14ac:dyDescent="0.45">
      <c r="M1187" s="96"/>
      <c r="N1187" s="103"/>
      <c r="R1187" s="108"/>
      <c r="S1187" s="98"/>
      <c r="T1187" s="105"/>
      <c r="V1187" s="171"/>
      <c r="W1187" s="95"/>
      <c r="X1187" s="129"/>
      <c r="Y1187" s="100"/>
      <c r="Z1187" s="99"/>
      <c r="AA1187" s="100"/>
      <c r="AB1187" s="99"/>
      <c r="AC1187" s="100"/>
      <c r="AD1187" s="105"/>
      <c r="AE1187" s="94"/>
      <c r="AF1187" s="105"/>
      <c r="AG1187" s="94"/>
      <c r="AH1187" s="132"/>
      <c r="AI1187" s="97"/>
      <c r="AJ1187" s="96"/>
      <c r="AK1187" s="176"/>
      <c r="AL1187" s="169"/>
    </row>
    <row r="1188" spans="13:38" x14ac:dyDescent="0.45">
      <c r="M1188" s="96"/>
      <c r="N1188" s="103"/>
      <c r="R1188" s="108"/>
      <c r="S1188" s="98"/>
      <c r="T1188" s="105"/>
      <c r="V1188" s="171"/>
      <c r="W1188" s="95"/>
      <c r="X1188" s="129"/>
      <c r="Y1188" s="100"/>
      <c r="Z1188" s="99"/>
      <c r="AA1188" s="100"/>
      <c r="AB1188" s="99"/>
      <c r="AC1188" s="100"/>
      <c r="AD1188" s="105"/>
      <c r="AE1188" s="94"/>
      <c r="AF1188" s="105"/>
      <c r="AG1188" s="94"/>
      <c r="AH1188" s="132"/>
      <c r="AI1188" s="97"/>
      <c r="AJ1188" s="96"/>
      <c r="AK1188" s="176"/>
      <c r="AL1188" s="169"/>
    </row>
    <row r="1189" spans="13:38" x14ac:dyDescent="0.45">
      <c r="M1189" s="96"/>
      <c r="N1189" s="103"/>
      <c r="R1189" s="108"/>
      <c r="S1189" s="98"/>
      <c r="T1189" s="105"/>
      <c r="V1189" s="171"/>
      <c r="W1189" s="95"/>
      <c r="X1189" s="129"/>
      <c r="Y1189" s="100"/>
      <c r="Z1189" s="99"/>
      <c r="AA1189" s="100"/>
      <c r="AB1189" s="99"/>
      <c r="AC1189" s="100"/>
      <c r="AD1189" s="105"/>
      <c r="AE1189" s="94"/>
      <c r="AF1189" s="105"/>
      <c r="AG1189" s="94"/>
      <c r="AH1189" s="132"/>
      <c r="AI1189" s="97"/>
      <c r="AJ1189" s="96"/>
      <c r="AK1189" s="176"/>
      <c r="AL1189" s="169"/>
    </row>
    <row r="1190" spans="13:38" x14ac:dyDescent="0.45">
      <c r="M1190" s="96"/>
      <c r="N1190" s="103"/>
      <c r="R1190" s="108"/>
      <c r="S1190" s="98"/>
      <c r="T1190" s="105"/>
      <c r="V1190" s="171"/>
      <c r="W1190" s="95"/>
      <c r="X1190" s="129"/>
      <c r="Y1190" s="100"/>
      <c r="Z1190" s="99"/>
      <c r="AA1190" s="100"/>
      <c r="AB1190" s="99"/>
      <c r="AC1190" s="100"/>
      <c r="AD1190" s="105"/>
      <c r="AE1190" s="94"/>
      <c r="AF1190" s="105"/>
      <c r="AG1190" s="94"/>
      <c r="AH1190" s="132"/>
      <c r="AI1190" s="97"/>
      <c r="AJ1190" s="96"/>
      <c r="AK1190" s="176"/>
      <c r="AL1190" s="169"/>
    </row>
    <row r="1191" spans="13:38" x14ac:dyDescent="0.45">
      <c r="M1191" s="96"/>
      <c r="N1191" s="103"/>
      <c r="R1191" s="108"/>
      <c r="S1191" s="98"/>
      <c r="T1191" s="105"/>
      <c r="V1191" s="171"/>
      <c r="W1191" s="95"/>
      <c r="X1191" s="129"/>
      <c r="Y1191" s="100"/>
      <c r="Z1191" s="99"/>
      <c r="AA1191" s="100"/>
      <c r="AB1191" s="99"/>
      <c r="AC1191" s="100"/>
      <c r="AD1191" s="105"/>
      <c r="AE1191" s="94"/>
      <c r="AF1191" s="105"/>
      <c r="AG1191" s="94"/>
      <c r="AH1191" s="132"/>
      <c r="AI1191" s="97"/>
      <c r="AJ1191" s="96"/>
      <c r="AK1191" s="176"/>
      <c r="AL1191" s="169"/>
    </row>
    <row r="1192" spans="13:38" x14ac:dyDescent="0.45">
      <c r="M1192" s="96"/>
      <c r="N1192" s="103"/>
      <c r="R1192" s="108"/>
      <c r="S1192" s="98"/>
      <c r="T1192" s="105"/>
      <c r="V1192" s="171"/>
      <c r="W1192" s="95"/>
      <c r="X1192" s="129"/>
      <c r="Y1192" s="100"/>
      <c r="Z1192" s="99"/>
      <c r="AA1192" s="100"/>
      <c r="AB1192" s="99"/>
      <c r="AC1192" s="100"/>
      <c r="AD1192" s="105"/>
      <c r="AE1192" s="94"/>
      <c r="AF1192" s="105"/>
      <c r="AG1192" s="94"/>
      <c r="AH1192" s="132"/>
      <c r="AI1192" s="97"/>
      <c r="AJ1192" s="96"/>
      <c r="AK1192" s="176"/>
      <c r="AL1192" s="169"/>
    </row>
    <row r="1193" spans="13:38" x14ac:dyDescent="0.45">
      <c r="M1193" s="96"/>
      <c r="N1193" s="103"/>
      <c r="R1193" s="108"/>
      <c r="S1193" s="98"/>
      <c r="T1193" s="105"/>
      <c r="V1193" s="171"/>
      <c r="W1193" s="95"/>
      <c r="X1193" s="129"/>
      <c r="Y1193" s="100"/>
      <c r="Z1193" s="99"/>
      <c r="AA1193" s="100"/>
      <c r="AB1193" s="99"/>
      <c r="AC1193" s="100"/>
      <c r="AD1193" s="105"/>
      <c r="AE1193" s="94"/>
      <c r="AF1193" s="105"/>
      <c r="AG1193" s="94"/>
      <c r="AH1193" s="132"/>
      <c r="AI1193" s="97"/>
      <c r="AJ1193" s="96"/>
      <c r="AK1193" s="176"/>
      <c r="AL1193" s="169"/>
    </row>
    <row r="1194" spans="13:38" x14ac:dyDescent="0.45">
      <c r="M1194" s="96"/>
      <c r="N1194" s="103"/>
      <c r="R1194" s="108"/>
      <c r="S1194" s="98"/>
      <c r="T1194" s="105"/>
      <c r="V1194" s="171"/>
      <c r="W1194" s="95"/>
      <c r="X1194" s="129"/>
      <c r="Y1194" s="100"/>
      <c r="Z1194" s="99"/>
      <c r="AA1194" s="100"/>
      <c r="AB1194" s="99"/>
      <c r="AC1194" s="100"/>
      <c r="AD1194" s="105"/>
      <c r="AE1194" s="94"/>
      <c r="AF1194" s="105"/>
      <c r="AG1194" s="94"/>
      <c r="AH1194" s="132"/>
      <c r="AI1194" s="97"/>
      <c r="AJ1194" s="96"/>
      <c r="AK1194" s="176"/>
      <c r="AL1194" s="169"/>
    </row>
    <row r="1195" spans="13:38" x14ac:dyDescent="0.45">
      <c r="M1195" s="96"/>
      <c r="N1195" s="103"/>
      <c r="R1195" s="108"/>
      <c r="S1195" s="98"/>
      <c r="T1195" s="105"/>
      <c r="V1195" s="171"/>
      <c r="W1195" s="95"/>
      <c r="X1195" s="129"/>
      <c r="Y1195" s="100"/>
      <c r="Z1195" s="99"/>
      <c r="AA1195" s="100"/>
      <c r="AB1195" s="99"/>
      <c r="AC1195" s="100"/>
      <c r="AD1195" s="105"/>
      <c r="AE1195" s="94"/>
      <c r="AF1195" s="105"/>
      <c r="AG1195" s="94"/>
      <c r="AH1195" s="132"/>
      <c r="AI1195" s="97"/>
      <c r="AJ1195" s="96"/>
      <c r="AK1195" s="176"/>
      <c r="AL1195" s="169"/>
    </row>
    <row r="1196" spans="13:38" x14ac:dyDescent="0.45">
      <c r="M1196" s="96"/>
      <c r="N1196" s="103"/>
      <c r="R1196" s="108"/>
      <c r="S1196" s="98"/>
      <c r="T1196" s="105"/>
      <c r="V1196" s="171"/>
      <c r="W1196" s="95"/>
      <c r="X1196" s="129"/>
      <c r="Y1196" s="100"/>
      <c r="Z1196" s="99"/>
      <c r="AA1196" s="100"/>
      <c r="AB1196" s="99"/>
      <c r="AC1196" s="100"/>
      <c r="AD1196" s="105"/>
      <c r="AE1196" s="94"/>
      <c r="AF1196" s="105"/>
      <c r="AG1196" s="94"/>
      <c r="AH1196" s="132"/>
      <c r="AI1196" s="97"/>
      <c r="AJ1196" s="96"/>
      <c r="AK1196" s="176"/>
      <c r="AL1196" s="169"/>
    </row>
    <row r="1197" spans="13:38" x14ac:dyDescent="0.45">
      <c r="M1197" s="96"/>
      <c r="N1197" s="103"/>
      <c r="R1197" s="108"/>
      <c r="S1197" s="98"/>
      <c r="T1197" s="105"/>
      <c r="V1197" s="171"/>
      <c r="W1197" s="95"/>
      <c r="X1197" s="129"/>
      <c r="Y1197" s="100"/>
      <c r="Z1197" s="99"/>
      <c r="AA1197" s="100"/>
      <c r="AB1197" s="99"/>
      <c r="AC1197" s="100"/>
      <c r="AD1197" s="105"/>
      <c r="AE1197" s="94"/>
      <c r="AF1197" s="105"/>
      <c r="AG1197" s="94"/>
      <c r="AH1197" s="132"/>
      <c r="AI1197" s="97"/>
      <c r="AJ1197" s="96"/>
      <c r="AK1197" s="176"/>
      <c r="AL1197" s="169"/>
    </row>
    <row r="1198" spans="13:38" x14ac:dyDescent="0.45">
      <c r="M1198" s="96"/>
      <c r="N1198" s="103"/>
      <c r="R1198" s="108"/>
      <c r="S1198" s="98"/>
      <c r="T1198" s="105"/>
      <c r="V1198" s="171"/>
      <c r="W1198" s="95"/>
      <c r="X1198" s="129"/>
      <c r="Y1198" s="100"/>
      <c r="Z1198" s="99"/>
      <c r="AA1198" s="100"/>
      <c r="AB1198" s="99"/>
      <c r="AC1198" s="100"/>
      <c r="AD1198" s="105"/>
      <c r="AE1198" s="94"/>
      <c r="AF1198" s="105"/>
      <c r="AG1198" s="94"/>
      <c r="AH1198" s="132"/>
      <c r="AI1198" s="97"/>
      <c r="AJ1198" s="96"/>
      <c r="AK1198" s="176"/>
      <c r="AL1198" s="169"/>
    </row>
    <row r="1199" spans="13:38" x14ac:dyDescent="0.45">
      <c r="M1199" s="96"/>
      <c r="N1199" s="103"/>
      <c r="R1199" s="108"/>
      <c r="S1199" s="98"/>
      <c r="T1199" s="105"/>
      <c r="V1199" s="171"/>
      <c r="W1199" s="95"/>
      <c r="X1199" s="129"/>
      <c r="Y1199" s="100"/>
      <c r="Z1199" s="99"/>
      <c r="AA1199" s="100"/>
      <c r="AB1199" s="99"/>
      <c r="AC1199" s="100"/>
      <c r="AD1199" s="105"/>
      <c r="AE1199" s="94"/>
      <c r="AF1199" s="105"/>
      <c r="AG1199" s="94"/>
      <c r="AH1199" s="132"/>
      <c r="AI1199" s="97"/>
      <c r="AJ1199" s="96"/>
      <c r="AK1199" s="176"/>
      <c r="AL1199" s="169"/>
    </row>
    <row r="1200" spans="13:38" x14ac:dyDescent="0.45">
      <c r="M1200" s="96"/>
      <c r="N1200" s="103"/>
      <c r="R1200" s="108"/>
      <c r="S1200" s="98"/>
      <c r="T1200" s="105"/>
      <c r="V1200" s="171"/>
      <c r="W1200" s="95"/>
      <c r="X1200" s="129"/>
      <c r="Y1200" s="100"/>
      <c r="Z1200" s="99"/>
      <c r="AA1200" s="100"/>
      <c r="AB1200" s="99"/>
      <c r="AC1200" s="100"/>
      <c r="AD1200" s="105"/>
      <c r="AE1200" s="94"/>
      <c r="AF1200" s="105"/>
      <c r="AG1200" s="94"/>
      <c r="AH1200" s="132"/>
      <c r="AI1200" s="97"/>
      <c r="AJ1200" s="96"/>
      <c r="AK1200" s="176"/>
      <c r="AL1200" s="169"/>
    </row>
    <row r="1201" spans="13:38" x14ac:dyDescent="0.45">
      <c r="M1201" s="96"/>
      <c r="N1201" s="103"/>
      <c r="R1201" s="108"/>
      <c r="S1201" s="98"/>
      <c r="T1201" s="105"/>
      <c r="V1201" s="171"/>
      <c r="W1201" s="95"/>
      <c r="X1201" s="129"/>
      <c r="Y1201" s="100"/>
      <c r="Z1201" s="99"/>
      <c r="AA1201" s="100"/>
      <c r="AB1201" s="99"/>
      <c r="AC1201" s="100"/>
      <c r="AD1201" s="105"/>
      <c r="AE1201" s="94"/>
      <c r="AF1201" s="105"/>
      <c r="AG1201" s="94"/>
      <c r="AH1201" s="132"/>
      <c r="AI1201" s="97"/>
      <c r="AJ1201" s="96"/>
      <c r="AK1201" s="176"/>
      <c r="AL1201" s="169"/>
    </row>
    <row r="1202" spans="13:38" x14ac:dyDescent="0.45">
      <c r="M1202" s="96"/>
      <c r="N1202" s="103"/>
      <c r="R1202" s="108"/>
      <c r="S1202" s="98"/>
      <c r="T1202" s="105"/>
      <c r="V1202" s="171"/>
      <c r="W1202" s="95"/>
      <c r="X1202" s="129"/>
      <c r="Y1202" s="100"/>
      <c r="Z1202" s="99"/>
      <c r="AA1202" s="100"/>
      <c r="AB1202" s="99"/>
      <c r="AC1202" s="100"/>
      <c r="AD1202" s="105"/>
      <c r="AE1202" s="94"/>
      <c r="AF1202" s="105"/>
      <c r="AG1202" s="94"/>
      <c r="AH1202" s="132"/>
      <c r="AI1202" s="97"/>
      <c r="AJ1202" s="96"/>
      <c r="AK1202" s="176"/>
      <c r="AL1202" s="169"/>
    </row>
    <row r="1203" spans="13:38" x14ac:dyDescent="0.45">
      <c r="M1203" s="96"/>
      <c r="N1203" s="103"/>
      <c r="R1203" s="108"/>
      <c r="S1203" s="98"/>
      <c r="T1203" s="105"/>
      <c r="V1203" s="171"/>
      <c r="W1203" s="95"/>
      <c r="X1203" s="129"/>
      <c r="Y1203" s="100"/>
      <c r="Z1203" s="99"/>
      <c r="AA1203" s="100"/>
      <c r="AB1203" s="99"/>
      <c r="AC1203" s="100"/>
      <c r="AD1203" s="105"/>
      <c r="AE1203" s="94"/>
      <c r="AF1203" s="105"/>
      <c r="AG1203" s="94"/>
      <c r="AH1203" s="132"/>
      <c r="AI1203" s="97"/>
      <c r="AJ1203" s="96"/>
      <c r="AK1203" s="176"/>
      <c r="AL1203" s="169"/>
    </row>
    <row r="1204" spans="13:38" x14ac:dyDescent="0.45">
      <c r="M1204" s="96"/>
      <c r="N1204" s="103"/>
      <c r="R1204" s="108"/>
      <c r="S1204" s="98"/>
      <c r="T1204" s="105"/>
      <c r="V1204" s="171"/>
      <c r="W1204" s="95"/>
      <c r="X1204" s="129"/>
      <c r="Y1204" s="100"/>
      <c r="Z1204" s="99"/>
      <c r="AA1204" s="100"/>
      <c r="AB1204" s="99"/>
      <c r="AC1204" s="100"/>
      <c r="AD1204" s="105"/>
      <c r="AE1204" s="94"/>
      <c r="AF1204" s="105"/>
      <c r="AG1204" s="94"/>
      <c r="AH1204" s="132"/>
      <c r="AI1204" s="97"/>
      <c r="AJ1204" s="96"/>
      <c r="AK1204" s="176"/>
      <c r="AL1204" s="169"/>
    </row>
    <row r="1205" spans="13:38" x14ac:dyDescent="0.45">
      <c r="M1205" s="96"/>
      <c r="N1205" s="103"/>
      <c r="R1205" s="108"/>
      <c r="S1205" s="98"/>
      <c r="T1205" s="105"/>
      <c r="V1205" s="171"/>
      <c r="W1205" s="95"/>
      <c r="X1205" s="129"/>
      <c r="Y1205" s="100"/>
      <c r="Z1205" s="99"/>
      <c r="AA1205" s="100"/>
      <c r="AB1205" s="99"/>
      <c r="AC1205" s="100"/>
      <c r="AD1205" s="105"/>
      <c r="AE1205" s="94"/>
      <c r="AF1205" s="105"/>
      <c r="AG1205" s="94"/>
      <c r="AH1205" s="132"/>
      <c r="AI1205" s="97"/>
      <c r="AJ1205" s="96"/>
      <c r="AK1205" s="176"/>
      <c r="AL1205" s="169"/>
    </row>
    <row r="1206" spans="13:38" x14ac:dyDescent="0.45">
      <c r="M1206" s="96"/>
      <c r="N1206" s="103"/>
      <c r="R1206" s="108"/>
      <c r="S1206" s="98"/>
      <c r="T1206" s="105"/>
      <c r="V1206" s="171"/>
      <c r="W1206" s="95"/>
      <c r="X1206" s="129"/>
      <c r="Y1206" s="100"/>
      <c r="Z1206" s="99"/>
      <c r="AA1206" s="100"/>
      <c r="AB1206" s="99"/>
      <c r="AC1206" s="100"/>
      <c r="AD1206" s="105"/>
      <c r="AE1206" s="94"/>
      <c r="AF1206" s="105"/>
      <c r="AG1206" s="94"/>
      <c r="AH1206" s="132"/>
      <c r="AI1206" s="97"/>
      <c r="AJ1206" s="96"/>
      <c r="AK1206" s="176"/>
      <c r="AL1206" s="169"/>
    </row>
    <row r="1207" spans="13:38" x14ac:dyDescent="0.45">
      <c r="M1207" s="96"/>
      <c r="N1207" s="103"/>
      <c r="R1207" s="108"/>
      <c r="S1207" s="98"/>
      <c r="T1207" s="105"/>
      <c r="V1207" s="171"/>
      <c r="W1207" s="95"/>
      <c r="X1207" s="129"/>
      <c r="Y1207" s="100"/>
      <c r="Z1207" s="99"/>
      <c r="AA1207" s="100"/>
      <c r="AB1207" s="99"/>
      <c r="AC1207" s="100"/>
      <c r="AD1207" s="105"/>
      <c r="AE1207" s="94"/>
      <c r="AF1207" s="105"/>
      <c r="AG1207" s="94"/>
      <c r="AH1207" s="132"/>
      <c r="AI1207" s="97"/>
      <c r="AJ1207" s="96"/>
      <c r="AK1207" s="176"/>
      <c r="AL1207" s="169"/>
    </row>
    <row r="1208" spans="13:38" x14ac:dyDescent="0.45">
      <c r="M1208" s="96"/>
      <c r="N1208" s="103"/>
      <c r="R1208" s="108"/>
      <c r="S1208" s="98"/>
      <c r="T1208" s="105"/>
      <c r="V1208" s="171"/>
      <c r="W1208" s="95"/>
      <c r="X1208" s="129"/>
      <c r="Y1208" s="100"/>
      <c r="Z1208" s="99"/>
      <c r="AA1208" s="100"/>
      <c r="AB1208" s="99"/>
      <c r="AC1208" s="100"/>
      <c r="AD1208" s="105"/>
      <c r="AE1208" s="94"/>
      <c r="AF1208" s="105"/>
      <c r="AG1208" s="94"/>
      <c r="AH1208" s="132"/>
      <c r="AI1208" s="97"/>
      <c r="AJ1208" s="96"/>
      <c r="AK1208" s="176"/>
      <c r="AL1208" s="169"/>
    </row>
    <row r="1209" spans="13:38" x14ac:dyDescent="0.45">
      <c r="M1209" s="96"/>
      <c r="N1209" s="103"/>
      <c r="R1209" s="108"/>
      <c r="S1209" s="98"/>
      <c r="T1209" s="105"/>
      <c r="V1209" s="171"/>
      <c r="W1209" s="95"/>
      <c r="X1209" s="129"/>
      <c r="Y1209" s="100"/>
      <c r="Z1209" s="99"/>
      <c r="AA1209" s="100"/>
      <c r="AB1209" s="99"/>
      <c r="AC1209" s="100"/>
      <c r="AD1209" s="105"/>
      <c r="AE1209" s="94"/>
      <c r="AF1209" s="105"/>
      <c r="AG1209" s="94"/>
      <c r="AH1209" s="132"/>
      <c r="AI1209" s="97"/>
      <c r="AJ1209" s="96"/>
      <c r="AK1209" s="176"/>
      <c r="AL1209" s="169"/>
    </row>
    <row r="1210" spans="13:38" x14ac:dyDescent="0.45">
      <c r="M1210" s="96"/>
      <c r="N1210" s="103"/>
      <c r="R1210" s="108"/>
      <c r="S1210" s="98"/>
      <c r="T1210" s="105"/>
      <c r="V1210" s="171"/>
      <c r="W1210" s="95"/>
      <c r="X1210" s="129"/>
      <c r="Y1210" s="100"/>
      <c r="Z1210" s="99"/>
      <c r="AA1210" s="100"/>
      <c r="AB1210" s="99"/>
      <c r="AC1210" s="100"/>
      <c r="AD1210" s="105"/>
      <c r="AE1210" s="94"/>
      <c r="AF1210" s="105"/>
      <c r="AG1210" s="94"/>
      <c r="AH1210" s="132"/>
      <c r="AI1210" s="97"/>
      <c r="AJ1210" s="96"/>
      <c r="AK1210" s="176"/>
      <c r="AL1210" s="169"/>
    </row>
    <row r="1211" spans="13:38" x14ac:dyDescent="0.45">
      <c r="M1211" s="96"/>
      <c r="N1211" s="103"/>
      <c r="R1211" s="108"/>
      <c r="S1211" s="98"/>
      <c r="T1211" s="105"/>
      <c r="V1211" s="171"/>
      <c r="W1211" s="95"/>
      <c r="X1211" s="129"/>
      <c r="Y1211" s="100"/>
      <c r="Z1211" s="99"/>
      <c r="AA1211" s="100"/>
      <c r="AB1211" s="99"/>
      <c r="AC1211" s="100"/>
      <c r="AD1211" s="105"/>
      <c r="AE1211" s="94"/>
      <c r="AF1211" s="105"/>
      <c r="AG1211" s="94"/>
      <c r="AH1211" s="132"/>
      <c r="AI1211" s="97"/>
      <c r="AJ1211" s="96"/>
      <c r="AK1211" s="176"/>
      <c r="AL1211" s="169"/>
    </row>
    <row r="1212" spans="13:38" x14ac:dyDescent="0.45">
      <c r="M1212" s="96"/>
      <c r="N1212" s="103"/>
      <c r="R1212" s="108"/>
      <c r="S1212" s="98"/>
      <c r="T1212" s="105"/>
      <c r="V1212" s="171"/>
      <c r="W1212" s="95"/>
      <c r="X1212" s="129"/>
      <c r="Y1212" s="100"/>
      <c r="Z1212" s="99"/>
      <c r="AA1212" s="100"/>
      <c r="AB1212" s="99"/>
      <c r="AC1212" s="100"/>
      <c r="AD1212" s="105"/>
      <c r="AE1212" s="94"/>
      <c r="AF1212" s="105"/>
      <c r="AG1212" s="94"/>
      <c r="AH1212" s="132"/>
      <c r="AI1212" s="97"/>
      <c r="AJ1212" s="96"/>
      <c r="AK1212" s="176"/>
      <c r="AL1212" s="169"/>
    </row>
    <row r="1213" spans="13:38" x14ac:dyDescent="0.45">
      <c r="M1213" s="96"/>
      <c r="N1213" s="103"/>
      <c r="R1213" s="108"/>
      <c r="S1213" s="98"/>
      <c r="T1213" s="105"/>
      <c r="V1213" s="171"/>
      <c r="W1213" s="95"/>
      <c r="X1213" s="129"/>
      <c r="Y1213" s="100"/>
      <c r="Z1213" s="99"/>
      <c r="AA1213" s="100"/>
      <c r="AB1213" s="99"/>
      <c r="AC1213" s="100"/>
      <c r="AD1213" s="105"/>
      <c r="AE1213" s="94"/>
      <c r="AF1213" s="105"/>
      <c r="AG1213" s="94"/>
      <c r="AH1213" s="132"/>
      <c r="AI1213" s="97"/>
      <c r="AJ1213" s="96"/>
      <c r="AK1213" s="176"/>
      <c r="AL1213" s="169"/>
    </row>
    <row r="1214" spans="13:38" x14ac:dyDescent="0.45">
      <c r="M1214" s="96"/>
      <c r="N1214" s="103"/>
      <c r="R1214" s="108"/>
      <c r="S1214" s="98"/>
      <c r="T1214" s="105"/>
      <c r="V1214" s="171"/>
      <c r="W1214" s="95"/>
      <c r="X1214" s="129"/>
      <c r="Y1214" s="100"/>
      <c r="Z1214" s="99"/>
      <c r="AA1214" s="100"/>
      <c r="AB1214" s="99"/>
      <c r="AC1214" s="100"/>
      <c r="AD1214" s="105"/>
      <c r="AE1214" s="94"/>
      <c r="AF1214" s="105"/>
      <c r="AG1214" s="94"/>
      <c r="AH1214" s="132"/>
      <c r="AI1214" s="97"/>
      <c r="AJ1214" s="96"/>
      <c r="AK1214" s="176"/>
      <c r="AL1214" s="169"/>
    </row>
    <row r="1215" spans="13:38" x14ac:dyDescent="0.45">
      <c r="M1215" s="96"/>
      <c r="N1215" s="103"/>
      <c r="R1215" s="108"/>
      <c r="S1215" s="98"/>
      <c r="T1215" s="105"/>
      <c r="V1215" s="171"/>
      <c r="W1215" s="95"/>
      <c r="X1215" s="129"/>
      <c r="Y1215" s="100"/>
      <c r="Z1215" s="99"/>
      <c r="AA1215" s="100"/>
      <c r="AB1215" s="99"/>
      <c r="AC1215" s="100"/>
      <c r="AD1215" s="105"/>
      <c r="AE1215" s="94"/>
      <c r="AF1215" s="105"/>
      <c r="AG1215" s="94"/>
      <c r="AH1215" s="132"/>
      <c r="AI1215" s="97"/>
      <c r="AJ1215" s="96"/>
      <c r="AK1215" s="176"/>
      <c r="AL1215" s="169"/>
    </row>
    <row r="1216" spans="13:38" x14ac:dyDescent="0.45">
      <c r="M1216" s="96"/>
      <c r="N1216" s="103"/>
      <c r="R1216" s="108"/>
      <c r="S1216" s="98"/>
      <c r="T1216" s="105"/>
      <c r="V1216" s="171"/>
      <c r="W1216" s="95"/>
      <c r="X1216" s="129"/>
      <c r="Y1216" s="100"/>
      <c r="Z1216" s="99"/>
      <c r="AA1216" s="100"/>
      <c r="AB1216" s="99"/>
      <c r="AC1216" s="100"/>
      <c r="AD1216" s="105"/>
      <c r="AE1216" s="94"/>
      <c r="AF1216" s="105"/>
      <c r="AG1216" s="94"/>
      <c r="AH1216" s="132"/>
      <c r="AI1216" s="97"/>
      <c r="AJ1216" s="96"/>
      <c r="AK1216" s="176"/>
      <c r="AL1216" s="169"/>
    </row>
    <row r="1217" spans="13:38" x14ac:dyDescent="0.45">
      <c r="M1217" s="96"/>
      <c r="N1217" s="103"/>
      <c r="R1217" s="108"/>
      <c r="S1217" s="98"/>
      <c r="T1217" s="105"/>
      <c r="V1217" s="171"/>
      <c r="W1217" s="95"/>
      <c r="X1217" s="129"/>
      <c r="Y1217" s="100"/>
      <c r="Z1217" s="99"/>
      <c r="AA1217" s="100"/>
      <c r="AB1217" s="99"/>
      <c r="AC1217" s="100"/>
      <c r="AD1217" s="105"/>
      <c r="AE1217" s="94"/>
      <c r="AF1217" s="105"/>
      <c r="AG1217" s="94"/>
      <c r="AH1217" s="132"/>
      <c r="AI1217" s="97"/>
      <c r="AJ1217" s="96"/>
      <c r="AK1217" s="176"/>
      <c r="AL1217" s="169"/>
    </row>
    <row r="1218" spans="13:38" x14ac:dyDescent="0.45">
      <c r="M1218" s="96"/>
      <c r="N1218" s="103"/>
      <c r="R1218" s="108"/>
      <c r="S1218" s="98"/>
      <c r="T1218" s="105"/>
      <c r="V1218" s="171"/>
      <c r="W1218" s="95"/>
      <c r="X1218" s="129"/>
      <c r="Y1218" s="100"/>
      <c r="Z1218" s="99"/>
      <c r="AA1218" s="100"/>
      <c r="AB1218" s="99"/>
      <c r="AC1218" s="100"/>
      <c r="AD1218" s="105"/>
      <c r="AE1218" s="94"/>
      <c r="AF1218" s="105"/>
      <c r="AG1218" s="94"/>
      <c r="AH1218" s="132"/>
      <c r="AI1218" s="97"/>
      <c r="AJ1218" s="96"/>
      <c r="AK1218" s="176"/>
      <c r="AL1218" s="169"/>
    </row>
    <row r="1219" spans="13:38" x14ac:dyDescent="0.45">
      <c r="M1219" s="96"/>
      <c r="N1219" s="103"/>
      <c r="R1219" s="108"/>
      <c r="S1219" s="98"/>
      <c r="T1219" s="105"/>
      <c r="V1219" s="171"/>
      <c r="W1219" s="95"/>
      <c r="X1219" s="129"/>
      <c r="Y1219" s="100"/>
      <c r="Z1219" s="99"/>
      <c r="AA1219" s="100"/>
      <c r="AB1219" s="99"/>
      <c r="AC1219" s="100"/>
      <c r="AD1219" s="105"/>
      <c r="AE1219" s="94"/>
      <c r="AF1219" s="105"/>
      <c r="AG1219" s="94"/>
      <c r="AH1219" s="132"/>
      <c r="AI1219" s="97"/>
      <c r="AJ1219" s="96"/>
      <c r="AK1219" s="176"/>
      <c r="AL1219" s="169"/>
    </row>
    <row r="1220" spans="13:38" x14ac:dyDescent="0.45">
      <c r="M1220" s="96"/>
      <c r="N1220" s="103"/>
      <c r="R1220" s="108"/>
      <c r="S1220" s="98"/>
      <c r="T1220" s="105"/>
      <c r="V1220" s="171"/>
      <c r="W1220" s="95"/>
      <c r="X1220" s="129"/>
      <c r="Y1220" s="100"/>
      <c r="Z1220" s="99"/>
      <c r="AA1220" s="100"/>
      <c r="AB1220" s="99"/>
      <c r="AC1220" s="100"/>
      <c r="AD1220" s="105"/>
      <c r="AE1220" s="94"/>
      <c r="AF1220" s="105"/>
      <c r="AG1220" s="94"/>
      <c r="AH1220" s="132"/>
      <c r="AI1220" s="97"/>
      <c r="AJ1220" s="96"/>
      <c r="AK1220" s="176"/>
      <c r="AL1220" s="169"/>
    </row>
    <row r="1221" spans="13:38" x14ac:dyDescent="0.45">
      <c r="M1221" s="96"/>
      <c r="N1221" s="103"/>
      <c r="R1221" s="108"/>
      <c r="S1221" s="98"/>
      <c r="T1221" s="105"/>
      <c r="V1221" s="171"/>
      <c r="W1221" s="95"/>
      <c r="X1221" s="129"/>
      <c r="Y1221" s="100"/>
      <c r="Z1221" s="99"/>
      <c r="AA1221" s="100"/>
      <c r="AB1221" s="99"/>
      <c r="AC1221" s="100"/>
      <c r="AD1221" s="105"/>
      <c r="AE1221" s="94"/>
      <c r="AF1221" s="105"/>
      <c r="AG1221" s="94"/>
      <c r="AH1221" s="132"/>
      <c r="AI1221" s="97"/>
      <c r="AJ1221" s="96"/>
      <c r="AK1221" s="176"/>
      <c r="AL1221" s="169"/>
    </row>
    <row r="1222" spans="13:38" x14ac:dyDescent="0.45">
      <c r="M1222" s="96"/>
      <c r="N1222" s="103"/>
      <c r="R1222" s="108"/>
      <c r="S1222" s="98"/>
      <c r="T1222" s="105"/>
      <c r="V1222" s="171"/>
      <c r="W1222" s="95"/>
      <c r="X1222" s="129"/>
      <c r="Y1222" s="100"/>
      <c r="Z1222" s="99"/>
      <c r="AA1222" s="100"/>
      <c r="AB1222" s="99"/>
      <c r="AC1222" s="100"/>
      <c r="AD1222" s="105"/>
      <c r="AE1222" s="94"/>
      <c r="AF1222" s="105"/>
      <c r="AG1222" s="94"/>
      <c r="AH1222" s="132"/>
      <c r="AI1222" s="97"/>
      <c r="AJ1222" s="96"/>
      <c r="AK1222" s="176"/>
      <c r="AL1222" s="169"/>
    </row>
    <row r="1223" spans="13:38" x14ac:dyDescent="0.45">
      <c r="M1223" s="96"/>
      <c r="N1223" s="103"/>
      <c r="R1223" s="108"/>
      <c r="S1223" s="98"/>
      <c r="T1223" s="105"/>
      <c r="V1223" s="171"/>
      <c r="W1223" s="95"/>
      <c r="X1223" s="129"/>
      <c r="Y1223" s="100"/>
      <c r="Z1223" s="99"/>
      <c r="AA1223" s="100"/>
      <c r="AB1223" s="99"/>
      <c r="AC1223" s="100"/>
      <c r="AD1223" s="105"/>
      <c r="AE1223" s="94"/>
      <c r="AF1223" s="105"/>
      <c r="AG1223" s="94"/>
      <c r="AH1223" s="132"/>
      <c r="AI1223" s="97"/>
      <c r="AJ1223" s="96"/>
      <c r="AK1223" s="176"/>
      <c r="AL1223" s="169"/>
    </row>
    <row r="1224" spans="13:38" x14ac:dyDescent="0.45">
      <c r="M1224" s="96"/>
      <c r="N1224" s="103"/>
      <c r="R1224" s="108"/>
      <c r="S1224" s="98"/>
      <c r="T1224" s="105"/>
      <c r="V1224" s="171"/>
      <c r="W1224" s="95"/>
      <c r="X1224" s="129"/>
      <c r="Y1224" s="100"/>
      <c r="Z1224" s="99"/>
      <c r="AA1224" s="100"/>
      <c r="AB1224" s="99"/>
      <c r="AC1224" s="100"/>
      <c r="AD1224" s="105"/>
      <c r="AE1224" s="94"/>
      <c r="AF1224" s="105"/>
      <c r="AG1224" s="94"/>
      <c r="AH1224" s="132"/>
      <c r="AI1224" s="97"/>
      <c r="AJ1224" s="96"/>
      <c r="AK1224" s="176"/>
      <c r="AL1224" s="169"/>
    </row>
    <row r="1225" spans="13:38" x14ac:dyDescent="0.45">
      <c r="M1225" s="96"/>
      <c r="N1225" s="103"/>
      <c r="R1225" s="108"/>
      <c r="S1225" s="98"/>
      <c r="T1225" s="105"/>
      <c r="V1225" s="171"/>
      <c r="W1225" s="95"/>
      <c r="X1225" s="129"/>
      <c r="Y1225" s="100"/>
      <c r="Z1225" s="99"/>
      <c r="AA1225" s="100"/>
      <c r="AB1225" s="99"/>
      <c r="AC1225" s="100"/>
      <c r="AD1225" s="105"/>
      <c r="AE1225" s="94"/>
      <c r="AF1225" s="105"/>
      <c r="AG1225" s="94"/>
      <c r="AH1225" s="132"/>
      <c r="AI1225" s="97"/>
      <c r="AJ1225" s="96"/>
      <c r="AK1225" s="176"/>
      <c r="AL1225" s="169"/>
    </row>
    <row r="1226" spans="13:38" x14ac:dyDescent="0.45">
      <c r="M1226" s="96"/>
      <c r="N1226" s="103"/>
      <c r="R1226" s="108"/>
      <c r="S1226" s="98"/>
      <c r="T1226" s="105"/>
      <c r="V1226" s="171"/>
      <c r="W1226" s="95"/>
      <c r="X1226" s="129"/>
      <c r="Y1226" s="100"/>
      <c r="Z1226" s="99"/>
      <c r="AA1226" s="100"/>
      <c r="AB1226" s="99"/>
      <c r="AC1226" s="100"/>
      <c r="AD1226" s="105"/>
      <c r="AE1226" s="94"/>
      <c r="AF1226" s="105"/>
      <c r="AG1226" s="94"/>
      <c r="AH1226" s="132"/>
      <c r="AI1226" s="97"/>
      <c r="AJ1226" s="96"/>
      <c r="AK1226" s="176"/>
      <c r="AL1226" s="169"/>
    </row>
    <row r="1227" spans="13:38" x14ac:dyDescent="0.45">
      <c r="M1227" s="96"/>
      <c r="N1227" s="103"/>
      <c r="R1227" s="108"/>
      <c r="S1227" s="98"/>
      <c r="T1227" s="105"/>
      <c r="V1227" s="171"/>
      <c r="W1227" s="95"/>
      <c r="X1227" s="129"/>
      <c r="Y1227" s="100"/>
      <c r="Z1227" s="99"/>
      <c r="AA1227" s="100"/>
      <c r="AB1227" s="99"/>
      <c r="AC1227" s="100"/>
      <c r="AD1227" s="105"/>
      <c r="AE1227" s="94"/>
      <c r="AF1227" s="105"/>
      <c r="AG1227" s="94"/>
      <c r="AH1227" s="132"/>
      <c r="AI1227" s="97"/>
      <c r="AJ1227" s="96"/>
      <c r="AK1227" s="176"/>
      <c r="AL1227" s="169"/>
    </row>
    <row r="1228" spans="13:38" x14ac:dyDescent="0.45">
      <c r="M1228" s="96"/>
      <c r="N1228" s="103"/>
      <c r="R1228" s="108"/>
      <c r="S1228" s="98"/>
      <c r="T1228" s="105"/>
      <c r="V1228" s="171"/>
      <c r="W1228" s="95"/>
      <c r="X1228" s="129"/>
      <c r="Y1228" s="100"/>
      <c r="Z1228" s="99"/>
      <c r="AA1228" s="100"/>
      <c r="AB1228" s="99"/>
      <c r="AC1228" s="100"/>
      <c r="AD1228" s="105"/>
      <c r="AE1228" s="94"/>
      <c r="AF1228" s="105"/>
      <c r="AG1228" s="94"/>
      <c r="AH1228" s="132"/>
      <c r="AI1228" s="97"/>
      <c r="AJ1228" s="96"/>
      <c r="AK1228" s="176"/>
      <c r="AL1228" s="169"/>
    </row>
    <row r="1229" spans="13:38" x14ac:dyDescent="0.45">
      <c r="M1229" s="96"/>
      <c r="N1229" s="103"/>
      <c r="R1229" s="108"/>
      <c r="S1229" s="98"/>
      <c r="T1229" s="105"/>
      <c r="V1229" s="171"/>
      <c r="W1229" s="95"/>
      <c r="X1229" s="129"/>
      <c r="Y1229" s="100"/>
      <c r="Z1229" s="99"/>
      <c r="AA1229" s="100"/>
      <c r="AB1229" s="99"/>
      <c r="AC1229" s="100"/>
      <c r="AD1229" s="105"/>
      <c r="AE1229" s="94"/>
      <c r="AF1229" s="105"/>
      <c r="AG1229" s="94"/>
      <c r="AH1229" s="132"/>
      <c r="AI1229" s="97"/>
      <c r="AJ1229" s="96"/>
      <c r="AK1229" s="176"/>
      <c r="AL1229" s="169"/>
    </row>
    <row r="1230" spans="13:38" x14ac:dyDescent="0.45">
      <c r="M1230" s="96"/>
      <c r="N1230" s="103"/>
      <c r="R1230" s="108"/>
      <c r="S1230" s="98"/>
      <c r="T1230" s="105"/>
      <c r="V1230" s="171"/>
      <c r="W1230" s="95"/>
      <c r="X1230" s="129"/>
      <c r="Y1230" s="100"/>
      <c r="Z1230" s="99"/>
      <c r="AA1230" s="100"/>
      <c r="AB1230" s="99"/>
      <c r="AC1230" s="100"/>
      <c r="AD1230" s="105"/>
      <c r="AE1230" s="94"/>
      <c r="AF1230" s="105"/>
      <c r="AG1230" s="94"/>
      <c r="AH1230" s="132"/>
      <c r="AI1230" s="97"/>
      <c r="AJ1230" s="96"/>
      <c r="AK1230" s="176"/>
      <c r="AL1230" s="169"/>
    </row>
    <row r="1231" spans="13:38" x14ac:dyDescent="0.45">
      <c r="M1231" s="96"/>
      <c r="N1231" s="103"/>
      <c r="R1231" s="108"/>
      <c r="S1231" s="98"/>
      <c r="T1231" s="105"/>
      <c r="V1231" s="171"/>
      <c r="W1231" s="95"/>
      <c r="X1231" s="129"/>
      <c r="Y1231" s="100"/>
      <c r="Z1231" s="99"/>
      <c r="AA1231" s="100"/>
      <c r="AB1231" s="99"/>
      <c r="AC1231" s="100"/>
      <c r="AD1231" s="105"/>
      <c r="AE1231" s="94"/>
      <c r="AF1231" s="105"/>
      <c r="AG1231" s="94"/>
      <c r="AH1231" s="132"/>
      <c r="AI1231" s="97"/>
      <c r="AJ1231" s="96"/>
      <c r="AK1231" s="176"/>
      <c r="AL1231" s="169"/>
    </row>
    <row r="1232" spans="13:38" x14ac:dyDescent="0.45">
      <c r="M1232" s="96"/>
      <c r="N1232" s="103"/>
      <c r="R1232" s="108"/>
      <c r="S1232" s="98"/>
      <c r="T1232" s="105"/>
      <c r="V1232" s="171"/>
      <c r="W1232" s="95"/>
      <c r="X1232" s="129"/>
      <c r="Y1232" s="100"/>
      <c r="Z1232" s="99"/>
      <c r="AA1232" s="100"/>
      <c r="AB1232" s="99"/>
      <c r="AC1232" s="100"/>
      <c r="AD1232" s="105"/>
      <c r="AE1232" s="94"/>
      <c r="AF1232" s="105"/>
      <c r="AG1232" s="94"/>
      <c r="AH1232" s="132"/>
      <c r="AI1232" s="97"/>
      <c r="AJ1232" s="96"/>
      <c r="AK1232" s="176"/>
      <c r="AL1232" s="169"/>
    </row>
    <row r="1233" spans="13:38" x14ac:dyDescent="0.45">
      <c r="M1233" s="96"/>
      <c r="N1233" s="103"/>
      <c r="R1233" s="108"/>
      <c r="S1233" s="98"/>
      <c r="T1233" s="105"/>
      <c r="V1233" s="171"/>
      <c r="W1233" s="95"/>
      <c r="X1233" s="129"/>
      <c r="Y1233" s="100"/>
      <c r="Z1233" s="99"/>
      <c r="AA1233" s="100"/>
      <c r="AB1233" s="99"/>
      <c r="AC1233" s="100"/>
      <c r="AD1233" s="105"/>
      <c r="AE1233" s="94"/>
      <c r="AF1233" s="105"/>
      <c r="AG1233" s="94"/>
      <c r="AH1233" s="132"/>
      <c r="AI1233" s="97"/>
      <c r="AJ1233" s="96"/>
      <c r="AK1233" s="176"/>
      <c r="AL1233" s="169"/>
    </row>
    <row r="1234" spans="13:38" x14ac:dyDescent="0.45">
      <c r="M1234" s="96"/>
      <c r="N1234" s="103"/>
      <c r="R1234" s="108"/>
      <c r="S1234" s="98"/>
      <c r="T1234" s="105"/>
      <c r="V1234" s="171"/>
      <c r="W1234" s="95"/>
      <c r="X1234" s="129"/>
      <c r="Y1234" s="100"/>
      <c r="Z1234" s="99"/>
      <c r="AA1234" s="100"/>
      <c r="AB1234" s="99"/>
      <c r="AC1234" s="100"/>
      <c r="AD1234" s="105"/>
      <c r="AE1234" s="94"/>
      <c r="AF1234" s="105"/>
      <c r="AG1234" s="94"/>
      <c r="AH1234" s="132"/>
      <c r="AI1234" s="97"/>
      <c r="AJ1234" s="96"/>
      <c r="AK1234" s="176"/>
      <c r="AL1234" s="169"/>
    </row>
    <row r="1235" spans="13:38" x14ac:dyDescent="0.45">
      <c r="M1235" s="96"/>
      <c r="N1235" s="103"/>
      <c r="R1235" s="108"/>
      <c r="S1235" s="98"/>
      <c r="T1235" s="105"/>
      <c r="V1235" s="171"/>
      <c r="W1235" s="95"/>
      <c r="X1235" s="129"/>
      <c r="Y1235" s="100"/>
      <c r="Z1235" s="99"/>
      <c r="AA1235" s="100"/>
      <c r="AB1235" s="99"/>
      <c r="AC1235" s="100"/>
      <c r="AD1235" s="105"/>
      <c r="AE1235" s="94"/>
      <c r="AF1235" s="105"/>
      <c r="AG1235" s="94"/>
      <c r="AH1235" s="132"/>
      <c r="AI1235" s="97"/>
      <c r="AJ1235" s="96"/>
      <c r="AK1235" s="176"/>
      <c r="AL1235" s="169"/>
    </row>
    <row r="1236" spans="13:38" x14ac:dyDescent="0.45">
      <c r="M1236" s="96"/>
      <c r="N1236" s="103"/>
      <c r="R1236" s="108"/>
      <c r="S1236" s="98"/>
      <c r="T1236" s="105"/>
      <c r="V1236" s="171"/>
      <c r="W1236" s="95"/>
      <c r="X1236" s="129"/>
      <c r="Y1236" s="100"/>
      <c r="Z1236" s="99"/>
      <c r="AA1236" s="100"/>
      <c r="AB1236" s="99"/>
      <c r="AC1236" s="100"/>
      <c r="AD1236" s="105"/>
      <c r="AE1236" s="94"/>
      <c r="AF1236" s="105"/>
      <c r="AG1236" s="94"/>
      <c r="AH1236" s="132"/>
      <c r="AI1236" s="97"/>
      <c r="AJ1236" s="96"/>
      <c r="AK1236" s="176"/>
      <c r="AL1236" s="169"/>
    </row>
    <row r="1237" spans="13:38" x14ac:dyDescent="0.45">
      <c r="M1237" s="96"/>
      <c r="N1237" s="103"/>
      <c r="R1237" s="108"/>
      <c r="S1237" s="98"/>
      <c r="T1237" s="105"/>
      <c r="V1237" s="171"/>
      <c r="W1237" s="95"/>
      <c r="X1237" s="129"/>
      <c r="Y1237" s="100"/>
      <c r="Z1237" s="99"/>
      <c r="AA1237" s="100"/>
      <c r="AB1237" s="99"/>
      <c r="AC1237" s="100"/>
      <c r="AD1237" s="105"/>
      <c r="AE1237" s="94"/>
      <c r="AF1237" s="105"/>
      <c r="AG1237" s="94"/>
      <c r="AH1237" s="132"/>
      <c r="AI1237" s="97"/>
      <c r="AJ1237" s="96"/>
      <c r="AK1237" s="176"/>
      <c r="AL1237" s="169"/>
    </row>
    <row r="1238" spans="13:38" x14ac:dyDescent="0.45">
      <c r="M1238" s="96"/>
      <c r="N1238" s="103"/>
      <c r="R1238" s="108"/>
      <c r="S1238" s="98"/>
      <c r="T1238" s="105"/>
      <c r="V1238" s="171"/>
      <c r="W1238" s="95"/>
      <c r="X1238" s="129"/>
      <c r="Y1238" s="100"/>
      <c r="Z1238" s="99"/>
      <c r="AA1238" s="100"/>
      <c r="AB1238" s="99"/>
      <c r="AC1238" s="100"/>
      <c r="AD1238" s="105"/>
      <c r="AE1238" s="94"/>
      <c r="AF1238" s="105"/>
      <c r="AG1238" s="94"/>
      <c r="AH1238" s="132"/>
      <c r="AI1238" s="97"/>
      <c r="AJ1238" s="96"/>
      <c r="AK1238" s="176"/>
      <c r="AL1238" s="169"/>
    </row>
    <row r="1239" spans="13:38" x14ac:dyDescent="0.45">
      <c r="M1239" s="96"/>
      <c r="N1239" s="103"/>
      <c r="R1239" s="108"/>
      <c r="S1239" s="98"/>
      <c r="T1239" s="105"/>
      <c r="V1239" s="171"/>
      <c r="W1239" s="95"/>
      <c r="X1239" s="129"/>
      <c r="Y1239" s="100"/>
      <c r="Z1239" s="99"/>
      <c r="AA1239" s="100"/>
      <c r="AB1239" s="99"/>
      <c r="AC1239" s="100"/>
      <c r="AD1239" s="105"/>
      <c r="AE1239" s="94"/>
      <c r="AF1239" s="105"/>
      <c r="AG1239" s="94"/>
      <c r="AH1239" s="132"/>
      <c r="AI1239" s="97"/>
      <c r="AJ1239" s="96"/>
      <c r="AK1239" s="176"/>
      <c r="AL1239" s="169"/>
    </row>
    <row r="1240" spans="13:38" x14ac:dyDescent="0.45">
      <c r="M1240" s="96"/>
      <c r="N1240" s="103"/>
      <c r="R1240" s="108"/>
      <c r="S1240" s="98"/>
      <c r="T1240" s="105"/>
      <c r="V1240" s="171"/>
      <c r="W1240" s="95"/>
      <c r="X1240" s="129"/>
      <c r="Y1240" s="100"/>
      <c r="Z1240" s="99"/>
      <c r="AA1240" s="100"/>
      <c r="AB1240" s="99"/>
      <c r="AC1240" s="100"/>
      <c r="AD1240" s="105"/>
      <c r="AE1240" s="94"/>
      <c r="AF1240" s="105"/>
      <c r="AG1240" s="94"/>
      <c r="AH1240" s="132"/>
      <c r="AI1240" s="97"/>
      <c r="AJ1240" s="96"/>
      <c r="AK1240" s="176"/>
      <c r="AL1240" s="169"/>
    </row>
    <row r="1241" spans="13:38" x14ac:dyDescent="0.45">
      <c r="M1241" s="96"/>
      <c r="N1241" s="103"/>
      <c r="R1241" s="108"/>
      <c r="S1241" s="98"/>
      <c r="T1241" s="105"/>
      <c r="V1241" s="171"/>
      <c r="W1241" s="95"/>
      <c r="X1241" s="129"/>
      <c r="Y1241" s="100"/>
      <c r="Z1241" s="99"/>
      <c r="AA1241" s="100"/>
      <c r="AB1241" s="99"/>
      <c r="AC1241" s="100"/>
      <c r="AD1241" s="105"/>
      <c r="AE1241" s="94"/>
      <c r="AF1241" s="105"/>
      <c r="AG1241" s="94"/>
      <c r="AH1241" s="132"/>
      <c r="AI1241" s="97"/>
      <c r="AJ1241" s="96"/>
      <c r="AK1241" s="176"/>
      <c r="AL1241" s="169"/>
    </row>
    <row r="1242" spans="13:38" x14ac:dyDescent="0.45">
      <c r="M1242" s="96"/>
      <c r="N1242" s="103"/>
      <c r="R1242" s="108"/>
      <c r="S1242" s="98"/>
      <c r="T1242" s="105"/>
      <c r="V1242" s="171"/>
      <c r="W1242" s="95"/>
      <c r="X1242" s="129"/>
      <c r="Y1242" s="100"/>
      <c r="Z1242" s="99"/>
      <c r="AA1242" s="100"/>
      <c r="AB1242" s="99"/>
      <c r="AC1242" s="100"/>
      <c r="AD1242" s="105"/>
      <c r="AE1242" s="94"/>
      <c r="AF1242" s="105"/>
      <c r="AG1242" s="94"/>
      <c r="AH1242" s="132"/>
      <c r="AI1242" s="97"/>
      <c r="AJ1242" s="96"/>
      <c r="AK1242" s="176"/>
      <c r="AL1242" s="169"/>
    </row>
    <row r="1243" spans="13:38" x14ac:dyDescent="0.45">
      <c r="M1243" s="96"/>
      <c r="N1243" s="103"/>
      <c r="R1243" s="108"/>
      <c r="S1243" s="98"/>
      <c r="T1243" s="105"/>
      <c r="V1243" s="171"/>
      <c r="W1243" s="95"/>
      <c r="X1243" s="129"/>
      <c r="Y1243" s="100"/>
      <c r="Z1243" s="99"/>
      <c r="AA1243" s="100"/>
      <c r="AB1243" s="99"/>
      <c r="AC1243" s="100"/>
      <c r="AD1243" s="105"/>
      <c r="AE1243" s="94"/>
      <c r="AF1243" s="105"/>
      <c r="AG1243" s="94"/>
      <c r="AH1243" s="132"/>
      <c r="AI1243" s="97"/>
      <c r="AJ1243" s="96"/>
      <c r="AK1243" s="176"/>
      <c r="AL1243" s="169"/>
    </row>
    <row r="1244" spans="13:38" x14ac:dyDescent="0.45">
      <c r="M1244" s="96"/>
      <c r="N1244" s="103"/>
      <c r="R1244" s="108"/>
      <c r="S1244" s="98"/>
      <c r="T1244" s="105"/>
      <c r="V1244" s="171"/>
      <c r="W1244" s="95"/>
      <c r="X1244" s="129"/>
      <c r="Y1244" s="100"/>
      <c r="Z1244" s="99"/>
      <c r="AA1244" s="100"/>
      <c r="AB1244" s="99"/>
      <c r="AC1244" s="100"/>
      <c r="AD1244" s="105"/>
      <c r="AE1244" s="94"/>
      <c r="AF1244" s="105"/>
      <c r="AG1244" s="94"/>
      <c r="AH1244" s="132"/>
      <c r="AI1244" s="97"/>
      <c r="AJ1244" s="96"/>
      <c r="AK1244" s="176"/>
      <c r="AL1244" s="169"/>
    </row>
    <row r="1245" spans="13:38" x14ac:dyDescent="0.45">
      <c r="M1245" s="96"/>
      <c r="N1245" s="103"/>
      <c r="R1245" s="108"/>
      <c r="S1245" s="98"/>
      <c r="T1245" s="105"/>
      <c r="V1245" s="171"/>
      <c r="W1245" s="95"/>
      <c r="X1245" s="129"/>
      <c r="Y1245" s="100"/>
      <c r="Z1245" s="99"/>
      <c r="AA1245" s="100"/>
      <c r="AB1245" s="99"/>
      <c r="AC1245" s="100"/>
      <c r="AD1245" s="105"/>
      <c r="AE1245" s="94"/>
      <c r="AF1245" s="105"/>
      <c r="AG1245" s="94"/>
      <c r="AH1245" s="132"/>
      <c r="AI1245" s="97"/>
      <c r="AJ1245" s="96"/>
      <c r="AK1245" s="176"/>
      <c r="AL1245" s="169"/>
    </row>
    <row r="1246" spans="13:38" x14ac:dyDescent="0.45">
      <c r="M1246" s="96"/>
      <c r="N1246" s="103"/>
      <c r="R1246" s="108"/>
      <c r="S1246" s="98"/>
      <c r="T1246" s="105"/>
      <c r="V1246" s="171"/>
      <c r="W1246" s="95"/>
      <c r="X1246" s="129"/>
      <c r="Y1246" s="100"/>
      <c r="Z1246" s="99"/>
      <c r="AA1246" s="100"/>
      <c r="AB1246" s="99"/>
      <c r="AC1246" s="100"/>
      <c r="AD1246" s="105"/>
      <c r="AE1246" s="94"/>
      <c r="AF1246" s="105"/>
      <c r="AG1246" s="94"/>
      <c r="AH1246" s="132"/>
      <c r="AI1246" s="97"/>
      <c r="AJ1246" s="96"/>
      <c r="AK1246" s="176"/>
      <c r="AL1246" s="169"/>
    </row>
    <row r="1247" spans="13:38" x14ac:dyDescent="0.45">
      <c r="M1247" s="96"/>
      <c r="N1247" s="103"/>
      <c r="R1247" s="108"/>
      <c r="S1247" s="98"/>
      <c r="T1247" s="105"/>
      <c r="V1247" s="171"/>
      <c r="W1247" s="95"/>
      <c r="X1247" s="129"/>
      <c r="Y1247" s="100"/>
      <c r="Z1247" s="99"/>
      <c r="AA1247" s="100"/>
      <c r="AB1247" s="99"/>
      <c r="AC1247" s="100"/>
      <c r="AD1247" s="105"/>
      <c r="AE1247" s="94"/>
      <c r="AF1247" s="105"/>
      <c r="AG1247" s="94"/>
      <c r="AH1247" s="132"/>
      <c r="AI1247" s="97"/>
      <c r="AJ1247" s="96"/>
      <c r="AK1247" s="176"/>
      <c r="AL1247" s="169"/>
    </row>
    <row r="1248" spans="13:38" x14ac:dyDescent="0.45">
      <c r="M1248" s="96"/>
      <c r="N1248" s="103"/>
      <c r="R1248" s="108"/>
      <c r="S1248" s="98"/>
      <c r="T1248" s="105"/>
      <c r="V1248" s="171"/>
      <c r="W1248" s="95"/>
      <c r="X1248" s="129"/>
      <c r="Y1248" s="100"/>
      <c r="Z1248" s="99"/>
      <c r="AA1248" s="100"/>
      <c r="AB1248" s="99"/>
      <c r="AC1248" s="100"/>
      <c r="AD1248" s="105"/>
      <c r="AE1248" s="94"/>
      <c r="AF1248" s="105"/>
      <c r="AG1248" s="94"/>
      <c r="AH1248" s="132"/>
      <c r="AI1248" s="97"/>
      <c r="AJ1248" s="96"/>
      <c r="AK1248" s="176"/>
      <c r="AL1248" s="169"/>
    </row>
    <row r="1249" spans="13:38" x14ac:dyDescent="0.45">
      <c r="M1249" s="96"/>
      <c r="N1249" s="103"/>
      <c r="R1249" s="108"/>
      <c r="S1249" s="98"/>
      <c r="T1249" s="105"/>
      <c r="V1249" s="171"/>
      <c r="W1249" s="95"/>
      <c r="X1249" s="129"/>
      <c r="Y1249" s="100"/>
      <c r="Z1249" s="99"/>
      <c r="AA1249" s="100"/>
      <c r="AB1249" s="99"/>
      <c r="AC1249" s="100"/>
      <c r="AD1249" s="105"/>
      <c r="AE1249" s="94"/>
      <c r="AF1249" s="105"/>
      <c r="AG1249" s="94"/>
      <c r="AH1249" s="132"/>
      <c r="AI1249" s="97"/>
      <c r="AJ1249" s="96"/>
      <c r="AK1249" s="176"/>
      <c r="AL1249" s="169"/>
    </row>
    <row r="1250" spans="13:38" x14ac:dyDescent="0.45">
      <c r="M1250" s="96"/>
      <c r="N1250" s="103"/>
      <c r="R1250" s="108"/>
      <c r="S1250" s="98"/>
      <c r="T1250" s="105"/>
      <c r="V1250" s="171"/>
      <c r="W1250" s="95"/>
      <c r="X1250" s="129"/>
      <c r="Y1250" s="100"/>
      <c r="Z1250" s="99"/>
      <c r="AA1250" s="100"/>
      <c r="AB1250" s="99"/>
      <c r="AC1250" s="100"/>
      <c r="AD1250" s="105"/>
      <c r="AE1250" s="94"/>
      <c r="AF1250" s="105"/>
      <c r="AG1250" s="94"/>
      <c r="AH1250" s="132"/>
      <c r="AI1250" s="97"/>
      <c r="AJ1250" s="96"/>
      <c r="AK1250" s="176"/>
      <c r="AL1250" s="169"/>
    </row>
    <row r="1251" spans="13:38" x14ac:dyDescent="0.45">
      <c r="M1251" s="96"/>
      <c r="N1251" s="103"/>
      <c r="R1251" s="108"/>
      <c r="S1251" s="98"/>
      <c r="T1251" s="105"/>
      <c r="V1251" s="171"/>
      <c r="W1251" s="95"/>
      <c r="X1251" s="129"/>
      <c r="Y1251" s="100"/>
      <c r="Z1251" s="99"/>
      <c r="AA1251" s="100"/>
      <c r="AB1251" s="99"/>
      <c r="AC1251" s="100"/>
      <c r="AD1251" s="105"/>
      <c r="AE1251" s="94"/>
      <c r="AF1251" s="105"/>
      <c r="AG1251" s="94"/>
      <c r="AH1251" s="132"/>
      <c r="AI1251" s="97"/>
      <c r="AJ1251" s="96"/>
      <c r="AK1251" s="176"/>
      <c r="AL1251" s="169"/>
    </row>
    <row r="1252" spans="13:38" x14ac:dyDescent="0.45">
      <c r="M1252" s="96"/>
      <c r="N1252" s="103"/>
      <c r="R1252" s="108"/>
      <c r="S1252" s="98"/>
      <c r="T1252" s="105"/>
      <c r="V1252" s="171"/>
      <c r="W1252" s="95"/>
      <c r="X1252" s="129"/>
      <c r="Y1252" s="100"/>
      <c r="Z1252" s="99"/>
      <c r="AA1252" s="100"/>
      <c r="AB1252" s="99"/>
      <c r="AC1252" s="100"/>
      <c r="AD1252" s="105"/>
      <c r="AE1252" s="94"/>
      <c r="AF1252" s="105"/>
      <c r="AG1252" s="94"/>
      <c r="AH1252" s="132"/>
      <c r="AI1252" s="97"/>
      <c r="AJ1252" s="96"/>
      <c r="AK1252" s="176"/>
      <c r="AL1252" s="169"/>
    </row>
    <row r="1253" spans="13:38" x14ac:dyDescent="0.45">
      <c r="M1253" s="96"/>
      <c r="N1253" s="103"/>
      <c r="R1253" s="108"/>
      <c r="S1253" s="98"/>
      <c r="T1253" s="105"/>
      <c r="V1253" s="171"/>
      <c r="W1253" s="95"/>
      <c r="X1253" s="129"/>
      <c r="Y1253" s="100"/>
      <c r="Z1253" s="99"/>
      <c r="AA1253" s="100"/>
      <c r="AB1253" s="99"/>
      <c r="AC1253" s="100"/>
      <c r="AD1253" s="105"/>
      <c r="AE1253" s="94"/>
      <c r="AF1253" s="105"/>
      <c r="AG1253" s="94"/>
      <c r="AH1253" s="132"/>
      <c r="AI1253" s="97"/>
      <c r="AJ1253" s="96"/>
      <c r="AK1253" s="176"/>
      <c r="AL1253" s="169"/>
    </row>
    <row r="1254" spans="13:38" x14ac:dyDescent="0.45">
      <c r="M1254" s="96"/>
      <c r="N1254" s="103"/>
      <c r="R1254" s="108"/>
      <c r="S1254" s="98"/>
      <c r="T1254" s="105"/>
      <c r="V1254" s="171"/>
      <c r="W1254" s="95"/>
      <c r="X1254" s="129"/>
      <c r="Y1254" s="100"/>
      <c r="Z1254" s="99"/>
      <c r="AA1254" s="100"/>
      <c r="AB1254" s="99"/>
      <c r="AC1254" s="100"/>
      <c r="AD1254" s="105"/>
      <c r="AE1254" s="94"/>
      <c r="AF1254" s="105"/>
      <c r="AG1254" s="94"/>
      <c r="AH1254" s="132"/>
      <c r="AI1254" s="97"/>
      <c r="AJ1254" s="96"/>
      <c r="AK1254" s="176"/>
      <c r="AL1254" s="169"/>
    </row>
    <row r="1255" spans="13:38" x14ac:dyDescent="0.45">
      <c r="M1255" s="96"/>
      <c r="N1255" s="103"/>
      <c r="R1255" s="108"/>
      <c r="S1255" s="98"/>
      <c r="T1255" s="105"/>
      <c r="V1255" s="171"/>
      <c r="W1255" s="95"/>
      <c r="X1255" s="129"/>
      <c r="Y1255" s="100"/>
      <c r="Z1255" s="99"/>
      <c r="AA1255" s="100"/>
      <c r="AB1255" s="99"/>
      <c r="AC1255" s="100"/>
      <c r="AD1255" s="105"/>
      <c r="AE1255" s="94"/>
      <c r="AF1255" s="105"/>
      <c r="AG1255" s="94"/>
      <c r="AH1255" s="132"/>
      <c r="AI1255" s="97"/>
      <c r="AJ1255" s="96"/>
      <c r="AK1255" s="176"/>
      <c r="AL1255" s="169"/>
    </row>
    <row r="1256" spans="13:38" x14ac:dyDescent="0.45">
      <c r="M1256" s="96"/>
      <c r="N1256" s="103"/>
      <c r="R1256" s="108"/>
      <c r="S1256" s="98"/>
      <c r="T1256" s="105"/>
      <c r="V1256" s="171"/>
      <c r="W1256" s="95"/>
      <c r="X1256" s="129"/>
      <c r="Y1256" s="100"/>
      <c r="Z1256" s="99"/>
      <c r="AA1256" s="100"/>
      <c r="AB1256" s="99"/>
      <c r="AC1256" s="100"/>
      <c r="AD1256" s="105"/>
      <c r="AE1256" s="94"/>
      <c r="AF1256" s="105"/>
      <c r="AG1256" s="94"/>
      <c r="AH1256" s="132"/>
      <c r="AI1256" s="97"/>
      <c r="AJ1256" s="96"/>
      <c r="AK1256" s="176"/>
      <c r="AL1256" s="169"/>
    </row>
    <row r="1257" spans="13:38" x14ac:dyDescent="0.45">
      <c r="M1257" s="96"/>
      <c r="N1257" s="103"/>
      <c r="R1257" s="108"/>
      <c r="S1257" s="98"/>
      <c r="T1257" s="105"/>
      <c r="V1257" s="171"/>
      <c r="W1257" s="95"/>
      <c r="X1257" s="129"/>
      <c r="Y1257" s="100"/>
      <c r="Z1257" s="99"/>
      <c r="AA1257" s="100"/>
      <c r="AB1257" s="99"/>
      <c r="AC1257" s="100"/>
      <c r="AD1257" s="105"/>
      <c r="AE1257" s="94"/>
      <c r="AF1257" s="105"/>
      <c r="AG1257" s="94"/>
      <c r="AH1257" s="132"/>
      <c r="AI1257" s="97"/>
      <c r="AJ1257" s="96"/>
      <c r="AK1257" s="176"/>
      <c r="AL1257" s="169"/>
    </row>
    <row r="1258" spans="13:38" x14ac:dyDescent="0.45">
      <c r="M1258" s="96"/>
      <c r="N1258" s="103"/>
      <c r="R1258" s="108"/>
      <c r="S1258" s="98"/>
      <c r="T1258" s="105"/>
      <c r="V1258" s="171"/>
      <c r="W1258" s="95"/>
      <c r="X1258" s="129"/>
      <c r="Y1258" s="100"/>
      <c r="Z1258" s="99"/>
      <c r="AA1258" s="100"/>
      <c r="AB1258" s="99"/>
      <c r="AC1258" s="100"/>
      <c r="AD1258" s="105"/>
      <c r="AE1258" s="94"/>
      <c r="AF1258" s="105"/>
      <c r="AG1258" s="94"/>
      <c r="AH1258" s="132"/>
      <c r="AI1258" s="97"/>
      <c r="AJ1258" s="96"/>
      <c r="AK1258" s="176"/>
      <c r="AL1258" s="169"/>
    </row>
    <row r="1259" spans="13:38" x14ac:dyDescent="0.45">
      <c r="M1259" s="96"/>
      <c r="N1259" s="103"/>
      <c r="R1259" s="108"/>
      <c r="S1259" s="98"/>
      <c r="T1259" s="105"/>
      <c r="V1259" s="171"/>
      <c r="W1259" s="95"/>
      <c r="X1259" s="129"/>
      <c r="Y1259" s="100"/>
      <c r="Z1259" s="99"/>
      <c r="AA1259" s="100"/>
      <c r="AB1259" s="99"/>
      <c r="AC1259" s="100"/>
      <c r="AD1259" s="105"/>
      <c r="AE1259" s="94"/>
      <c r="AF1259" s="105"/>
      <c r="AG1259" s="94"/>
      <c r="AH1259" s="132"/>
      <c r="AI1259" s="97"/>
      <c r="AJ1259" s="96"/>
      <c r="AK1259" s="176"/>
      <c r="AL1259" s="169"/>
    </row>
    <row r="1260" spans="13:38" x14ac:dyDescent="0.45">
      <c r="M1260" s="96"/>
      <c r="N1260" s="103"/>
      <c r="R1260" s="108"/>
      <c r="S1260" s="98"/>
      <c r="T1260" s="105"/>
      <c r="V1260" s="171"/>
      <c r="W1260" s="95"/>
      <c r="X1260" s="129"/>
      <c r="Y1260" s="100"/>
      <c r="Z1260" s="99"/>
      <c r="AA1260" s="100"/>
      <c r="AB1260" s="99"/>
      <c r="AC1260" s="100"/>
      <c r="AD1260" s="105"/>
      <c r="AE1260" s="94"/>
      <c r="AF1260" s="105"/>
      <c r="AG1260" s="94"/>
      <c r="AH1260" s="132"/>
      <c r="AI1260" s="97"/>
      <c r="AJ1260" s="96"/>
      <c r="AK1260" s="176"/>
      <c r="AL1260" s="169"/>
    </row>
    <row r="1261" spans="13:38" x14ac:dyDescent="0.45">
      <c r="M1261" s="96"/>
      <c r="N1261" s="103"/>
      <c r="R1261" s="108"/>
      <c r="S1261" s="98"/>
      <c r="T1261" s="105"/>
      <c r="V1261" s="171"/>
      <c r="W1261" s="95"/>
      <c r="X1261" s="129"/>
      <c r="Y1261" s="100"/>
      <c r="Z1261" s="99"/>
      <c r="AA1261" s="100"/>
      <c r="AB1261" s="99"/>
      <c r="AC1261" s="100"/>
      <c r="AD1261" s="105"/>
      <c r="AE1261" s="94"/>
      <c r="AF1261" s="105"/>
      <c r="AG1261" s="94"/>
      <c r="AH1261" s="132"/>
      <c r="AI1261" s="97"/>
      <c r="AJ1261" s="96"/>
      <c r="AK1261" s="176"/>
      <c r="AL1261" s="169"/>
    </row>
    <row r="1262" spans="13:38" x14ac:dyDescent="0.45">
      <c r="M1262" s="96"/>
      <c r="N1262" s="103"/>
      <c r="R1262" s="108"/>
      <c r="S1262" s="98"/>
      <c r="T1262" s="105"/>
      <c r="V1262" s="171"/>
      <c r="W1262" s="95"/>
      <c r="X1262" s="129"/>
      <c r="Y1262" s="100"/>
      <c r="Z1262" s="99"/>
      <c r="AA1262" s="100"/>
      <c r="AB1262" s="99"/>
      <c r="AC1262" s="100"/>
      <c r="AD1262" s="105"/>
      <c r="AE1262" s="94"/>
      <c r="AF1262" s="105"/>
      <c r="AG1262" s="94"/>
      <c r="AH1262" s="132"/>
      <c r="AI1262" s="97"/>
      <c r="AJ1262" s="96"/>
      <c r="AK1262" s="176"/>
      <c r="AL1262" s="169"/>
    </row>
    <row r="1263" spans="13:38" x14ac:dyDescent="0.45">
      <c r="M1263" s="96"/>
      <c r="N1263" s="103"/>
      <c r="R1263" s="108"/>
      <c r="S1263" s="98"/>
      <c r="T1263" s="105"/>
      <c r="V1263" s="171"/>
      <c r="W1263" s="95"/>
      <c r="X1263" s="129"/>
      <c r="Y1263" s="100"/>
      <c r="Z1263" s="99"/>
      <c r="AA1263" s="100"/>
      <c r="AB1263" s="99"/>
      <c r="AC1263" s="100"/>
      <c r="AD1263" s="105"/>
      <c r="AE1263" s="94"/>
      <c r="AF1263" s="105"/>
      <c r="AG1263" s="94"/>
      <c r="AH1263" s="132"/>
      <c r="AI1263" s="97"/>
      <c r="AJ1263" s="96"/>
      <c r="AK1263" s="176"/>
      <c r="AL1263" s="169"/>
    </row>
    <row r="1264" spans="13:38" x14ac:dyDescent="0.45">
      <c r="M1264" s="96"/>
      <c r="N1264" s="103"/>
      <c r="R1264" s="108"/>
      <c r="S1264" s="98"/>
      <c r="T1264" s="105"/>
      <c r="V1264" s="171"/>
      <c r="W1264" s="95"/>
      <c r="X1264" s="129"/>
      <c r="Y1264" s="100"/>
      <c r="Z1264" s="99"/>
      <c r="AA1264" s="100"/>
      <c r="AB1264" s="99"/>
      <c r="AC1264" s="100"/>
      <c r="AD1264" s="105"/>
      <c r="AE1264" s="94"/>
      <c r="AF1264" s="105"/>
      <c r="AG1264" s="94"/>
      <c r="AH1264" s="132"/>
      <c r="AI1264" s="97"/>
      <c r="AJ1264" s="96"/>
      <c r="AK1264" s="176"/>
      <c r="AL1264" s="169"/>
    </row>
    <row r="1265" spans="13:38" x14ac:dyDescent="0.45">
      <c r="M1265" s="96"/>
      <c r="N1265" s="103"/>
      <c r="R1265" s="108"/>
      <c r="S1265" s="98"/>
      <c r="T1265" s="105"/>
      <c r="V1265" s="171"/>
      <c r="W1265" s="95"/>
      <c r="X1265" s="129"/>
      <c r="Y1265" s="100"/>
      <c r="Z1265" s="99"/>
      <c r="AA1265" s="100"/>
      <c r="AB1265" s="99"/>
      <c r="AC1265" s="100"/>
      <c r="AD1265" s="105"/>
      <c r="AE1265" s="94"/>
      <c r="AF1265" s="105"/>
      <c r="AG1265" s="94"/>
      <c r="AH1265" s="132"/>
      <c r="AI1265" s="97"/>
      <c r="AJ1265" s="96"/>
      <c r="AK1265" s="176"/>
      <c r="AL1265" s="169"/>
    </row>
    <row r="1266" spans="13:38" x14ac:dyDescent="0.45">
      <c r="M1266" s="96"/>
      <c r="N1266" s="103"/>
      <c r="R1266" s="108"/>
      <c r="S1266" s="98"/>
      <c r="T1266" s="105"/>
      <c r="V1266" s="171"/>
      <c r="W1266" s="95"/>
      <c r="X1266" s="129"/>
      <c r="Y1266" s="100"/>
      <c r="Z1266" s="99"/>
      <c r="AA1266" s="100"/>
      <c r="AB1266" s="99"/>
      <c r="AC1266" s="100"/>
      <c r="AD1266" s="105"/>
      <c r="AE1266" s="94"/>
      <c r="AF1266" s="105"/>
      <c r="AG1266" s="94"/>
      <c r="AH1266" s="132"/>
      <c r="AI1266" s="97"/>
      <c r="AJ1266" s="96"/>
      <c r="AK1266" s="176"/>
      <c r="AL1266" s="169"/>
    </row>
    <row r="1267" spans="13:38" x14ac:dyDescent="0.45">
      <c r="M1267" s="96"/>
      <c r="N1267" s="103"/>
      <c r="R1267" s="108"/>
      <c r="S1267" s="98"/>
      <c r="T1267" s="105"/>
      <c r="V1267" s="171"/>
      <c r="W1267" s="95"/>
      <c r="X1267" s="129"/>
      <c r="Y1267" s="100"/>
      <c r="Z1267" s="99"/>
      <c r="AA1267" s="100"/>
      <c r="AB1267" s="99"/>
      <c r="AC1267" s="100"/>
      <c r="AD1267" s="105"/>
      <c r="AE1267" s="94"/>
      <c r="AF1267" s="105"/>
      <c r="AG1267" s="94"/>
      <c r="AH1267" s="132"/>
      <c r="AI1267" s="97"/>
      <c r="AJ1267" s="96"/>
      <c r="AK1267" s="176"/>
      <c r="AL1267" s="169"/>
    </row>
    <row r="1268" spans="13:38" x14ac:dyDescent="0.45">
      <c r="M1268" s="96"/>
      <c r="N1268" s="103"/>
      <c r="R1268" s="108"/>
      <c r="S1268" s="98"/>
      <c r="T1268" s="105"/>
      <c r="V1268" s="171"/>
      <c r="W1268" s="95"/>
      <c r="X1268" s="129"/>
      <c r="Y1268" s="100"/>
      <c r="Z1268" s="99"/>
      <c r="AA1268" s="100"/>
      <c r="AB1268" s="99"/>
      <c r="AC1268" s="100"/>
      <c r="AD1268" s="105"/>
      <c r="AE1268" s="94"/>
      <c r="AF1268" s="105"/>
      <c r="AG1268" s="94"/>
      <c r="AH1268" s="132"/>
      <c r="AI1268" s="97"/>
      <c r="AJ1268" s="96"/>
      <c r="AK1268" s="176"/>
      <c r="AL1268" s="169"/>
    </row>
    <row r="1269" spans="13:38" x14ac:dyDescent="0.45">
      <c r="M1269" s="96"/>
      <c r="N1269" s="103"/>
      <c r="R1269" s="108"/>
      <c r="S1269" s="98"/>
      <c r="T1269" s="105"/>
      <c r="V1269" s="171"/>
      <c r="W1269" s="95"/>
      <c r="X1269" s="129"/>
      <c r="Y1269" s="100"/>
      <c r="Z1269" s="99"/>
      <c r="AA1269" s="100"/>
      <c r="AB1269" s="99"/>
      <c r="AC1269" s="100"/>
      <c r="AD1269" s="105"/>
      <c r="AE1269" s="94"/>
      <c r="AF1269" s="105"/>
      <c r="AG1269" s="94"/>
      <c r="AH1269" s="132"/>
      <c r="AI1269" s="97"/>
      <c r="AJ1269" s="96"/>
      <c r="AK1269" s="176"/>
      <c r="AL1269" s="169"/>
    </row>
    <row r="1270" spans="13:38" x14ac:dyDescent="0.45">
      <c r="M1270" s="96"/>
      <c r="N1270" s="103"/>
      <c r="R1270" s="108"/>
      <c r="S1270" s="98"/>
      <c r="T1270" s="105"/>
      <c r="V1270" s="171"/>
      <c r="W1270" s="95"/>
      <c r="X1270" s="129"/>
      <c r="Y1270" s="100"/>
      <c r="Z1270" s="99"/>
      <c r="AA1270" s="100"/>
      <c r="AB1270" s="99"/>
      <c r="AC1270" s="100"/>
      <c r="AD1270" s="105"/>
      <c r="AE1270" s="94"/>
      <c r="AF1270" s="105"/>
      <c r="AG1270" s="94"/>
      <c r="AH1270" s="132"/>
      <c r="AI1270" s="97"/>
      <c r="AJ1270" s="96"/>
      <c r="AK1270" s="176"/>
      <c r="AL1270" s="169"/>
    </row>
    <row r="1271" spans="13:38" x14ac:dyDescent="0.45">
      <c r="M1271" s="96"/>
      <c r="N1271" s="103"/>
      <c r="R1271" s="108"/>
      <c r="S1271" s="98"/>
      <c r="T1271" s="105"/>
      <c r="V1271" s="171"/>
      <c r="W1271" s="95"/>
      <c r="X1271" s="129"/>
      <c r="Y1271" s="100"/>
      <c r="Z1271" s="99"/>
      <c r="AA1271" s="100"/>
      <c r="AB1271" s="99"/>
      <c r="AC1271" s="100"/>
      <c r="AD1271" s="105"/>
      <c r="AE1271" s="94"/>
      <c r="AF1271" s="105"/>
      <c r="AG1271" s="94"/>
      <c r="AH1271" s="132"/>
      <c r="AI1271" s="97"/>
      <c r="AJ1271" s="96"/>
      <c r="AK1271" s="176"/>
      <c r="AL1271" s="169"/>
    </row>
    <row r="1272" spans="13:38" x14ac:dyDescent="0.45">
      <c r="M1272" s="96"/>
      <c r="N1272" s="103"/>
      <c r="R1272" s="108"/>
      <c r="S1272" s="98"/>
      <c r="T1272" s="105"/>
      <c r="V1272" s="171"/>
      <c r="W1272" s="95"/>
      <c r="X1272" s="129"/>
      <c r="Y1272" s="100"/>
      <c r="Z1272" s="99"/>
      <c r="AA1272" s="100"/>
      <c r="AB1272" s="99"/>
      <c r="AC1272" s="100"/>
      <c r="AD1272" s="105"/>
      <c r="AE1272" s="94"/>
      <c r="AF1272" s="105"/>
      <c r="AG1272" s="94"/>
      <c r="AH1272" s="132"/>
      <c r="AI1272" s="97"/>
      <c r="AJ1272" s="96"/>
      <c r="AK1272" s="176"/>
      <c r="AL1272" s="169"/>
    </row>
    <row r="1273" spans="13:38" x14ac:dyDescent="0.45">
      <c r="M1273" s="96"/>
      <c r="N1273" s="103"/>
      <c r="R1273" s="108"/>
      <c r="S1273" s="98"/>
      <c r="T1273" s="105"/>
      <c r="V1273" s="171"/>
      <c r="W1273" s="95"/>
      <c r="X1273" s="129"/>
      <c r="Y1273" s="100"/>
      <c r="Z1273" s="99"/>
      <c r="AA1273" s="100"/>
      <c r="AB1273" s="99"/>
      <c r="AC1273" s="100"/>
      <c r="AD1273" s="105"/>
      <c r="AE1273" s="94"/>
      <c r="AF1273" s="105"/>
      <c r="AG1273" s="94"/>
      <c r="AH1273" s="132"/>
      <c r="AI1273" s="97"/>
      <c r="AJ1273" s="96"/>
      <c r="AK1273" s="176"/>
      <c r="AL1273" s="169"/>
    </row>
    <row r="1274" spans="13:38" x14ac:dyDescent="0.45">
      <c r="M1274" s="96"/>
      <c r="N1274" s="103"/>
      <c r="R1274" s="108"/>
      <c r="S1274" s="98"/>
      <c r="T1274" s="105"/>
      <c r="V1274" s="171"/>
      <c r="W1274" s="95"/>
      <c r="X1274" s="129"/>
      <c r="Y1274" s="100"/>
      <c r="Z1274" s="99"/>
      <c r="AA1274" s="100"/>
      <c r="AB1274" s="99"/>
      <c r="AC1274" s="100"/>
      <c r="AD1274" s="105"/>
      <c r="AE1274" s="94"/>
      <c r="AF1274" s="105"/>
      <c r="AG1274" s="94"/>
      <c r="AH1274" s="132"/>
      <c r="AI1274" s="97"/>
      <c r="AJ1274" s="96"/>
      <c r="AK1274" s="176"/>
      <c r="AL1274" s="169"/>
    </row>
    <row r="1275" spans="13:38" x14ac:dyDescent="0.45">
      <c r="M1275" s="96"/>
      <c r="N1275" s="103"/>
      <c r="R1275" s="108"/>
      <c r="S1275" s="98"/>
      <c r="T1275" s="105"/>
      <c r="V1275" s="171"/>
      <c r="W1275" s="95"/>
      <c r="X1275" s="129"/>
      <c r="Y1275" s="100"/>
      <c r="Z1275" s="99"/>
      <c r="AA1275" s="100"/>
      <c r="AB1275" s="99"/>
      <c r="AC1275" s="100"/>
      <c r="AD1275" s="105"/>
      <c r="AE1275" s="94"/>
      <c r="AF1275" s="105"/>
      <c r="AG1275" s="94"/>
      <c r="AH1275" s="132"/>
      <c r="AI1275" s="97"/>
      <c r="AJ1275" s="96"/>
      <c r="AK1275" s="176"/>
      <c r="AL1275" s="169"/>
    </row>
    <row r="1276" spans="13:38" x14ac:dyDescent="0.45">
      <c r="M1276" s="96"/>
      <c r="N1276" s="103"/>
      <c r="R1276" s="108"/>
      <c r="S1276" s="98"/>
      <c r="T1276" s="105"/>
      <c r="V1276" s="171"/>
      <c r="W1276" s="95"/>
      <c r="X1276" s="129"/>
      <c r="Y1276" s="100"/>
      <c r="Z1276" s="99"/>
      <c r="AA1276" s="100"/>
      <c r="AB1276" s="99"/>
      <c r="AC1276" s="100"/>
      <c r="AD1276" s="105"/>
      <c r="AE1276" s="94"/>
      <c r="AF1276" s="105"/>
      <c r="AG1276" s="94"/>
      <c r="AH1276" s="132"/>
      <c r="AI1276" s="97"/>
      <c r="AJ1276" s="96"/>
      <c r="AK1276" s="176"/>
      <c r="AL1276" s="169"/>
    </row>
    <row r="1277" spans="13:38" x14ac:dyDescent="0.45">
      <c r="M1277" s="96"/>
      <c r="N1277" s="103"/>
      <c r="R1277" s="108"/>
      <c r="S1277" s="98"/>
      <c r="T1277" s="105"/>
      <c r="V1277" s="171"/>
      <c r="W1277" s="95"/>
      <c r="X1277" s="129"/>
      <c r="Y1277" s="100"/>
      <c r="Z1277" s="99"/>
      <c r="AA1277" s="100"/>
      <c r="AB1277" s="99"/>
      <c r="AC1277" s="100"/>
      <c r="AD1277" s="105"/>
      <c r="AE1277" s="94"/>
      <c r="AF1277" s="105"/>
      <c r="AG1277" s="94"/>
      <c r="AH1277" s="132"/>
      <c r="AI1277" s="97"/>
      <c r="AJ1277" s="96"/>
      <c r="AK1277" s="176"/>
      <c r="AL1277" s="169"/>
    </row>
    <row r="1278" spans="13:38" x14ac:dyDescent="0.45">
      <c r="M1278" s="96"/>
      <c r="N1278" s="103"/>
      <c r="R1278" s="108"/>
      <c r="S1278" s="98"/>
      <c r="T1278" s="105"/>
      <c r="V1278" s="171"/>
      <c r="W1278" s="95"/>
      <c r="X1278" s="129"/>
      <c r="Y1278" s="100"/>
      <c r="Z1278" s="99"/>
      <c r="AA1278" s="100"/>
      <c r="AB1278" s="99"/>
      <c r="AC1278" s="100"/>
      <c r="AD1278" s="105"/>
      <c r="AE1278" s="94"/>
      <c r="AF1278" s="105"/>
      <c r="AG1278" s="94"/>
      <c r="AH1278" s="132"/>
      <c r="AI1278" s="97"/>
      <c r="AJ1278" s="96"/>
      <c r="AK1278" s="176"/>
      <c r="AL1278" s="169"/>
    </row>
    <row r="1279" spans="13:38" x14ac:dyDescent="0.45">
      <c r="M1279" s="96"/>
      <c r="N1279" s="103"/>
      <c r="R1279" s="108"/>
      <c r="S1279" s="98"/>
      <c r="T1279" s="105"/>
      <c r="V1279" s="171"/>
      <c r="W1279" s="95"/>
      <c r="X1279" s="129"/>
      <c r="Y1279" s="100"/>
      <c r="Z1279" s="99"/>
      <c r="AA1279" s="100"/>
      <c r="AB1279" s="99"/>
      <c r="AC1279" s="100"/>
      <c r="AD1279" s="105"/>
      <c r="AE1279" s="94"/>
      <c r="AF1279" s="105"/>
      <c r="AG1279" s="94"/>
      <c r="AH1279" s="132"/>
      <c r="AI1279" s="97"/>
      <c r="AJ1279" s="96"/>
      <c r="AK1279" s="176"/>
      <c r="AL1279" s="169"/>
    </row>
    <row r="1280" spans="13:38" x14ac:dyDescent="0.45">
      <c r="M1280" s="96"/>
      <c r="N1280" s="103"/>
      <c r="R1280" s="108"/>
      <c r="S1280" s="98"/>
      <c r="T1280" s="105"/>
      <c r="V1280" s="171"/>
      <c r="W1280" s="95"/>
      <c r="X1280" s="129"/>
      <c r="Y1280" s="100"/>
      <c r="Z1280" s="99"/>
      <c r="AA1280" s="100"/>
      <c r="AB1280" s="99"/>
      <c r="AC1280" s="100"/>
      <c r="AD1280" s="105"/>
      <c r="AE1280" s="94"/>
      <c r="AF1280" s="105"/>
      <c r="AG1280" s="94"/>
      <c r="AH1280" s="132"/>
      <c r="AI1280" s="97"/>
      <c r="AJ1280" s="96"/>
      <c r="AK1280" s="176"/>
      <c r="AL1280" s="169"/>
    </row>
    <row r="1281" spans="13:38" x14ac:dyDescent="0.45">
      <c r="M1281" s="96"/>
      <c r="N1281" s="103"/>
      <c r="R1281" s="108"/>
      <c r="S1281" s="98"/>
      <c r="T1281" s="105"/>
      <c r="V1281" s="171"/>
      <c r="W1281" s="95"/>
      <c r="X1281" s="129"/>
      <c r="Y1281" s="100"/>
      <c r="Z1281" s="99"/>
      <c r="AA1281" s="100"/>
      <c r="AB1281" s="99"/>
      <c r="AC1281" s="100"/>
      <c r="AD1281" s="105"/>
      <c r="AE1281" s="94"/>
      <c r="AF1281" s="105"/>
      <c r="AG1281" s="94"/>
      <c r="AH1281" s="132"/>
      <c r="AI1281" s="97"/>
      <c r="AJ1281" s="96"/>
      <c r="AK1281" s="176"/>
      <c r="AL1281" s="169"/>
    </row>
    <row r="1282" spans="13:38" x14ac:dyDescent="0.45">
      <c r="M1282" s="96"/>
      <c r="N1282" s="103"/>
      <c r="R1282" s="108"/>
      <c r="S1282" s="98"/>
      <c r="T1282" s="105"/>
      <c r="V1282" s="171"/>
      <c r="W1282" s="95"/>
      <c r="X1282" s="129"/>
      <c r="Y1282" s="100"/>
      <c r="Z1282" s="99"/>
      <c r="AA1282" s="100"/>
      <c r="AB1282" s="99"/>
      <c r="AC1282" s="100"/>
      <c r="AD1282" s="105"/>
      <c r="AE1282" s="94"/>
      <c r="AF1282" s="105"/>
      <c r="AG1282" s="94"/>
      <c r="AH1282" s="132"/>
      <c r="AI1282" s="97"/>
      <c r="AJ1282" s="96"/>
      <c r="AK1282" s="176"/>
      <c r="AL1282" s="169"/>
    </row>
    <row r="1283" spans="13:38" x14ac:dyDescent="0.45">
      <c r="M1283" s="96"/>
      <c r="N1283" s="103"/>
      <c r="R1283" s="108"/>
      <c r="S1283" s="98"/>
      <c r="T1283" s="105"/>
      <c r="V1283" s="171"/>
      <c r="W1283" s="95"/>
      <c r="X1283" s="129"/>
      <c r="Y1283" s="100"/>
      <c r="Z1283" s="99"/>
      <c r="AA1283" s="100"/>
      <c r="AB1283" s="99"/>
      <c r="AC1283" s="100"/>
      <c r="AD1283" s="105"/>
      <c r="AE1283" s="94"/>
      <c r="AF1283" s="105"/>
      <c r="AG1283" s="94"/>
      <c r="AH1283" s="132"/>
      <c r="AI1283" s="97"/>
      <c r="AJ1283" s="96"/>
      <c r="AK1283" s="176"/>
      <c r="AL1283" s="169"/>
    </row>
    <row r="1284" spans="13:38" x14ac:dyDescent="0.45">
      <c r="M1284" s="96"/>
      <c r="N1284" s="103"/>
      <c r="R1284" s="108"/>
      <c r="S1284" s="98"/>
      <c r="T1284" s="105"/>
      <c r="V1284" s="171"/>
      <c r="W1284" s="95"/>
      <c r="X1284" s="129"/>
      <c r="Y1284" s="100"/>
      <c r="Z1284" s="99"/>
      <c r="AA1284" s="100"/>
      <c r="AB1284" s="99"/>
      <c r="AC1284" s="100"/>
      <c r="AD1284" s="105"/>
      <c r="AE1284" s="94"/>
      <c r="AF1284" s="105"/>
      <c r="AG1284" s="94"/>
      <c r="AH1284" s="132"/>
      <c r="AI1284" s="97"/>
      <c r="AJ1284" s="96"/>
      <c r="AK1284" s="176"/>
      <c r="AL1284" s="169"/>
    </row>
    <row r="1285" spans="13:38" x14ac:dyDescent="0.45">
      <c r="M1285" s="96"/>
      <c r="N1285" s="103"/>
      <c r="R1285" s="108"/>
      <c r="S1285" s="98"/>
      <c r="T1285" s="105"/>
      <c r="V1285" s="171"/>
      <c r="W1285" s="95"/>
      <c r="X1285" s="129"/>
      <c r="Y1285" s="100"/>
      <c r="Z1285" s="99"/>
      <c r="AA1285" s="100"/>
      <c r="AB1285" s="99"/>
      <c r="AC1285" s="100"/>
      <c r="AD1285" s="105"/>
      <c r="AE1285" s="94"/>
      <c r="AF1285" s="105"/>
      <c r="AG1285" s="94"/>
      <c r="AH1285" s="132"/>
      <c r="AI1285" s="97"/>
      <c r="AJ1285" s="96"/>
      <c r="AK1285" s="176"/>
      <c r="AL1285" s="169"/>
    </row>
    <row r="1286" spans="13:38" x14ac:dyDescent="0.45">
      <c r="M1286" s="96"/>
      <c r="N1286" s="103"/>
      <c r="R1286" s="108"/>
      <c r="S1286" s="98"/>
      <c r="T1286" s="105"/>
      <c r="V1286" s="171"/>
      <c r="W1286" s="95"/>
      <c r="X1286" s="129"/>
      <c r="Y1286" s="100"/>
      <c r="Z1286" s="99"/>
      <c r="AA1286" s="100"/>
      <c r="AB1286" s="99"/>
      <c r="AC1286" s="100"/>
      <c r="AD1286" s="105"/>
      <c r="AE1286" s="94"/>
      <c r="AF1286" s="105"/>
      <c r="AG1286" s="94"/>
      <c r="AH1286" s="132"/>
      <c r="AI1286" s="97"/>
      <c r="AJ1286" s="96"/>
      <c r="AK1286" s="176"/>
      <c r="AL1286" s="169"/>
    </row>
    <row r="1287" spans="13:38" x14ac:dyDescent="0.45">
      <c r="M1287" s="96"/>
      <c r="N1287" s="103"/>
      <c r="R1287" s="108"/>
      <c r="S1287" s="98"/>
      <c r="T1287" s="105"/>
      <c r="V1287" s="171"/>
      <c r="W1287" s="95"/>
      <c r="X1287" s="129"/>
      <c r="Y1287" s="100"/>
      <c r="Z1287" s="99"/>
      <c r="AA1287" s="100"/>
      <c r="AB1287" s="99"/>
      <c r="AC1287" s="100"/>
      <c r="AD1287" s="105"/>
      <c r="AE1287" s="94"/>
      <c r="AF1287" s="105"/>
      <c r="AG1287" s="94"/>
      <c r="AH1287" s="132"/>
      <c r="AI1287" s="97"/>
      <c r="AJ1287" s="96"/>
      <c r="AK1287" s="176"/>
      <c r="AL1287" s="169"/>
    </row>
    <row r="1288" spans="13:38" x14ac:dyDescent="0.45">
      <c r="M1288" s="96"/>
      <c r="N1288" s="103"/>
      <c r="R1288" s="108"/>
      <c r="S1288" s="98"/>
      <c r="T1288" s="105"/>
      <c r="V1288" s="171"/>
      <c r="W1288" s="95"/>
      <c r="X1288" s="129"/>
      <c r="Y1288" s="100"/>
      <c r="Z1288" s="99"/>
      <c r="AA1288" s="100"/>
      <c r="AB1288" s="99"/>
      <c r="AC1288" s="100"/>
      <c r="AD1288" s="105"/>
      <c r="AE1288" s="94"/>
      <c r="AF1288" s="105"/>
      <c r="AG1288" s="94"/>
      <c r="AH1288" s="132"/>
      <c r="AI1288" s="97"/>
      <c r="AJ1288" s="96"/>
      <c r="AK1288" s="176"/>
      <c r="AL1288" s="169"/>
    </row>
    <row r="1289" spans="13:38" x14ac:dyDescent="0.45">
      <c r="M1289" s="96"/>
      <c r="N1289" s="103"/>
      <c r="R1289" s="108"/>
      <c r="S1289" s="98"/>
      <c r="T1289" s="105"/>
      <c r="V1289" s="171"/>
      <c r="W1289" s="95"/>
      <c r="X1289" s="129"/>
      <c r="Y1289" s="100"/>
      <c r="Z1289" s="99"/>
      <c r="AA1289" s="100"/>
      <c r="AB1289" s="99"/>
      <c r="AC1289" s="100"/>
      <c r="AD1289" s="105"/>
      <c r="AE1289" s="94"/>
      <c r="AF1289" s="105"/>
      <c r="AG1289" s="94"/>
      <c r="AH1289" s="132"/>
      <c r="AI1289" s="97"/>
      <c r="AJ1289" s="96"/>
      <c r="AK1289" s="176"/>
      <c r="AL1289" s="169"/>
    </row>
    <row r="1290" spans="13:38" x14ac:dyDescent="0.45">
      <c r="M1290" s="96"/>
      <c r="N1290" s="103"/>
      <c r="R1290" s="108"/>
      <c r="S1290" s="98"/>
      <c r="T1290" s="105"/>
      <c r="V1290" s="171"/>
      <c r="W1290" s="95"/>
      <c r="X1290" s="129"/>
      <c r="Y1290" s="100"/>
      <c r="Z1290" s="99"/>
      <c r="AA1290" s="100"/>
      <c r="AB1290" s="99"/>
      <c r="AC1290" s="100"/>
      <c r="AD1290" s="105"/>
      <c r="AE1290" s="94"/>
      <c r="AF1290" s="105"/>
      <c r="AG1290" s="94"/>
      <c r="AH1290" s="132"/>
      <c r="AI1290" s="97"/>
      <c r="AJ1290" s="96"/>
      <c r="AK1290" s="176"/>
      <c r="AL1290" s="169"/>
    </row>
    <row r="1291" spans="13:38" x14ac:dyDescent="0.45">
      <c r="M1291" s="96"/>
      <c r="N1291" s="103"/>
      <c r="R1291" s="108"/>
      <c r="S1291" s="98"/>
      <c r="T1291" s="105"/>
      <c r="V1291" s="171"/>
      <c r="W1291" s="95"/>
      <c r="X1291" s="129"/>
      <c r="Y1291" s="100"/>
      <c r="Z1291" s="99"/>
      <c r="AA1291" s="100"/>
      <c r="AB1291" s="99"/>
      <c r="AC1291" s="100"/>
      <c r="AD1291" s="105"/>
      <c r="AE1291" s="94"/>
      <c r="AF1291" s="105"/>
      <c r="AG1291" s="94"/>
      <c r="AH1291" s="132"/>
      <c r="AI1291" s="97"/>
      <c r="AJ1291" s="96"/>
      <c r="AK1291" s="176"/>
      <c r="AL1291" s="169"/>
    </row>
    <row r="1292" spans="13:38" x14ac:dyDescent="0.45">
      <c r="M1292" s="96"/>
      <c r="N1292" s="103"/>
      <c r="R1292" s="108"/>
      <c r="S1292" s="98"/>
      <c r="T1292" s="105"/>
      <c r="V1292" s="171"/>
      <c r="W1292" s="95"/>
      <c r="X1292" s="129"/>
      <c r="Y1292" s="100"/>
      <c r="Z1292" s="99"/>
      <c r="AA1292" s="100"/>
      <c r="AB1292" s="99"/>
      <c r="AC1292" s="100"/>
      <c r="AD1292" s="105"/>
      <c r="AE1292" s="94"/>
      <c r="AF1292" s="105"/>
      <c r="AG1292" s="94"/>
      <c r="AH1292" s="132"/>
      <c r="AI1292" s="97"/>
      <c r="AJ1292" s="96"/>
      <c r="AK1292" s="176"/>
      <c r="AL1292" s="169"/>
    </row>
    <row r="1293" spans="13:38" x14ac:dyDescent="0.45">
      <c r="M1293" s="96"/>
      <c r="N1293" s="103"/>
      <c r="R1293" s="108"/>
      <c r="S1293" s="98"/>
      <c r="T1293" s="105"/>
      <c r="V1293" s="171"/>
      <c r="W1293" s="95"/>
      <c r="X1293" s="129"/>
      <c r="Y1293" s="100"/>
      <c r="Z1293" s="99"/>
      <c r="AA1293" s="100"/>
      <c r="AB1293" s="99"/>
      <c r="AC1293" s="100"/>
      <c r="AD1293" s="105"/>
      <c r="AE1293" s="94"/>
      <c r="AF1293" s="105"/>
      <c r="AG1293" s="94"/>
      <c r="AH1293" s="132"/>
      <c r="AI1293" s="97"/>
      <c r="AJ1293" s="96"/>
      <c r="AK1293" s="176"/>
      <c r="AL1293" s="169"/>
    </row>
    <row r="1294" spans="13:38" x14ac:dyDescent="0.45">
      <c r="M1294" s="96"/>
      <c r="N1294" s="103"/>
      <c r="R1294" s="108"/>
      <c r="S1294" s="98"/>
      <c r="T1294" s="105"/>
      <c r="V1294" s="171"/>
      <c r="W1294" s="95"/>
      <c r="X1294" s="129"/>
      <c r="Y1294" s="100"/>
      <c r="Z1294" s="99"/>
      <c r="AA1294" s="100"/>
      <c r="AB1294" s="99"/>
      <c r="AC1294" s="100"/>
      <c r="AD1294" s="105"/>
      <c r="AE1294" s="94"/>
      <c r="AF1294" s="105"/>
      <c r="AG1294" s="94"/>
      <c r="AH1294" s="132"/>
      <c r="AI1294" s="97"/>
      <c r="AJ1294" s="96"/>
      <c r="AK1294" s="176"/>
      <c r="AL1294" s="169"/>
    </row>
    <row r="1295" spans="13:38" x14ac:dyDescent="0.45">
      <c r="M1295" s="96"/>
      <c r="N1295" s="103"/>
      <c r="R1295" s="108"/>
      <c r="S1295" s="98"/>
      <c r="T1295" s="105"/>
      <c r="V1295" s="171"/>
      <c r="W1295" s="95"/>
      <c r="X1295" s="129"/>
      <c r="Y1295" s="100"/>
      <c r="Z1295" s="99"/>
      <c r="AA1295" s="100"/>
      <c r="AB1295" s="99"/>
      <c r="AC1295" s="100"/>
      <c r="AD1295" s="105"/>
      <c r="AE1295" s="94"/>
      <c r="AF1295" s="105"/>
      <c r="AG1295" s="94"/>
      <c r="AH1295" s="132"/>
      <c r="AI1295" s="97"/>
      <c r="AJ1295" s="96"/>
      <c r="AK1295" s="176"/>
      <c r="AL1295" s="169"/>
    </row>
    <row r="1296" spans="13:38" x14ac:dyDescent="0.45">
      <c r="M1296" s="96"/>
      <c r="N1296" s="103"/>
      <c r="R1296" s="108"/>
      <c r="S1296" s="98"/>
      <c r="T1296" s="105"/>
      <c r="V1296" s="171"/>
      <c r="W1296" s="95"/>
      <c r="X1296" s="129"/>
      <c r="Y1296" s="100"/>
      <c r="Z1296" s="99"/>
      <c r="AA1296" s="100"/>
      <c r="AB1296" s="99"/>
      <c r="AC1296" s="100"/>
      <c r="AD1296" s="105"/>
      <c r="AE1296" s="94"/>
      <c r="AF1296" s="105"/>
      <c r="AG1296" s="94"/>
      <c r="AH1296" s="132"/>
      <c r="AI1296" s="97"/>
      <c r="AJ1296" s="96"/>
      <c r="AK1296" s="176"/>
      <c r="AL1296" s="169"/>
    </row>
    <row r="1297" spans="13:38" x14ac:dyDescent="0.45">
      <c r="M1297" s="96"/>
      <c r="N1297" s="103"/>
      <c r="R1297" s="108"/>
      <c r="S1297" s="98"/>
      <c r="T1297" s="105"/>
      <c r="V1297" s="171"/>
      <c r="W1297" s="95"/>
      <c r="X1297" s="129"/>
      <c r="Y1297" s="100"/>
      <c r="Z1297" s="99"/>
      <c r="AA1297" s="100"/>
      <c r="AB1297" s="99"/>
      <c r="AC1297" s="100"/>
      <c r="AD1297" s="105"/>
      <c r="AE1297" s="94"/>
      <c r="AF1297" s="105"/>
      <c r="AG1297" s="94"/>
      <c r="AH1297" s="132"/>
      <c r="AI1297" s="97"/>
      <c r="AJ1297" s="96"/>
      <c r="AK1297" s="176"/>
      <c r="AL1297" s="169"/>
    </row>
    <row r="1298" spans="13:38" x14ac:dyDescent="0.45">
      <c r="M1298" s="96"/>
      <c r="N1298" s="103"/>
      <c r="R1298" s="108"/>
      <c r="S1298" s="98"/>
      <c r="T1298" s="105"/>
      <c r="V1298" s="171"/>
      <c r="W1298" s="95"/>
      <c r="X1298" s="129"/>
      <c r="Y1298" s="100"/>
      <c r="Z1298" s="99"/>
      <c r="AA1298" s="100"/>
      <c r="AB1298" s="99"/>
      <c r="AC1298" s="100"/>
      <c r="AD1298" s="105"/>
      <c r="AE1298" s="94"/>
      <c r="AF1298" s="105"/>
      <c r="AG1298" s="94"/>
      <c r="AH1298" s="132"/>
      <c r="AI1298" s="97"/>
      <c r="AJ1298" s="96"/>
      <c r="AK1298" s="176"/>
      <c r="AL1298" s="169"/>
    </row>
    <row r="1299" spans="13:38" x14ac:dyDescent="0.45">
      <c r="M1299" s="96"/>
      <c r="N1299" s="103"/>
      <c r="R1299" s="108"/>
      <c r="S1299" s="98"/>
      <c r="T1299" s="105"/>
      <c r="V1299" s="171"/>
      <c r="W1299" s="95"/>
      <c r="X1299" s="129"/>
      <c r="Y1299" s="100"/>
      <c r="Z1299" s="99"/>
      <c r="AA1299" s="100"/>
      <c r="AB1299" s="99"/>
      <c r="AC1299" s="100"/>
      <c r="AD1299" s="105"/>
      <c r="AE1299" s="94"/>
      <c r="AF1299" s="105"/>
      <c r="AG1299" s="94"/>
      <c r="AH1299" s="132"/>
      <c r="AI1299" s="97"/>
      <c r="AJ1299" s="96"/>
      <c r="AK1299" s="176"/>
      <c r="AL1299" s="169"/>
    </row>
    <row r="1300" spans="13:38" x14ac:dyDescent="0.45">
      <c r="M1300" s="96"/>
      <c r="N1300" s="103"/>
      <c r="R1300" s="108"/>
      <c r="S1300" s="98"/>
      <c r="T1300" s="105"/>
      <c r="V1300" s="171"/>
      <c r="W1300" s="95"/>
      <c r="X1300" s="129"/>
      <c r="Y1300" s="100"/>
      <c r="Z1300" s="99"/>
      <c r="AA1300" s="100"/>
      <c r="AB1300" s="99"/>
      <c r="AC1300" s="100"/>
      <c r="AD1300" s="105"/>
      <c r="AE1300" s="94"/>
      <c r="AF1300" s="105"/>
      <c r="AG1300" s="94"/>
      <c r="AH1300" s="132"/>
      <c r="AI1300" s="97"/>
      <c r="AJ1300" s="96"/>
      <c r="AK1300" s="176"/>
      <c r="AL1300" s="169"/>
    </row>
    <row r="1301" spans="13:38" x14ac:dyDescent="0.45">
      <c r="M1301" s="96"/>
      <c r="N1301" s="103"/>
      <c r="R1301" s="108"/>
      <c r="S1301" s="98"/>
      <c r="T1301" s="105"/>
      <c r="V1301" s="171"/>
      <c r="W1301" s="95"/>
      <c r="X1301" s="129"/>
      <c r="Y1301" s="100"/>
      <c r="Z1301" s="99"/>
      <c r="AA1301" s="100"/>
      <c r="AB1301" s="99"/>
      <c r="AC1301" s="100"/>
      <c r="AD1301" s="105"/>
      <c r="AE1301" s="94"/>
      <c r="AF1301" s="105"/>
      <c r="AG1301" s="94"/>
      <c r="AH1301" s="132"/>
      <c r="AI1301" s="97"/>
      <c r="AJ1301" s="96"/>
      <c r="AK1301" s="176"/>
      <c r="AL1301" s="169"/>
    </row>
    <row r="1302" spans="13:38" x14ac:dyDescent="0.45">
      <c r="M1302" s="96"/>
      <c r="N1302" s="103"/>
      <c r="R1302" s="108"/>
      <c r="S1302" s="98"/>
      <c r="T1302" s="105"/>
      <c r="V1302" s="171"/>
      <c r="W1302" s="95"/>
      <c r="X1302" s="129"/>
      <c r="Y1302" s="100"/>
      <c r="Z1302" s="99"/>
      <c r="AA1302" s="100"/>
      <c r="AB1302" s="99"/>
      <c r="AC1302" s="100"/>
      <c r="AD1302" s="105"/>
      <c r="AE1302" s="94"/>
      <c r="AF1302" s="105"/>
      <c r="AG1302" s="94"/>
      <c r="AH1302" s="132"/>
      <c r="AI1302" s="97"/>
      <c r="AJ1302" s="96"/>
      <c r="AK1302" s="176"/>
      <c r="AL1302" s="169"/>
    </row>
    <row r="1303" spans="13:38" x14ac:dyDescent="0.45">
      <c r="M1303" s="96"/>
      <c r="N1303" s="103"/>
      <c r="R1303" s="108"/>
      <c r="S1303" s="98"/>
      <c r="T1303" s="105"/>
      <c r="V1303" s="171"/>
      <c r="W1303" s="95"/>
      <c r="X1303" s="129"/>
      <c r="Y1303" s="100"/>
      <c r="Z1303" s="99"/>
      <c r="AA1303" s="100"/>
      <c r="AB1303" s="99"/>
      <c r="AC1303" s="100"/>
      <c r="AD1303" s="105"/>
      <c r="AE1303" s="94"/>
      <c r="AF1303" s="105"/>
      <c r="AG1303" s="94"/>
      <c r="AH1303" s="132"/>
      <c r="AI1303" s="97"/>
      <c r="AJ1303" s="96"/>
      <c r="AK1303" s="176"/>
      <c r="AL1303" s="169"/>
    </row>
    <row r="1304" spans="13:38" x14ac:dyDescent="0.45">
      <c r="M1304" s="96"/>
      <c r="N1304" s="103"/>
      <c r="R1304" s="108"/>
      <c r="S1304" s="98"/>
      <c r="T1304" s="105"/>
      <c r="V1304" s="171"/>
      <c r="W1304" s="95"/>
      <c r="X1304" s="129"/>
      <c r="Y1304" s="100"/>
      <c r="Z1304" s="99"/>
      <c r="AA1304" s="100"/>
      <c r="AB1304" s="99"/>
      <c r="AC1304" s="100"/>
      <c r="AD1304" s="105"/>
      <c r="AE1304" s="94"/>
      <c r="AF1304" s="105"/>
      <c r="AG1304" s="94"/>
      <c r="AH1304" s="132"/>
      <c r="AI1304" s="97"/>
      <c r="AJ1304" s="96"/>
      <c r="AK1304" s="176"/>
      <c r="AL1304" s="169"/>
    </row>
    <row r="1305" spans="13:38" x14ac:dyDescent="0.45">
      <c r="M1305" s="96"/>
      <c r="N1305" s="103"/>
      <c r="R1305" s="108"/>
      <c r="S1305" s="98"/>
      <c r="T1305" s="105"/>
      <c r="V1305" s="171"/>
      <c r="W1305" s="95"/>
      <c r="X1305" s="129"/>
      <c r="Y1305" s="100"/>
      <c r="Z1305" s="99"/>
      <c r="AA1305" s="100"/>
      <c r="AB1305" s="99"/>
      <c r="AC1305" s="100"/>
      <c r="AD1305" s="105"/>
      <c r="AE1305" s="94"/>
      <c r="AF1305" s="105"/>
      <c r="AG1305" s="94"/>
      <c r="AH1305" s="132"/>
      <c r="AI1305" s="97"/>
      <c r="AJ1305" s="96"/>
      <c r="AK1305" s="176"/>
      <c r="AL1305" s="169"/>
    </row>
    <row r="1306" spans="13:38" x14ac:dyDescent="0.45">
      <c r="M1306" s="96"/>
      <c r="N1306" s="103"/>
      <c r="R1306" s="108"/>
      <c r="S1306" s="98"/>
      <c r="T1306" s="105"/>
      <c r="V1306" s="171"/>
      <c r="W1306" s="95"/>
      <c r="X1306" s="129"/>
      <c r="Y1306" s="100"/>
      <c r="Z1306" s="99"/>
      <c r="AA1306" s="100"/>
      <c r="AB1306" s="99"/>
      <c r="AC1306" s="100"/>
      <c r="AD1306" s="105"/>
      <c r="AE1306" s="94"/>
      <c r="AF1306" s="105"/>
      <c r="AG1306" s="94"/>
      <c r="AH1306" s="132"/>
      <c r="AI1306" s="97"/>
      <c r="AJ1306" s="96"/>
      <c r="AK1306" s="176"/>
      <c r="AL1306" s="169"/>
    </row>
    <row r="1307" spans="13:38" x14ac:dyDescent="0.45">
      <c r="M1307" s="96"/>
      <c r="N1307" s="103"/>
      <c r="R1307" s="108"/>
      <c r="S1307" s="98"/>
      <c r="T1307" s="105"/>
      <c r="V1307" s="171"/>
      <c r="W1307" s="95"/>
      <c r="X1307" s="129"/>
      <c r="Y1307" s="100"/>
      <c r="Z1307" s="99"/>
      <c r="AA1307" s="100"/>
      <c r="AB1307" s="99"/>
      <c r="AC1307" s="100"/>
      <c r="AD1307" s="105"/>
      <c r="AE1307" s="94"/>
      <c r="AF1307" s="105"/>
      <c r="AG1307" s="94"/>
      <c r="AH1307" s="132"/>
      <c r="AI1307" s="97"/>
      <c r="AJ1307" s="96"/>
      <c r="AK1307" s="176"/>
      <c r="AL1307" s="169"/>
    </row>
    <row r="1308" spans="13:38" x14ac:dyDescent="0.45">
      <c r="M1308" s="96"/>
      <c r="N1308" s="103"/>
      <c r="R1308" s="108"/>
      <c r="S1308" s="98"/>
      <c r="T1308" s="105"/>
      <c r="V1308" s="171"/>
      <c r="W1308" s="95"/>
      <c r="X1308" s="129"/>
      <c r="Y1308" s="100"/>
      <c r="Z1308" s="99"/>
      <c r="AA1308" s="100"/>
      <c r="AB1308" s="99"/>
      <c r="AC1308" s="100"/>
      <c r="AD1308" s="105"/>
      <c r="AE1308" s="94"/>
      <c r="AF1308" s="105"/>
      <c r="AG1308" s="94"/>
      <c r="AH1308" s="132"/>
      <c r="AI1308" s="97"/>
      <c r="AJ1308" s="96"/>
      <c r="AK1308" s="176"/>
      <c r="AL1308" s="169"/>
    </row>
    <row r="1309" spans="13:38" x14ac:dyDescent="0.45">
      <c r="M1309" s="96"/>
      <c r="N1309" s="103"/>
      <c r="R1309" s="108"/>
      <c r="S1309" s="98"/>
      <c r="T1309" s="105"/>
      <c r="V1309" s="171"/>
      <c r="W1309" s="95"/>
      <c r="X1309" s="129"/>
      <c r="Y1309" s="100"/>
      <c r="Z1309" s="99"/>
      <c r="AA1309" s="100"/>
      <c r="AB1309" s="99"/>
      <c r="AC1309" s="100"/>
      <c r="AD1309" s="105"/>
      <c r="AE1309" s="94"/>
      <c r="AF1309" s="105"/>
      <c r="AG1309" s="94"/>
      <c r="AH1309" s="132"/>
      <c r="AI1309" s="97"/>
      <c r="AJ1309" s="96"/>
      <c r="AK1309" s="176"/>
      <c r="AL1309" s="169"/>
    </row>
    <row r="1310" spans="13:38" x14ac:dyDescent="0.45">
      <c r="M1310" s="96"/>
      <c r="N1310" s="103"/>
      <c r="R1310" s="108"/>
      <c r="S1310" s="98"/>
      <c r="T1310" s="105"/>
      <c r="V1310" s="171"/>
      <c r="W1310" s="95"/>
      <c r="X1310" s="129"/>
      <c r="Y1310" s="100"/>
      <c r="Z1310" s="99"/>
      <c r="AA1310" s="100"/>
      <c r="AB1310" s="99"/>
      <c r="AC1310" s="100"/>
      <c r="AD1310" s="105"/>
      <c r="AE1310" s="94"/>
      <c r="AF1310" s="105"/>
      <c r="AG1310" s="94"/>
      <c r="AH1310" s="132"/>
      <c r="AI1310" s="97"/>
      <c r="AJ1310" s="96"/>
      <c r="AK1310" s="176"/>
      <c r="AL1310" s="169"/>
    </row>
    <row r="1311" spans="13:38" x14ac:dyDescent="0.45">
      <c r="M1311" s="96"/>
      <c r="N1311" s="103"/>
      <c r="R1311" s="108"/>
      <c r="S1311" s="98"/>
      <c r="T1311" s="105"/>
      <c r="V1311" s="171"/>
      <c r="W1311" s="95"/>
      <c r="X1311" s="129"/>
      <c r="Y1311" s="100"/>
      <c r="Z1311" s="99"/>
      <c r="AA1311" s="100"/>
      <c r="AB1311" s="99"/>
      <c r="AC1311" s="100"/>
      <c r="AD1311" s="105"/>
      <c r="AE1311" s="94"/>
      <c r="AF1311" s="105"/>
      <c r="AG1311" s="94"/>
      <c r="AH1311" s="132"/>
      <c r="AI1311" s="97"/>
      <c r="AJ1311" s="96"/>
      <c r="AK1311" s="176"/>
      <c r="AL1311" s="169"/>
    </row>
    <row r="1312" spans="13:38" x14ac:dyDescent="0.45">
      <c r="M1312" s="96"/>
      <c r="N1312" s="103"/>
      <c r="R1312" s="108"/>
      <c r="S1312" s="98"/>
      <c r="T1312" s="105"/>
      <c r="V1312" s="171"/>
      <c r="W1312" s="95"/>
      <c r="X1312" s="129"/>
      <c r="Y1312" s="100"/>
      <c r="Z1312" s="99"/>
      <c r="AA1312" s="100"/>
      <c r="AB1312" s="99"/>
      <c r="AC1312" s="100"/>
      <c r="AD1312" s="105"/>
      <c r="AE1312" s="94"/>
      <c r="AF1312" s="105"/>
      <c r="AG1312" s="94"/>
      <c r="AH1312" s="132"/>
      <c r="AI1312" s="97"/>
      <c r="AJ1312" s="96"/>
      <c r="AK1312" s="176"/>
      <c r="AL1312" s="169"/>
    </row>
    <row r="1313" spans="13:38" x14ac:dyDescent="0.45">
      <c r="M1313" s="96"/>
      <c r="N1313" s="103"/>
      <c r="R1313" s="108"/>
      <c r="S1313" s="98"/>
      <c r="T1313" s="105"/>
      <c r="V1313" s="171"/>
      <c r="W1313" s="95"/>
      <c r="X1313" s="129"/>
      <c r="Y1313" s="100"/>
      <c r="Z1313" s="99"/>
      <c r="AA1313" s="100"/>
      <c r="AB1313" s="99"/>
      <c r="AC1313" s="100"/>
      <c r="AD1313" s="105"/>
      <c r="AE1313" s="94"/>
      <c r="AF1313" s="105"/>
      <c r="AG1313" s="94"/>
      <c r="AH1313" s="132"/>
      <c r="AI1313" s="97"/>
      <c r="AJ1313" s="96"/>
      <c r="AK1313" s="176"/>
      <c r="AL1313" s="169"/>
    </row>
    <row r="1314" spans="13:38" x14ac:dyDescent="0.45">
      <c r="M1314" s="96"/>
      <c r="N1314" s="103"/>
      <c r="R1314" s="108"/>
      <c r="S1314" s="98"/>
      <c r="T1314" s="105"/>
      <c r="V1314" s="171"/>
      <c r="W1314" s="95"/>
      <c r="X1314" s="129"/>
      <c r="Y1314" s="100"/>
      <c r="Z1314" s="99"/>
      <c r="AA1314" s="100"/>
      <c r="AB1314" s="99"/>
      <c r="AC1314" s="100"/>
      <c r="AD1314" s="105"/>
      <c r="AE1314" s="94"/>
      <c r="AF1314" s="105"/>
      <c r="AG1314" s="94"/>
      <c r="AH1314" s="132"/>
      <c r="AI1314" s="97"/>
      <c r="AJ1314" s="96"/>
      <c r="AK1314" s="176"/>
      <c r="AL1314" s="169"/>
    </row>
    <row r="1315" spans="13:38" x14ac:dyDescent="0.45">
      <c r="M1315" s="96"/>
      <c r="N1315" s="103"/>
      <c r="R1315" s="108"/>
      <c r="S1315" s="98"/>
      <c r="T1315" s="105"/>
      <c r="V1315" s="171"/>
      <c r="W1315" s="95"/>
      <c r="X1315" s="129"/>
      <c r="Y1315" s="100"/>
      <c r="Z1315" s="99"/>
      <c r="AA1315" s="100"/>
      <c r="AB1315" s="99"/>
      <c r="AC1315" s="100"/>
      <c r="AD1315" s="105"/>
      <c r="AE1315" s="94"/>
      <c r="AF1315" s="105"/>
      <c r="AG1315" s="94"/>
      <c r="AH1315" s="132"/>
      <c r="AI1315" s="97"/>
      <c r="AJ1315" s="96"/>
      <c r="AK1315" s="176"/>
      <c r="AL1315" s="169"/>
    </row>
    <row r="1316" spans="13:38" x14ac:dyDescent="0.45">
      <c r="M1316" s="96"/>
      <c r="N1316" s="103"/>
      <c r="R1316" s="108"/>
      <c r="S1316" s="98"/>
      <c r="T1316" s="105"/>
      <c r="V1316" s="171"/>
      <c r="W1316" s="95"/>
      <c r="X1316" s="129"/>
      <c r="Y1316" s="100"/>
      <c r="Z1316" s="99"/>
      <c r="AA1316" s="100"/>
      <c r="AB1316" s="99"/>
      <c r="AC1316" s="100"/>
      <c r="AD1316" s="105"/>
      <c r="AE1316" s="94"/>
      <c r="AF1316" s="105"/>
      <c r="AG1316" s="94"/>
      <c r="AH1316" s="132"/>
      <c r="AI1316" s="97"/>
      <c r="AJ1316" s="96"/>
      <c r="AK1316" s="176"/>
      <c r="AL1316" s="169"/>
    </row>
    <row r="1317" spans="13:38" x14ac:dyDescent="0.45">
      <c r="M1317" s="96"/>
      <c r="N1317" s="103"/>
      <c r="R1317" s="108"/>
      <c r="S1317" s="98"/>
      <c r="T1317" s="105"/>
      <c r="V1317" s="171"/>
      <c r="W1317" s="95"/>
      <c r="X1317" s="129"/>
      <c r="Y1317" s="100"/>
      <c r="Z1317" s="99"/>
      <c r="AA1317" s="100"/>
      <c r="AB1317" s="99"/>
      <c r="AC1317" s="100"/>
      <c r="AD1317" s="105"/>
      <c r="AE1317" s="94"/>
      <c r="AF1317" s="105"/>
      <c r="AG1317" s="94"/>
      <c r="AH1317" s="132"/>
      <c r="AI1317" s="97"/>
      <c r="AJ1317" s="96"/>
      <c r="AK1317" s="176"/>
      <c r="AL1317" s="169"/>
    </row>
    <row r="1318" spans="13:38" x14ac:dyDescent="0.45">
      <c r="M1318" s="96"/>
      <c r="N1318" s="103"/>
      <c r="R1318" s="108"/>
      <c r="S1318" s="98"/>
      <c r="T1318" s="105"/>
      <c r="V1318" s="171"/>
      <c r="W1318" s="95"/>
      <c r="X1318" s="129"/>
      <c r="Y1318" s="100"/>
      <c r="Z1318" s="99"/>
      <c r="AA1318" s="100"/>
      <c r="AB1318" s="99"/>
      <c r="AC1318" s="100"/>
      <c r="AD1318" s="105"/>
      <c r="AE1318" s="94"/>
      <c r="AF1318" s="105"/>
      <c r="AG1318" s="94"/>
      <c r="AH1318" s="132"/>
      <c r="AI1318" s="97"/>
      <c r="AJ1318" s="96"/>
      <c r="AK1318" s="176"/>
      <c r="AL1318" s="169"/>
    </row>
    <row r="1319" spans="13:38" x14ac:dyDescent="0.45">
      <c r="M1319" s="96"/>
      <c r="N1319" s="103"/>
      <c r="R1319" s="108"/>
      <c r="S1319" s="98"/>
      <c r="T1319" s="105"/>
      <c r="V1319" s="171"/>
      <c r="W1319" s="95"/>
      <c r="X1319" s="129"/>
      <c r="Y1319" s="100"/>
      <c r="Z1319" s="99"/>
      <c r="AA1319" s="100"/>
      <c r="AB1319" s="99"/>
      <c r="AC1319" s="100"/>
      <c r="AD1319" s="105"/>
      <c r="AE1319" s="94"/>
      <c r="AF1319" s="105"/>
      <c r="AG1319" s="94"/>
      <c r="AH1319" s="132"/>
      <c r="AI1319" s="97"/>
      <c r="AJ1319" s="96"/>
      <c r="AK1319" s="176"/>
      <c r="AL1319" s="169"/>
    </row>
    <row r="1320" spans="13:38" x14ac:dyDescent="0.45">
      <c r="M1320" s="96"/>
      <c r="N1320" s="103"/>
      <c r="R1320" s="108"/>
      <c r="S1320" s="98"/>
      <c r="T1320" s="105"/>
      <c r="V1320" s="171"/>
      <c r="W1320" s="95"/>
      <c r="X1320" s="129"/>
      <c r="Y1320" s="100"/>
      <c r="Z1320" s="99"/>
      <c r="AA1320" s="100"/>
      <c r="AB1320" s="99"/>
      <c r="AC1320" s="100"/>
      <c r="AD1320" s="105"/>
      <c r="AE1320" s="94"/>
      <c r="AF1320" s="105"/>
      <c r="AG1320" s="94"/>
      <c r="AH1320" s="132"/>
      <c r="AI1320" s="97"/>
      <c r="AJ1320" s="96"/>
      <c r="AK1320" s="176"/>
      <c r="AL1320" s="169"/>
    </row>
    <row r="1321" spans="13:38" x14ac:dyDescent="0.45">
      <c r="M1321" s="96"/>
      <c r="N1321" s="103"/>
      <c r="R1321" s="108"/>
      <c r="S1321" s="98"/>
      <c r="T1321" s="105"/>
      <c r="V1321" s="171"/>
      <c r="W1321" s="95"/>
      <c r="X1321" s="129"/>
      <c r="Y1321" s="100"/>
      <c r="Z1321" s="99"/>
      <c r="AA1321" s="100"/>
      <c r="AB1321" s="99"/>
      <c r="AC1321" s="100"/>
      <c r="AD1321" s="105"/>
      <c r="AE1321" s="94"/>
      <c r="AF1321" s="105"/>
      <c r="AG1321" s="94"/>
      <c r="AH1321" s="132"/>
      <c r="AI1321" s="97"/>
      <c r="AJ1321" s="96"/>
      <c r="AK1321" s="176"/>
      <c r="AL1321" s="169"/>
    </row>
    <row r="1322" spans="13:38" x14ac:dyDescent="0.45">
      <c r="M1322" s="96"/>
      <c r="N1322" s="103"/>
      <c r="R1322" s="108"/>
      <c r="S1322" s="98"/>
      <c r="T1322" s="105"/>
      <c r="V1322" s="171"/>
      <c r="W1322" s="95"/>
      <c r="X1322" s="129"/>
      <c r="Y1322" s="100"/>
      <c r="Z1322" s="99"/>
      <c r="AA1322" s="100"/>
      <c r="AB1322" s="99"/>
      <c r="AC1322" s="100"/>
      <c r="AD1322" s="105"/>
      <c r="AE1322" s="94"/>
      <c r="AF1322" s="105"/>
      <c r="AG1322" s="94"/>
      <c r="AH1322" s="132"/>
      <c r="AI1322" s="97"/>
      <c r="AJ1322" s="96"/>
      <c r="AK1322" s="176"/>
      <c r="AL1322" s="169"/>
    </row>
    <row r="1323" spans="13:38" x14ac:dyDescent="0.45">
      <c r="M1323" s="96"/>
      <c r="N1323" s="103"/>
      <c r="R1323" s="108"/>
      <c r="S1323" s="98"/>
      <c r="T1323" s="105"/>
      <c r="V1323" s="171"/>
      <c r="W1323" s="95"/>
      <c r="X1323" s="129"/>
      <c r="Y1323" s="100"/>
      <c r="Z1323" s="99"/>
      <c r="AA1323" s="100"/>
      <c r="AB1323" s="99"/>
      <c r="AC1323" s="100"/>
      <c r="AD1323" s="105"/>
      <c r="AE1323" s="94"/>
      <c r="AF1323" s="105"/>
      <c r="AG1323" s="94"/>
      <c r="AH1323" s="132"/>
      <c r="AI1323" s="97"/>
      <c r="AJ1323" s="96"/>
      <c r="AK1323" s="176"/>
      <c r="AL1323" s="169"/>
    </row>
    <row r="1324" spans="13:38" x14ac:dyDescent="0.45">
      <c r="M1324" s="96"/>
      <c r="N1324" s="103"/>
      <c r="R1324" s="108"/>
      <c r="S1324" s="98"/>
      <c r="T1324" s="105"/>
      <c r="V1324" s="171"/>
      <c r="W1324" s="95"/>
      <c r="X1324" s="129"/>
      <c r="Y1324" s="100"/>
      <c r="Z1324" s="99"/>
      <c r="AA1324" s="100"/>
      <c r="AB1324" s="99"/>
      <c r="AC1324" s="100"/>
      <c r="AD1324" s="105"/>
      <c r="AE1324" s="94"/>
      <c r="AF1324" s="105"/>
      <c r="AG1324" s="94"/>
      <c r="AH1324" s="132"/>
      <c r="AI1324" s="97"/>
      <c r="AJ1324" s="96"/>
      <c r="AK1324" s="176"/>
      <c r="AL1324" s="169"/>
    </row>
    <row r="1325" spans="13:38" x14ac:dyDescent="0.45">
      <c r="M1325" s="96"/>
      <c r="N1325" s="103"/>
      <c r="R1325" s="108"/>
      <c r="S1325" s="98"/>
      <c r="T1325" s="105"/>
      <c r="V1325" s="171"/>
      <c r="W1325" s="95"/>
      <c r="X1325" s="129"/>
      <c r="Y1325" s="100"/>
      <c r="Z1325" s="99"/>
      <c r="AA1325" s="100"/>
      <c r="AB1325" s="99"/>
      <c r="AC1325" s="100"/>
      <c r="AD1325" s="105"/>
      <c r="AE1325" s="94"/>
      <c r="AF1325" s="105"/>
      <c r="AG1325" s="94"/>
      <c r="AH1325" s="132"/>
      <c r="AI1325" s="97"/>
      <c r="AJ1325" s="96"/>
      <c r="AK1325" s="176"/>
      <c r="AL1325" s="169"/>
    </row>
    <row r="1326" spans="13:38" x14ac:dyDescent="0.45">
      <c r="M1326" s="96"/>
      <c r="N1326" s="103"/>
      <c r="R1326" s="108"/>
      <c r="S1326" s="98"/>
      <c r="T1326" s="105"/>
      <c r="V1326" s="171"/>
      <c r="W1326" s="95"/>
      <c r="X1326" s="129"/>
      <c r="Y1326" s="100"/>
      <c r="Z1326" s="99"/>
      <c r="AA1326" s="100"/>
      <c r="AB1326" s="99"/>
      <c r="AC1326" s="100"/>
      <c r="AD1326" s="105"/>
      <c r="AE1326" s="94"/>
      <c r="AF1326" s="105"/>
      <c r="AG1326" s="94"/>
      <c r="AH1326" s="132"/>
      <c r="AI1326" s="97"/>
      <c r="AJ1326" s="96"/>
      <c r="AK1326" s="176"/>
      <c r="AL1326" s="169"/>
    </row>
    <row r="1327" spans="13:38" x14ac:dyDescent="0.45">
      <c r="M1327" s="96"/>
      <c r="N1327" s="103"/>
      <c r="R1327" s="108"/>
      <c r="S1327" s="98"/>
      <c r="T1327" s="105"/>
      <c r="V1327" s="171"/>
      <c r="W1327" s="95"/>
      <c r="X1327" s="129"/>
      <c r="Y1327" s="100"/>
      <c r="Z1327" s="99"/>
      <c r="AA1327" s="100"/>
      <c r="AB1327" s="99"/>
      <c r="AC1327" s="100"/>
      <c r="AD1327" s="105"/>
      <c r="AE1327" s="94"/>
      <c r="AF1327" s="105"/>
      <c r="AG1327" s="94"/>
      <c r="AH1327" s="132"/>
      <c r="AI1327" s="97"/>
      <c r="AJ1327" s="96"/>
      <c r="AK1327" s="176"/>
      <c r="AL1327" s="169"/>
    </row>
    <row r="1328" spans="13:38" x14ac:dyDescent="0.45">
      <c r="M1328" s="96"/>
      <c r="N1328" s="103"/>
      <c r="R1328" s="108"/>
      <c r="S1328" s="98"/>
      <c r="T1328" s="105"/>
      <c r="V1328" s="171"/>
      <c r="W1328" s="95"/>
      <c r="X1328" s="129"/>
      <c r="Y1328" s="100"/>
      <c r="Z1328" s="99"/>
      <c r="AA1328" s="100"/>
      <c r="AB1328" s="99"/>
      <c r="AC1328" s="100"/>
      <c r="AD1328" s="105"/>
      <c r="AE1328" s="94"/>
      <c r="AF1328" s="105"/>
      <c r="AG1328" s="94"/>
      <c r="AH1328" s="132"/>
      <c r="AI1328" s="97"/>
      <c r="AJ1328" s="96"/>
      <c r="AK1328" s="176"/>
      <c r="AL1328" s="169"/>
    </row>
    <row r="1329" spans="13:38" x14ac:dyDescent="0.45">
      <c r="M1329" s="96"/>
      <c r="N1329" s="103"/>
      <c r="R1329" s="108"/>
      <c r="S1329" s="98"/>
      <c r="T1329" s="105"/>
      <c r="V1329" s="171"/>
      <c r="W1329" s="95"/>
      <c r="X1329" s="129"/>
      <c r="Y1329" s="100"/>
      <c r="Z1329" s="99"/>
      <c r="AA1329" s="100"/>
      <c r="AB1329" s="99"/>
      <c r="AC1329" s="100"/>
      <c r="AD1329" s="105"/>
      <c r="AE1329" s="94"/>
      <c r="AF1329" s="105"/>
      <c r="AG1329" s="94"/>
      <c r="AH1329" s="132"/>
      <c r="AI1329" s="97"/>
      <c r="AJ1329" s="96"/>
      <c r="AK1329" s="176"/>
      <c r="AL1329" s="169"/>
    </row>
    <row r="1330" spans="13:38" x14ac:dyDescent="0.45">
      <c r="M1330" s="96"/>
      <c r="N1330" s="103"/>
      <c r="R1330" s="108"/>
      <c r="S1330" s="98"/>
      <c r="T1330" s="105"/>
      <c r="V1330" s="171"/>
      <c r="W1330" s="95"/>
      <c r="X1330" s="129"/>
      <c r="Y1330" s="100"/>
      <c r="Z1330" s="99"/>
      <c r="AA1330" s="100"/>
      <c r="AB1330" s="99"/>
      <c r="AC1330" s="100"/>
      <c r="AD1330" s="105"/>
      <c r="AE1330" s="94"/>
      <c r="AF1330" s="105"/>
      <c r="AG1330" s="94"/>
      <c r="AH1330" s="132"/>
      <c r="AI1330" s="97"/>
      <c r="AJ1330" s="96"/>
      <c r="AK1330" s="176"/>
      <c r="AL1330" s="169"/>
    </row>
    <row r="1331" spans="13:38" x14ac:dyDescent="0.45">
      <c r="M1331" s="96"/>
      <c r="N1331" s="103"/>
      <c r="R1331" s="108"/>
      <c r="S1331" s="98"/>
      <c r="T1331" s="105"/>
      <c r="V1331" s="171"/>
      <c r="W1331" s="95"/>
      <c r="X1331" s="129"/>
      <c r="Y1331" s="100"/>
      <c r="Z1331" s="99"/>
      <c r="AA1331" s="100"/>
      <c r="AB1331" s="99"/>
      <c r="AC1331" s="100"/>
      <c r="AD1331" s="105"/>
      <c r="AE1331" s="94"/>
      <c r="AF1331" s="105"/>
      <c r="AG1331" s="94"/>
      <c r="AH1331" s="132"/>
      <c r="AI1331" s="97"/>
      <c r="AJ1331" s="96"/>
      <c r="AK1331" s="176"/>
      <c r="AL1331" s="169"/>
    </row>
    <row r="1332" spans="13:38" x14ac:dyDescent="0.45">
      <c r="M1332" s="96"/>
      <c r="N1332" s="103"/>
      <c r="R1332" s="108"/>
      <c r="S1332" s="98"/>
      <c r="T1332" s="105"/>
      <c r="V1332" s="171"/>
      <c r="W1332" s="95"/>
      <c r="X1332" s="129"/>
      <c r="Y1332" s="100"/>
      <c r="Z1332" s="99"/>
      <c r="AA1332" s="100"/>
      <c r="AB1332" s="99"/>
      <c r="AC1332" s="100"/>
      <c r="AD1332" s="105"/>
      <c r="AE1332" s="94"/>
      <c r="AF1332" s="105"/>
      <c r="AG1332" s="94"/>
      <c r="AH1332" s="132"/>
      <c r="AI1332" s="97"/>
      <c r="AJ1332" s="96"/>
      <c r="AK1332" s="176"/>
      <c r="AL1332" s="169"/>
    </row>
    <row r="1333" spans="13:38" x14ac:dyDescent="0.45">
      <c r="M1333" s="96"/>
      <c r="N1333" s="103"/>
      <c r="R1333" s="108"/>
      <c r="S1333" s="98"/>
      <c r="T1333" s="105"/>
      <c r="V1333" s="171"/>
      <c r="W1333" s="95"/>
      <c r="X1333" s="129"/>
      <c r="Y1333" s="100"/>
      <c r="Z1333" s="99"/>
      <c r="AA1333" s="100"/>
      <c r="AB1333" s="99"/>
      <c r="AC1333" s="100"/>
      <c r="AD1333" s="105"/>
      <c r="AE1333" s="94"/>
      <c r="AF1333" s="105"/>
      <c r="AG1333" s="94"/>
      <c r="AH1333" s="132"/>
      <c r="AI1333" s="97"/>
      <c r="AJ1333" s="96"/>
      <c r="AK1333" s="176"/>
      <c r="AL1333" s="169"/>
    </row>
    <row r="1334" spans="13:38" x14ac:dyDescent="0.45">
      <c r="M1334" s="96"/>
      <c r="N1334" s="103"/>
      <c r="R1334" s="108"/>
      <c r="S1334" s="98"/>
      <c r="T1334" s="105"/>
      <c r="V1334" s="171"/>
      <c r="W1334" s="95"/>
      <c r="X1334" s="129"/>
      <c r="Y1334" s="100"/>
      <c r="Z1334" s="99"/>
      <c r="AA1334" s="100"/>
      <c r="AB1334" s="99"/>
      <c r="AC1334" s="100"/>
      <c r="AD1334" s="105"/>
      <c r="AE1334" s="94"/>
      <c r="AF1334" s="105"/>
      <c r="AG1334" s="94"/>
      <c r="AH1334" s="132"/>
      <c r="AI1334" s="97"/>
      <c r="AJ1334" s="96"/>
      <c r="AK1334" s="176"/>
      <c r="AL1334" s="169"/>
    </row>
    <row r="1335" spans="13:38" x14ac:dyDescent="0.45">
      <c r="M1335" s="96"/>
      <c r="N1335" s="103"/>
      <c r="R1335" s="108"/>
      <c r="S1335" s="98"/>
      <c r="T1335" s="105"/>
      <c r="V1335" s="171"/>
      <c r="W1335" s="95"/>
      <c r="X1335" s="129"/>
      <c r="Y1335" s="100"/>
      <c r="Z1335" s="99"/>
      <c r="AA1335" s="100"/>
      <c r="AB1335" s="99"/>
      <c r="AC1335" s="100"/>
      <c r="AD1335" s="105"/>
      <c r="AE1335" s="94"/>
      <c r="AF1335" s="105"/>
      <c r="AG1335" s="94"/>
      <c r="AH1335" s="132"/>
      <c r="AI1335" s="97"/>
      <c r="AJ1335" s="96"/>
      <c r="AK1335" s="176"/>
      <c r="AL1335" s="169"/>
    </row>
    <row r="1336" spans="13:38" x14ac:dyDescent="0.45">
      <c r="M1336" s="96"/>
      <c r="N1336" s="103"/>
      <c r="R1336" s="108"/>
      <c r="S1336" s="98"/>
      <c r="T1336" s="105"/>
      <c r="V1336" s="171"/>
      <c r="W1336" s="95"/>
      <c r="X1336" s="129"/>
      <c r="Y1336" s="100"/>
      <c r="Z1336" s="99"/>
      <c r="AA1336" s="100"/>
      <c r="AB1336" s="99"/>
      <c r="AC1336" s="100"/>
      <c r="AD1336" s="105"/>
      <c r="AE1336" s="94"/>
      <c r="AF1336" s="105"/>
      <c r="AG1336" s="94"/>
      <c r="AH1336" s="132"/>
      <c r="AI1336" s="97"/>
      <c r="AJ1336" s="96"/>
      <c r="AK1336" s="176"/>
      <c r="AL1336" s="169"/>
    </row>
    <row r="1337" spans="13:38" x14ac:dyDescent="0.45">
      <c r="M1337" s="96"/>
      <c r="N1337" s="103"/>
      <c r="R1337" s="108"/>
      <c r="S1337" s="98"/>
      <c r="T1337" s="105"/>
      <c r="V1337" s="171"/>
      <c r="W1337" s="95"/>
      <c r="X1337" s="129"/>
      <c r="Y1337" s="100"/>
      <c r="Z1337" s="99"/>
      <c r="AA1337" s="100"/>
      <c r="AB1337" s="99"/>
      <c r="AC1337" s="100"/>
      <c r="AD1337" s="105"/>
      <c r="AE1337" s="94"/>
      <c r="AF1337" s="105"/>
      <c r="AG1337" s="94"/>
      <c r="AH1337" s="132"/>
      <c r="AI1337" s="97"/>
      <c r="AJ1337" s="96"/>
      <c r="AK1337" s="176"/>
      <c r="AL1337" s="169"/>
    </row>
    <row r="1338" spans="13:38" x14ac:dyDescent="0.45">
      <c r="M1338" s="96"/>
      <c r="N1338" s="103"/>
      <c r="R1338" s="108"/>
      <c r="S1338" s="98"/>
      <c r="T1338" s="105"/>
      <c r="V1338" s="171"/>
      <c r="W1338" s="95"/>
      <c r="X1338" s="129"/>
      <c r="Y1338" s="100"/>
      <c r="Z1338" s="99"/>
      <c r="AA1338" s="100"/>
      <c r="AB1338" s="99"/>
      <c r="AC1338" s="100"/>
      <c r="AD1338" s="105"/>
      <c r="AE1338" s="94"/>
      <c r="AF1338" s="105"/>
      <c r="AG1338" s="94"/>
      <c r="AH1338" s="132"/>
      <c r="AI1338" s="97"/>
      <c r="AJ1338" s="96"/>
      <c r="AK1338" s="176"/>
      <c r="AL1338" s="169"/>
    </row>
    <row r="1339" spans="13:38" x14ac:dyDescent="0.45">
      <c r="M1339" s="96"/>
      <c r="N1339" s="103"/>
      <c r="R1339" s="108"/>
      <c r="S1339" s="98"/>
      <c r="T1339" s="105"/>
      <c r="V1339" s="171"/>
      <c r="W1339" s="95"/>
      <c r="X1339" s="129"/>
      <c r="Y1339" s="100"/>
      <c r="Z1339" s="99"/>
      <c r="AA1339" s="100"/>
      <c r="AB1339" s="99"/>
      <c r="AC1339" s="100"/>
      <c r="AD1339" s="105"/>
      <c r="AE1339" s="94"/>
      <c r="AF1339" s="105"/>
      <c r="AG1339" s="94"/>
      <c r="AH1339" s="132"/>
      <c r="AI1339" s="97"/>
      <c r="AJ1339" s="96"/>
      <c r="AK1339" s="176"/>
      <c r="AL1339" s="169"/>
    </row>
    <row r="1340" spans="13:38" x14ac:dyDescent="0.45">
      <c r="M1340" s="96"/>
      <c r="N1340" s="103"/>
      <c r="R1340" s="108"/>
      <c r="S1340" s="98"/>
      <c r="T1340" s="105"/>
      <c r="V1340" s="171"/>
      <c r="W1340" s="95"/>
      <c r="X1340" s="129"/>
      <c r="Y1340" s="100"/>
      <c r="Z1340" s="99"/>
      <c r="AA1340" s="100"/>
      <c r="AB1340" s="99"/>
      <c r="AC1340" s="100"/>
      <c r="AD1340" s="105"/>
      <c r="AE1340" s="94"/>
      <c r="AF1340" s="105"/>
      <c r="AG1340" s="94"/>
      <c r="AH1340" s="132"/>
      <c r="AI1340" s="97"/>
      <c r="AJ1340" s="96"/>
      <c r="AK1340" s="176"/>
      <c r="AL1340" s="169"/>
    </row>
    <row r="1341" spans="13:38" x14ac:dyDescent="0.45">
      <c r="M1341" s="96"/>
      <c r="N1341" s="103"/>
      <c r="R1341" s="108"/>
      <c r="S1341" s="98"/>
      <c r="T1341" s="105"/>
      <c r="V1341" s="171"/>
      <c r="W1341" s="95"/>
      <c r="X1341" s="129"/>
      <c r="Y1341" s="100"/>
      <c r="Z1341" s="99"/>
      <c r="AA1341" s="100"/>
      <c r="AB1341" s="99"/>
      <c r="AC1341" s="100"/>
      <c r="AD1341" s="105"/>
      <c r="AE1341" s="94"/>
      <c r="AF1341" s="105"/>
      <c r="AG1341" s="94"/>
      <c r="AH1341" s="132"/>
      <c r="AI1341" s="97"/>
      <c r="AJ1341" s="96"/>
      <c r="AK1341" s="176"/>
      <c r="AL1341" s="169"/>
    </row>
    <row r="1342" spans="13:38" x14ac:dyDescent="0.45">
      <c r="M1342" s="96"/>
      <c r="N1342" s="103"/>
      <c r="R1342" s="108"/>
      <c r="S1342" s="98"/>
      <c r="T1342" s="105"/>
      <c r="V1342" s="171"/>
      <c r="W1342" s="95"/>
      <c r="X1342" s="129"/>
      <c r="Y1342" s="100"/>
      <c r="Z1342" s="99"/>
      <c r="AA1342" s="100"/>
      <c r="AB1342" s="99"/>
      <c r="AC1342" s="100"/>
      <c r="AD1342" s="105"/>
      <c r="AE1342" s="94"/>
      <c r="AF1342" s="105"/>
      <c r="AG1342" s="94"/>
      <c r="AH1342" s="132"/>
      <c r="AI1342" s="97"/>
      <c r="AJ1342" s="96"/>
      <c r="AK1342" s="176"/>
      <c r="AL1342" s="169"/>
    </row>
    <row r="1343" spans="13:38" x14ac:dyDescent="0.45">
      <c r="M1343" s="96"/>
      <c r="N1343" s="103"/>
      <c r="R1343" s="108"/>
      <c r="S1343" s="98"/>
      <c r="T1343" s="105"/>
      <c r="V1343" s="171"/>
      <c r="W1343" s="95"/>
      <c r="X1343" s="129"/>
      <c r="Y1343" s="100"/>
      <c r="Z1343" s="99"/>
      <c r="AA1343" s="100"/>
      <c r="AB1343" s="99"/>
      <c r="AC1343" s="100"/>
      <c r="AD1343" s="105"/>
      <c r="AE1343" s="94"/>
      <c r="AF1343" s="105"/>
      <c r="AG1343" s="94"/>
      <c r="AH1343" s="132"/>
      <c r="AI1343" s="97"/>
      <c r="AJ1343" s="96"/>
      <c r="AK1343" s="176"/>
      <c r="AL1343" s="169"/>
    </row>
    <row r="1344" spans="13:38" x14ac:dyDescent="0.45">
      <c r="M1344" s="96"/>
      <c r="N1344" s="103"/>
      <c r="R1344" s="108"/>
      <c r="S1344" s="98"/>
      <c r="T1344" s="105"/>
      <c r="V1344" s="171"/>
      <c r="W1344" s="95"/>
      <c r="X1344" s="129"/>
      <c r="Y1344" s="100"/>
      <c r="Z1344" s="99"/>
      <c r="AA1344" s="100"/>
      <c r="AB1344" s="99"/>
      <c r="AC1344" s="100"/>
      <c r="AD1344" s="105"/>
      <c r="AE1344" s="94"/>
      <c r="AF1344" s="105"/>
      <c r="AG1344" s="94"/>
      <c r="AH1344" s="132"/>
      <c r="AI1344" s="97"/>
      <c r="AJ1344" s="96"/>
      <c r="AK1344" s="176"/>
      <c r="AL1344" s="169"/>
    </row>
    <row r="1345" spans="13:38" x14ac:dyDescent="0.45">
      <c r="M1345" s="96"/>
      <c r="N1345" s="103"/>
      <c r="R1345" s="108"/>
      <c r="S1345" s="98"/>
      <c r="T1345" s="105"/>
      <c r="V1345" s="171"/>
      <c r="W1345" s="95"/>
      <c r="X1345" s="129"/>
      <c r="Y1345" s="100"/>
      <c r="Z1345" s="99"/>
      <c r="AA1345" s="100"/>
      <c r="AB1345" s="99"/>
      <c r="AC1345" s="100"/>
      <c r="AD1345" s="105"/>
      <c r="AE1345" s="94"/>
      <c r="AF1345" s="105"/>
      <c r="AG1345" s="94"/>
      <c r="AH1345" s="132"/>
      <c r="AI1345" s="97"/>
      <c r="AJ1345" s="96"/>
      <c r="AK1345" s="176"/>
      <c r="AL1345" s="169"/>
    </row>
    <row r="1346" spans="13:38" x14ac:dyDescent="0.45">
      <c r="M1346" s="96"/>
      <c r="N1346" s="103"/>
      <c r="R1346" s="108"/>
      <c r="S1346" s="98"/>
      <c r="T1346" s="105"/>
      <c r="V1346" s="171"/>
      <c r="W1346" s="95"/>
      <c r="X1346" s="129"/>
      <c r="Y1346" s="100"/>
      <c r="Z1346" s="99"/>
      <c r="AA1346" s="100"/>
      <c r="AB1346" s="99"/>
      <c r="AC1346" s="100"/>
      <c r="AD1346" s="105"/>
      <c r="AE1346" s="94"/>
      <c r="AF1346" s="105"/>
      <c r="AG1346" s="94"/>
      <c r="AH1346" s="132"/>
      <c r="AI1346" s="97"/>
      <c r="AJ1346" s="96"/>
      <c r="AK1346" s="176"/>
      <c r="AL1346" s="169"/>
    </row>
    <row r="1347" spans="13:38" x14ac:dyDescent="0.45">
      <c r="M1347" s="96"/>
      <c r="N1347" s="103"/>
      <c r="R1347" s="108"/>
      <c r="S1347" s="98"/>
      <c r="T1347" s="105"/>
      <c r="V1347" s="171"/>
      <c r="W1347" s="95"/>
      <c r="X1347" s="129"/>
      <c r="Y1347" s="100"/>
      <c r="Z1347" s="99"/>
      <c r="AA1347" s="100"/>
      <c r="AB1347" s="99"/>
      <c r="AC1347" s="100"/>
      <c r="AD1347" s="105"/>
      <c r="AE1347" s="94"/>
      <c r="AF1347" s="105"/>
      <c r="AG1347" s="94"/>
      <c r="AH1347" s="132"/>
      <c r="AI1347" s="97"/>
      <c r="AJ1347" s="96"/>
      <c r="AK1347" s="176"/>
      <c r="AL1347" s="169"/>
    </row>
    <row r="1348" spans="13:38" x14ac:dyDescent="0.45">
      <c r="M1348" s="96"/>
      <c r="N1348" s="103"/>
      <c r="R1348" s="108"/>
      <c r="S1348" s="98"/>
      <c r="T1348" s="105"/>
      <c r="V1348" s="171"/>
      <c r="W1348" s="95"/>
      <c r="X1348" s="129"/>
      <c r="Y1348" s="100"/>
      <c r="Z1348" s="99"/>
      <c r="AA1348" s="100"/>
      <c r="AB1348" s="99"/>
      <c r="AC1348" s="100"/>
      <c r="AD1348" s="105"/>
      <c r="AE1348" s="94"/>
      <c r="AF1348" s="105"/>
      <c r="AG1348" s="94"/>
      <c r="AH1348" s="132"/>
      <c r="AI1348" s="97"/>
      <c r="AJ1348" s="96"/>
      <c r="AK1348" s="176"/>
      <c r="AL1348" s="169"/>
    </row>
    <row r="1349" spans="13:38" x14ac:dyDescent="0.45">
      <c r="M1349" s="96"/>
      <c r="N1349" s="103"/>
      <c r="R1349" s="108"/>
      <c r="S1349" s="98"/>
      <c r="T1349" s="105"/>
      <c r="V1349" s="171"/>
      <c r="W1349" s="95"/>
      <c r="X1349" s="129"/>
      <c r="Y1349" s="100"/>
      <c r="Z1349" s="99"/>
      <c r="AA1349" s="100"/>
      <c r="AB1349" s="99"/>
      <c r="AC1349" s="100"/>
      <c r="AD1349" s="105"/>
      <c r="AE1349" s="94"/>
      <c r="AF1349" s="105"/>
      <c r="AG1349" s="94"/>
      <c r="AH1349" s="132"/>
      <c r="AI1349" s="97"/>
      <c r="AJ1349" s="96"/>
      <c r="AK1349" s="176"/>
      <c r="AL1349" s="169"/>
    </row>
    <row r="1350" spans="13:38" x14ac:dyDescent="0.45">
      <c r="M1350" s="96"/>
      <c r="N1350" s="103"/>
      <c r="R1350" s="108"/>
      <c r="S1350" s="98"/>
      <c r="T1350" s="105"/>
      <c r="V1350" s="171"/>
      <c r="W1350" s="95"/>
      <c r="X1350" s="129"/>
      <c r="Y1350" s="100"/>
      <c r="Z1350" s="99"/>
      <c r="AA1350" s="100"/>
      <c r="AB1350" s="99"/>
      <c r="AC1350" s="100"/>
      <c r="AD1350" s="105"/>
      <c r="AE1350" s="94"/>
      <c r="AF1350" s="105"/>
      <c r="AG1350" s="94"/>
      <c r="AH1350" s="132"/>
      <c r="AI1350" s="97"/>
      <c r="AJ1350" s="96"/>
      <c r="AK1350" s="176"/>
      <c r="AL1350" s="169"/>
    </row>
    <row r="1351" spans="13:38" x14ac:dyDescent="0.45">
      <c r="M1351" s="96"/>
      <c r="N1351" s="103"/>
      <c r="R1351" s="108"/>
      <c r="S1351" s="98"/>
      <c r="T1351" s="105"/>
      <c r="V1351" s="171"/>
      <c r="W1351" s="95"/>
      <c r="X1351" s="129"/>
      <c r="Y1351" s="100"/>
      <c r="Z1351" s="99"/>
      <c r="AA1351" s="100"/>
      <c r="AB1351" s="99"/>
      <c r="AC1351" s="100"/>
      <c r="AD1351" s="105"/>
      <c r="AE1351" s="94"/>
      <c r="AF1351" s="105"/>
      <c r="AG1351" s="94"/>
      <c r="AH1351" s="132"/>
      <c r="AI1351" s="97"/>
      <c r="AJ1351" s="96"/>
      <c r="AK1351" s="176"/>
      <c r="AL1351" s="169"/>
    </row>
    <row r="1352" spans="13:38" x14ac:dyDescent="0.45">
      <c r="M1352" s="96"/>
      <c r="N1352" s="103"/>
      <c r="R1352" s="108"/>
      <c r="S1352" s="98"/>
      <c r="T1352" s="105"/>
      <c r="V1352" s="171"/>
      <c r="W1352" s="95"/>
      <c r="X1352" s="129"/>
      <c r="Y1352" s="100"/>
      <c r="Z1352" s="99"/>
      <c r="AA1352" s="100"/>
      <c r="AB1352" s="99"/>
      <c r="AC1352" s="100"/>
      <c r="AD1352" s="105"/>
      <c r="AE1352" s="94"/>
      <c r="AF1352" s="105"/>
      <c r="AG1352" s="94"/>
      <c r="AH1352" s="132"/>
      <c r="AI1352" s="97"/>
      <c r="AJ1352" s="96"/>
      <c r="AK1352" s="176"/>
      <c r="AL1352" s="169"/>
    </row>
    <row r="1353" spans="13:38" x14ac:dyDescent="0.45">
      <c r="M1353" s="96"/>
      <c r="N1353" s="103"/>
      <c r="R1353" s="108"/>
      <c r="S1353" s="98"/>
      <c r="T1353" s="105"/>
      <c r="V1353" s="171"/>
      <c r="W1353" s="95"/>
      <c r="X1353" s="129"/>
      <c r="Y1353" s="100"/>
      <c r="Z1353" s="99"/>
      <c r="AA1353" s="100"/>
      <c r="AB1353" s="99"/>
      <c r="AC1353" s="100"/>
      <c r="AD1353" s="105"/>
      <c r="AE1353" s="94"/>
      <c r="AF1353" s="105"/>
      <c r="AG1353" s="94"/>
      <c r="AH1353" s="132"/>
      <c r="AI1353" s="97"/>
      <c r="AJ1353" s="96"/>
      <c r="AK1353" s="176"/>
      <c r="AL1353" s="169"/>
    </row>
    <row r="1354" spans="13:38" x14ac:dyDescent="0.45">
      <c r="M1354" s="96"/>
      <c r="N1354" s="103"/>
      <c r="R1354" s="108"/>
      <c r="S1354" s="98"/>
      <c r="T1354" s="105"/>
      <c r="V1354" s="171"/>
      <c r="W1354" s="95"/>
      <c r="X1354" s="129"/>
      <c r="Y1354" s="100"/>
      <c r="Z1354" s="99"/>
      <c r="AA1354" s="100"/>
      <c r="AB1354" s="99"/>
      <c r="AC1354" s="100"/>
      <c r="AD1354" s="105"/>
      <c r="AE1354" s="94"/>
      <c r="AF1354" s="105"/>
      <c r="AG1354" s="94"/>
      <c r="AH1354" s="132"/>
      <c r="AI1354" s="97"/>
      <c r="AJ1354" s="96"/>
      <c r="AK1354" s="176"/>
      <c r="AL1354" s="169"/>
    </row>
    <row r="1355" spans="13:38" x14ac:dyDescent="0.45">
      <c r="M1355" s="96"/>
      <c r="N1355" s="103"/>
      <c r="R1355" s="108"/>
      <c r="S1355" s="98"/>
      <c r="T1355" s="105"/>
      <c r="V1355" s="171"/>
      <c r="W1355" s="95"/>
      <c r="X1355" s="129"/>
      <c r="Y1355" s="100"/>
      <c r="Z1355" s="99"/>
      <c r="AA1355" s="100"/>
      <c r="AB1355" s="99"/>
      <c r="AC1355" s="100"/>
      <c r="AD1355" s="105"/>
      <c r="AE1355" s="94"/>
      <c r="AF1355" s="105"/>
      <c r="AG1355" s="94"/>
      <c r="AH1355" s="132"/>
      <c r="AI1355" s="97"/>
      <c r="AJ1355" s="96"/>
      <c r="AK1355" s="176"/>
      <c r="AL1355" s="169"/>
    </row>
    <row r="1356" spans="13:38" x14ac:dyDescent="0.45">
      <c r="M1356" s="96"/>
      <c r="N1356" s="103"/>
      <c r="R1356" s="108"/>
      <c r="S1356" s="98"/>
      <c r="T1356" s="105"/>
      <c r="V1356" s="171"/>
      <c r="W1356" s="95"/>
      <c r="X1356" s="129"/>
      <c r="Y1356" s="100"/>
      <c r="Z1356" s="99"/>
      <c r="AA1356" s="100"/>
      <c r="AB1356" s="99"/>
      <c r="AC1356" s="100"/>
      <c r="AD1356" s="105"/>
      <c r="AE1356" s="94"/>
      <c r="AF1356" s="105"/>
      <c r="AG1356" s="94"/>
      <c r="AH1356" s="132"/>
      <c r="AI1356" s="97"/>
      <c r="AJ1356" s="96"/>
      <c r="AK1356" s="176"/>
      <c r="AL1356" s="169"/>
    </row>
    <row r="1357" spans="13:38" x14ac:dyDescent="0.45">
      <c r="M1357" s="96"/>
      <c r="N1357" s="103"/>
      <c r="R1357" s="108"/>
      <c r="S1357" s="98"/>
      <c r="T1357" s="105"/>
      <c r="V1357" s="171"/>
      <c r="W1357" s="95"/>
      <c r="X1357" s="129"/>
      <c r="Y1357" s="100"/>
      <c r="Z1357" s="99"/>
      <c r="AA1357" s="100"/>
      <c r="AB1357" s="99"/>
      <c r="AC1357" s="100"/>
      <c r="AD1357" s="105"/>
      <c r="AE1357" s="94"/>
      <c r="AF1357" s="105"/>
      <c r="AG1357" s="94"/>
      <c r="AH1357" s="132"/>
      <c r="AI1357" s="97"/>
      <c r="AJ1357" s="96"/>
      <c r="AK1357" s="176"/>
      <c r="AL1357" s="169"/>
    </row>
    <row r="1358" spans="13:38" x14ac:dyDescent="0.45">
      <c r="M1358" s="96"/>
      <c r="N1358" s="103"/>
      <c r="R1358" s="108"/>
      <c r="S1358" s="98"/>
      <c r="T1358" s="105"/>
      <c r="V1358" s="171"/>
      <c r="W1358" s="95"/>
      <c r="X1358" s="129"/>
      <c r="Y1358" s="100"/>
      <c r="Z1358" s="99"/>
      <c r="AA1358" s="100"/>
      <c r="AB1358" s="99"/>
      <c r="AC1358" s="100"/>
      <c r="AD1358" s="105"/>
      <c r="AE1358" s="94"/>
      <c r="AF1358" s="105"/>
      <c r="AG1358" s="94"/>
      <c r="AH1358" s="132"/>
      <c r="AI1358" s="97"/>
      <c r="AJ1358" s="96"/>
      <c r="AK1358" s="176"/>
      <c r="AL1358" s="169"/>
    </row>
    <row r="1359" spans="13:38" x14ac:dyDescent="0.45">
      <c r="M1359" s="96"/>
      <c r="N1359" s="103"/>
      <c r="R1359" s="108"/>
      <c r="S1359" s="98"/>
      <c r="T1359" s="105"/>
      <c r="V1359" s="171"/>
      <c r="W1359" s="95"/>
      <c r="X1359" s="129"/>
      <c r="Y1359" s="100"/>
      <c r="Z1359" s="99"/>
      <c r="AA1359" s="100"/>
      <c r="AB1359" s="99"/>
      <c r="AC1359" s="100"/>
      <c r="AD1359" s="105"/>
      <c r="AE1359" s="94"/>
      <c r="AF1359" s="105"/>
      <c r="AG1359" s="94"/>
      <c r="AH1359" s="132"/>
      <c r="AI1359" s="97"/>
      <c r="AJ1359" s="96"/>
      <c r="AK1359" s="176"/>
      <c r="AL1359" s="169"/>
    </row>
    <row r="1360" spans="13:38" x14ac:dyDescent="0.45">
      <c r="M1360" s="96"/>
      <c r="N1360" s="103"/>
      <c r="R1360" s="108"/>
      <c r="S1360" s="98"/>
      <c r="T1360" s="105"/>
      <c r="V1360" s="171"/>
      <c r="W1360" s="95"/>
      <c r="X1360" s="129"/>
      <c r="Y1360" s="100"/>
      <c r="Z1360" s="99"/>
      <c r="AA1360" s="100"/>
      <c r="AB1360" s="99"/>
      <c r="AC1360" s="100"/>
      <c r="AD1360" s="105"/>
      <c r="AE1360" s="94"/>
      <c r="AF1360" s="105"/>
      <c r="AG1360" s="94"/>
      <c r="AH1360" s="132"/>
      <c r="AI1360" s="97"/>
      <c r="AJ1360" s="96"/>
      <c r="AK1360" s="176"/>
      <c r="AL1360" s="169"/>
    </row>
    <row r="1361" spans="13:38" x14ac:dyDescent="0.45">
      <c r="M1361" s="96"/>
      <c r="N1361" s="103"/>
      <c r="R1361" s="108"/>
      <c r="S1361" s="98"/>
      <c r="T1361" s="105"/>
      <c r="V1361" s="171"/>
      <c r="W1361" s="95"/>
      <c r="X1361" s="129"/>
      <c r="Y1361" s="100"/>
      <c r="Z1361" s="99"/>
      <c r="AA1361" s="100"/>
      <c r="AB1361" s="99"/>
      <c r="AC1361" s="100"/>
      <c r="AD1361" s="105"/>
      <c r="AE1361" s="94"/>
      <c r="AF1361" s="105"/>
      <c r="AG1361" s="94"/>
      <c r="AH1361" s="132"/>
      <c r="AI1361" s="97"/>
      <c r="AJ1361" s="96"/>
      <c r="AK1361" s="176"/>
      <c r="AL1361" s="169"/>
    </row>
    <row r="1362" spans="13:38" x14ac:dyDescent="0.45">
      <c r="M1362" s="96"/>
      <c r="N1362" s="103"/>
      <c r="R1362" s="108"/>
      <c r="S1362" s="98"/>
      <c r="T1362" s="105"/>
      <c r="V1362" s="171"/>
      <c r="W1362" s="95"/>
      <c r="X1362" s="129"/>
      <c r="Y1362" s="100"/>
      <c r="Z1362" s="99"/>
      <c r="AA1362" s="100"/>
      <c r="AB1362" s="99"/>
      <c r="AC1362" s="100"/>
      <c r="AD1362" s="105"/>
      <c r="AE1362" s="94"/>
      <c r="AF1362" s="105"/>
      <c r="AG1362" s="94"/>
      <c r="AH1362" s="132"/>
      <c r="AI1362" s="97"/>
      <c r="AJ1362" s="96"/>
      <c r="AK1362" s="176"/>
      <c r="AL1362" s="169"/>
    </row>
    <row r="1363" spans="13:38" x14ac:dyDescent="0.45">
      <c r="M1363" s="96"/>
      <c r="N1363" s="103"/>
      <c r="R1363" s="108"/>
      <c r="S1363" s="98"/>
      <c r="T1363" s="105"/>
      <c r="V1363" s="171"/>
      <c r="W1363" s="95"/>
      <c r="X1363" s="129"/>
      <c r="Y1363" s="100"/>
      <c r="Z1363" s="99"/>
      <c r="AA1363" s="100"/>
      <c r="AB1363" s="99"/>
      <c r="AC1363" s="100"/>
      <c r="AD1363" s="105"/>
      <c r="AE1363" s="94"/>
      <c r="AF1363" s="105"/>
      <c r="AG1363" s="94"/>
      <c r="AH1363" s="132"/>
      <c r="AI1363" s="97"/>
      <c r="AJ1363" s="96"/>
      <c r="AK1363" s="176"/>
      <c r="AL1363" s="169"/>
    </row>
    <row r="1364" spans="13:38" x14ac:dyDescent="0.45">
      <c r="M1364" s="96"/>
      <c r="N1364" s="103"/>
      <c r="R1364" s="108"/>
      <c r="S1364" s="98"/>
      <c r="T1364" s="105"/>
      <c r="V1364" s="171"/>
      <c r="W1364" s="95"/>
      <c r="X1364" s="129"/>
      <c r="Y1364" s="100"/>
      <c r="Z1364" s="99"/>
      <c r="AA1364" s="100"/>
      <c r="AB1364" s="99"/>
      <c r="AC1364" s="100"/>
      <c r="AD1364" s="105"/>
      <c r="AE1364" s="94"/>
      <c r="AF1364" s="105"/>
      <c r="AG1364" s="94"/>
      <c r="AH1364" s="132"/>
      <c r="AI1364" s="97"/>
      <c r="AJ1364" s="96"/>
      <c r="AK1364" s="176"/>
      <c r="AL1364" s="169"/>
    </row>
    <row r="1365" spans="13:38" x14ac:dyDescent="0.45">
      <c r="M1365" s="96"/>
      <c r="N1365" s="103"/>
      <c r="R1365" s="108"/>
      <c r="S1365" s="98"/>
      <c r="T1365" s="105"/>
      <c r="V1365" s="171"/>
      <c r="W1365" s="95"/>
      <c r="X1365" s="129"/>
      <c r="Y1365" s="100"/>
      <c r="Z1365" s="99"/>
      <c r="AA1365" s="100"/>
      <c r="AB1365" s="99"/>
      <c r="AC1365" s="100"/>
      <c r="AD1365" s="105"/>
      <c r="AE1365" s="94"/>
      <c r="AF1365" s="105"/>
      <c r="AG1365" s="94"/>
      <c r="AH1365" s="132"/>
      <c r="AI1365" s="97"/>
      <c r="AJ1365" s="96"/>
      <c r="AK1365" s="176"/>
      <c r="AL1365" s="169"/>
    </row>
    <row r="1366" spans="13:38" x14ac:dyDescent="0.45">
      <c r="M1366" s="96"/>
      <c r="N1366" s="103"/>
      <c r="R1366" s="108"/>
      <c r="S1366" s="98"/>
      <c r="T1366" s="105"/>
      <c r="V1366" s="171"/>
      <c r="W1366" s="95"/>
      <c r="X1366" s="129"/>
      <c r="Y1366" s="100"/>
      <c r="Z1366" s="99"/>
      <c r="AA1366" s="100"/>
      <c r="AB1366" s="99"/>
      <c r="AC1366" s="100"/>
      <c r="AD1366" s="105"/>
      <c r="AE1366" s="94"/>
      <c r="AF1366" s="105"/>
      <c r="AG1366" s="94"/>
      <c r="AH1366" s="132"/>
      <c r="AI1366" s="97"/>
      <c r="AJ1366" s="96"/>
      <c r="AK1366" s="176"/>
      <c r="AL1366" s="169"/>
    </row>
    <row r="1367" spans="13:38" x14ac:dyDescent="0.45">
      <c r="M1367" s="96"/>
      <c r="N1367" s="103"/>
      <c r="R1367" s="108"/>
      <c r="S1367" s="98"/>
      <c r="T1367" s="105"/>
      <c r="V1367" s="171"/>
      <c r="W1367" s="95"/>
      <c r="X1367" s="129"/>
      <c r="Y1367" s="100"/>
      <c r="Z1367" s="99"/>
      <c r="AA1367" s="100"/>
      <c r="AB1367" s="99"/>
      <c r="AC1367" s="100"/>
      <c r="AD1367" s="105"/>
      <c r="AE1367" s="94"/>
      <c r="AF1367" s="105"/>
      <c r="AG1367" s="94"/>
      <c r="AH1367" s="132"/>
      <c r="AI1367" s="97"/>
      <c r="AJ1367" s="96"/>
      <c r="AK1367" s="176"/>
      <c r="AL1367" s="169"/>
    </row>
    <row r="1368" spans="13:38" x14ac:dyDescent="0.45">
      <c r="M1368" s="96"/>
      <c r="N1368" s="103"/>
      <c r="R1368" s="108"/>
      <c r="S1368" s="98"/>
      <c r="T1368" s="105"/>
      <c r="V1368" s="171"/>
      <c r="W1368" s="95"/>
      <c r="X1368" s="129"/>
      <c r="Y1368" s="100"/>
      <c r="Z1368" s="99"/>
      <c r="AA1368" s="100"/>
      <c r="AB1368" s="99"/>
      <c r="AC1368" s="100"/>
      <c r="AD1368" s="105"/>
      <c r="AE1368" s="94"/>
      <c r="AF1368" s="105"/>
      <c r="AG1368" s="94"/>
      <c r="AH1368" s="132"/>
      <c r="AI1368" s="97"/>
      <c r="AJ1368" s="96"/>
      <c r="AK1368" s="176"/>
      <c r="AL1368" s="169"/>
    </row>
    <row r="1369" spans="13:38" x14ac:dyDescent="0.45">
      <c r="M1369" s="96"/>
      <c r="N1369" s="103"/>
      <c r="R1369" s="108"/>
      <c r="S1369" s="98"/>
      <c r="T1369" s="105"/>
      <c r="V1369" s="171"/>
      <c r="W1369" s="95"/>
      <c r="X1369" s="129"/>
      <c r="Y1369" s="100"/>
      <c r="Z1369" s="99"/>
      <c r="AA1369" s="100"/>
      <c r="AB1369" s="99"/>
      <c r="AC1369" s="100"/>
      <c r="AD1369" s="105"/>
      <c r="AE1369" s="94"/>
      <c r="AF1369" s="105"/>
      <c r="AG1369" s="94"/>
      <c r="AH1369" s="132"/>
      <c r="AI1369" s="97"/>
      <c r="AJ1369" s="96"/>
      <c r="AK1369" s="176"/>
      <c r="AL1369" s="169"/>
    </row>
    <row r="1370" spans="13:38" x14ac:dyDescent="0.45">
      <c r="M1370" s="96"/>
      <c r="N1370" s="103"/>
      <c r="R1370" s="108"/>
      <c r="S1370" s="98"/>
      <c r="T1370" s="105"/>
      <c r="V1370" s="171"/>
      <c r="W1370" s="95"/>
      <c r="X1370" s="129"/>
      <c r="Y1370" s="100"/>
      <c r="Z1370" s="99"/>
      <c r="AA1370" s="100"/>
      <c r="AB1370" s="99"/>
      <c r="AC1370" s="100"/>
      <c r="AD1370" s="105"/>
      <c r="AE1370" s="94"/>
      <c r="AF1370" s="105"/>
      <c r="AG1370" s="94"/>
      <c r="AH1370" s="132"/>
      <c r="AI1370" s="97"/>
      <c r="AJ1370" s="96"/>
      <c r="AK1370" s="176"/>
      <c r="AL1370" s="169"/>
    </row>
    <row r="1371" spans="13:38" x14ac:dyDescent="0.45">
      <c r="M1371" s="96"/>
      <c r="N1371" s="103"/>
      <c r="R1371" s="108"/>
      <c r="S1371" s="98"/>
      <c r="T1371" s="105"/>
      <c r="V1371" s="171"/>
      <c r="W1371" s="95"/>
      <c r="X1371" s="129"/>
      <c r="Y1371" s="100"/>
      <c r="Z1371" s="99"/>
      <c r="AA1371" s="100"/>
      <c r="AB1371" s="99"/>
      <c r="AC1371" s="100"/>
      <c r="AD1371" s="105"/>
      <c r="AE1371" s="94"/>
      <c r="AF1371" s="105"/>
      <c r="AG1371" s="94"/>
      <c r="AH1371" s="132"/>
      <c r="AI1371" s="97"/>
      <c r="AJ1371" s="96"/>
      <c r="AK1371" s="176"/>
      <c r="AL1371" s="169"/>
    </row>
    <row r="1372" spans="13:38" x14ac:dyDescent="0.45">
      <c r="M1372" s="96"/>
      <c r="N1372" s="103"/>
      <c r="R1372" s="108"/>
      <c r="S1372" s="98"/>
      <c r="T1372" s="105"/>
      <c r="V1372" s="171"/>
      <c r="W1372" s="95"/>
      <c r="X1372" s="129"/>
      <c r="Y1372" s="100"/>
      <c r="Z1372" s="99"/>
      <c r="AA1372" s="100"/>
      <c r="AB1372" s="99"/>
      <c r="AC1372" s="100"/>
      <c r="AD1372" s="105"/>
      <c r="AE1372" s="94"/>
      <c r="AF1372" s="105"/>
      <c r="AG1372" s="94"/>
      <c r="AH1372" s="132"/>
      <c r="AI1372" s="97"/>
      <c r="AJ1372" s="96"/>
      <c r="AK1372" s="176"/>
      <c r="AL1372" s="169"/>
    </row>
    <row r="1373" spans="13:38" x14ac:dyDescent="0.45">
      <c r="M1373" s="96"/>
      <c r="N1373" s="103"/>
      <c r="R1373" s="108"/>
      <c r="S1373" s="98"/>
      <c r="T1373" s="105"/>
      <c r="V1373" s="171"/>
      <c r="W1373" s="95"/>
      <c r="X1373" s="129"/>
      <c r="Y1373" s="100"/>
      <c r="Z1373" s="99"/>
      <c r="AA1373" s="100"/>
      <c r="AB1373" s="99"/>
      <c r="AC1373" s="100"/>
      <c r="AD1373" s="105"/>
      <c r="AE1373" s="94"/>
      <c r="AF1373" s="105"/>
      <c r="AG1373" s="94"/>
      <c r="AH1373" s="132"/>
      <c r="AI1373" s="97"/>
      <c r="AJ1373" s="96"/>
      <c r="AK1373" s="176"/>
      <c r="AL1373" s="169"/>
    </row>
    <row r="1374" spans="13:38" x14ac:dyDescent="0.45">
      <c r="M1374" s="96"/>
      <c r="N1374" s="103"/>
      <c r="R1374" s="108"/>
      <c r="S1374" s="98"/>
      <c r="T1374" s="105"/>
      <c r="V1374" s="171"/>
      <c r="W1374" s="95"/>
      <c r="X1374" s="129"/>
      <c r="Y1374" s="100"/>
      <c r="Z1374" s="99"/>
      <c r="AA1374" s="100"/>
      <c r="AB1374" s="99"/>
      <c r="AC1374" s="100"/>
      <c r="AD1374" s="105"/>
      <c r="AE1374" s="94"/>
      <c r="AF1374" s="105"/>
      <c r="AG1374" s="94"/>
      <c r="AH1374" s="132"/>
      <c r="AI1374" s="97"/>
      <c r="AJ1374" s="96"/>
      <c r="AK1374" s="176"/>
      <c r="AL1374" s="169"/>
    </row>
    <row r="1375" spans="13:38" x14ac:dyDescent="0.45">
      <c r="M1375" s="96"/>
      <c r="N1375" s="103"/>
      <c r="R1375" s="108"/>
      <c r="S1375" s="98"/>
      <c r="T1375" s="105"/>
      <c r="V1375" s="171"/>
      <c r="W1375" s="95"/>
      <c r="X1375" s="129"/>
      <c r="Y1375" s="100"/>
      <c r="Z1375" s="99"/>
      <c r="AA1375" s="100"/>
      <c r="AB1375" s="99"/>
      <c r="AC1375" s="100"/>
      <c r="AD1375" s="105"/>
      <c r="AE1375" s="94"/>
      <c r="AF1375" s="105"/>
      <c r="AG1375" s="94"/>
      <c r="AH1375" s="132"/>
      <c r="AI1375" s="97"/>
      <c r="AJ1375" s="96"/>
      <c r="AK1375" s="176"/>
      <c r="AL1375" s="169"/>
    </row>
    <row r="1376" spans="13:38" x14ac:dyDescent="0.45">
      <c r="M1376" s="96"/>
      <c r="N1376" s="103"/>
      <c r="R1376" s="108"/>
      <c r="S1376" s="98"/>
      <c r="T1376" s="105"/>
      <c r="V1376" s="171"/>
      <c r="W1376" s="95"/>
      <c r="X1376" s="129"/>
      <c r="Y1376" s="100"/>
      <c r="Z1376" s="99"/>
      <c r="AA1376" s="100"/>
      <c r="AB1376" s="99"/>
      <c r="AC1376" s="100"/>
      <c r="AD1376" s="105"/>
      <c r="AE1376" s="94"/>
      <c r="AF1376" s="105"/>
      <c r="AG1376" s="94"/>
      <c r="AH1376" s="132"/>
      <c r="AI1376" s="97"/>
      <c r="AJ1376" s="96"/>
      <c r="AK1376" s="176"/>
      <c r="AL1376" s="169"/>
    </row>
    <row r="1377" spans="13:38" x14ac:dyDescent="0.45">
      <c r="M1377" s="96"/>
      <c r="N1377" s="103"/>
      <c r="R1377" s="108"/>
      <c r="S1377" s="98"/>
      <c r="T1377" s="105"/>
      <c r="V1377" s="171"/>
      <c r="W1377" s="95"/>
      <c r="X1377" s="129"/>
      <c r="Y1377" s="100"/>
      <c r="Z1377" s="99"/>
      <c r="AA1377" s="100"/>
      <c r="AB1377" s="99"/>
      <c r="AC1377" s="100"/>
      <c r="AD1377" s="105"/>
      <c r="AE1377" s="94"/>
      <c r="AF1377" s="105"/>
      <c r="AG1377" s="94"/>
      <c r="AH1377" s="132"/>
      <c r="AI1377" s="97"/>
      <c r="AJ1377" s="96"/>
      <c r="AK1377" s="176"/>
      <c r="AL1377" s="169"/>
    </row>
    <row r="1378" spans="13:38" x14ac:dyDescent="0.45">
      <c r="M1378" s="96"/>
      <c r="N1378" s="103"/>
      <c r="R1378" s="108"/>
      <c r="S1378" s="98"/>
      <c r="T1378" s="105"/>
      <c r="V1378" s="171"/>
      <c r="W1378" s="95"/>
      <c r="X1378" s="129"/>
      <c r="Y1378" s="100"/>
      <c r="Z1378" s="99"/>
      <c r="AA1378" s="100"/>
      <c r="AB1378" s="99"/>
      <c r="AC1378" s="100"/>
      <c r="AD1378" s="105"/>
      <c r="AE1378" s="94"/>
      <c r="AF1378" s="105"/>
      <c r="AG1378" s="94"/>
      <c r="AH1378" s="132"/>
      <c r="AI1378" s="97"/>
      <c r="AJ1378" s="96"/>
      <c r="AK1378" s="176"/>
      <c r="AL1378" s="169"/>
    </row>
    <row r="1379" spans="13:38" x14ac:dyDescent="0.45">
      <c r="M1379" s="96"/>
      <c r="N1379" s="103"/>
      <c r="R1379" s="108"/>
      <c r="S1379" s="98"/>
      <c r="T1379" s="105"/>
      <c r="V1379" s="171"/>
      <c r="W1379" s="95"/>
      <c r="X1379" s="129"/>
      <c r="Y1379" s="100"/>
      <c r="Z1379" s="99"/>
      <c r="AA1379" s="100"/>
      <c r="AB1379" s="99"/>
      <c r="AC1379" s="100"/>
      <c r="AD1379" s="105"/>
      <c r="AE1379" s="94"/>
      <c r="AF1379" s="105"/>
      <c r="AG1379" s="94"/>
      <c r="AH1379" s="132"/>
      <c r="AI1379" s="97"/>
      <c r="AJ1379" s="96"/>
      <c r="AK1379" s="176"/>
      <c r="AL1379" s="169"/>
    </row>
    <row r="1380" spans="13:38" x14ac:dyDescent="0.45">
      <c r="M1380" s="96"/>
      <c r="N1380" s="103"/>
      <c r="R1380" s="108"/>
      <c r="S1380" s="98"/>
      <c r="T1380" s="105"/>
      <c r="V1380" s="171"/>
      <c r="W1380" s="95"/>
      <c r="X1380" s="129"/>
      <c r="Y1380" s="100"/>
      <c r="Z1380" s="99"/>
      <c r="AA1380" s="100"/>
      <c r="AB1380" s="99"/>
      <c r="AC1380" s="100"/>
      <c r="AD1380" s="105"/>
      <c r="AE1380" s="94"/>
      <c r="AF1380" s="105"/>
      <c r="AG1380" s="94"/>
      <c r="AH1380" s="132"/>
      <c r="AI1380" s="97"/>
      <c r="AJ1380" s="96"/>
      <c r="AK1380" s="176"/>
      <c r="AL1380" s="169"/>
    </row>
    <row r="1381" spans="13:38" x14ac:dyDescent="0.45">
      <c r="M1381" s="96"/>
      <c r="N1381" s="103"/>
      <c r="R1381" s="108"/>
      <c r="S1381" s="98"/>
      <c r="T1381" s="105"/>
      <c r="V1381" s="171"/>
      <c r="W1381" s="95"/>
      <c r="X1381" s="129"/>
      <c r="Y1381" s="100"/>
      <c r="Z1381" s="99"/>
      <c r="AA1381" s="100"/>
      <c r="AB1381" s="99"/>
      <c r="AC1381" s="100"/>
      <c r="AD1381" s="105"/>
      <c r="AE1381" s="94"/>
      <c r="AF1381" s="105"/>
      <c r="AG1381" s="94"/>
      <c r="AH1381" s="132"/>
      <c r="AI1381" s="97"/>
      <c r="AJ1381" s="96"/>
      <c r="AK1381" s="176"/>
      <c r="AL1381" s="169"/>
    </row>
    <row r="1382" spans="13:38" x14ac:dyDescent="0.45">
      <c r="M1382" s="96"/>
      <c r="N1382" s="103"/>
      <c r="R1382" s="108"/>
      <c r="S1382" s="98"/>
      <c r="T1382" s="105"/>
      <c r="V1382" s="171"/>
      <c r="W1382" s="95"/>
      <c r="X1382" s="129"/>
      <c r="Y1382" s="100"/>
      <c r="Z1382" s="99"/>
      <c r="AA1382" s="100"/>
      <c r="AB1382" s="99"/>
      <c r="AC1382" s="100"/>
      <c r="AD1382" s="105"/>
      <c r="AE1382" s="94"/>
      <c r="AF1382" s="105"/>
      <c r="AG1382" s="94"/>
      <c r="AH1382" s="132"/>
      <c r="AI1382" s="97"/>
      <c r="AJ1382" s="96"/>
      <c r="AK1382" s="176"/>
      <c r="AL1382" s="169"/>
    </row>
    <row r="1383" spans="13:38" x14ac:dyDescent="0.45">
      <c r="M1383" s="96"/>
      <c r="N1383" s="103"/>
      <c r="R1383" s="108"/>
      <c r="S1383" s="98"/>
      <c r="T1383" s="105"/>
      <c r="V1383" s="171"/>
      <c r="W1383" s="95"/>
      <c r="X1383" s="129"/>
      <c r="Y1383" s="100"/>
      <c r="Z1383" s="99"/>
      <c r="AA1383" s="100"/>
      <c r="AB1383" s="99"/>
      <c r="AC1383" s="100"/>
      <c r="AD1383" s="105"/>
      <c r="AE1383" s="94"/>
      <c r="AF1383" s="105"/>
      <c r="AG1383" s="94"/>
      <c r="AH1383" s="132"/>
      <c r="AI1383" s="97"/>
      <c r="AJ1383" s="96"/>
      <c r="AK1383" s="176"/>
      <c r="AL1383" s="169"/>
    </row>
    <row r="1384" spans="13:38" x14ac:dyDescent="0.45">
      <c r="M1384" s="96"/>
      <c r="N1384" s="103"/>
      <c r="R1384" s="108"/>
      <c r="S1384" s="98"/>
      <c r="T1384" s="105"/>
      <c r="V1384" s="171"/>
      <c r="W1384" s="95"/>
      <c r="X1384" s="129"/>
      <c r="Y1384" s="100"/>
      <c r="Z1384" s="99"/>
      <c r="AA1384" s="100"/>
      <c r="AB1384" s="99"/>
      <c r="AC1384" s="100"/>
      <c r="AD1384" s="105"/>
      <c r="AE1384" s="94"/>
      <c r="AF1384" s="105"/>
      <c r="AG1384" s="94"/>
      <c r="AH1384" s="132"/>
      <c r="AI1384" s="97"/>
      <c r="AJ1384" s="96"/>
      <c r="AK1384" s="176"/>
      <c r="AL1384" s="169"/>
    </row>
    <row r="1385" spans="13:38" x14ac:dyDescent="0.45">
      <c r="M1385" s="96"/>
      <c r="N1385" s="103"/>
      <c r="R1385" s="108"/>
      <c r="S1385" s="98"/>
      <c r="T1385" s="105"/>
      <c r="V1385" s="171"/>
      <c r="W1385" s="95"/>
      <c r="X1385" s="129"/>
      <c r="Y1385" s="100"/>
      <c r="Z1385" s="99"/>
      <c r="AA1385" s="100"/>
      <c r="AB1385" s="99"/>
      <c r="AC1385" s="100"/>
      <c r="AD1385" s="105"/>
      <c r="AE1385" s="94"/>
      <c r="AF1385" s="105"/>
      <c r="AG1385" s="94"/>
      <c r="AH1385" s="132"/>
      <c r="AI1385" s="97"/>
      <c r="AJ1385" s="96"/>
      <c r="AK1385" s="176"/>
      <c r="AL1385" s="169"/>
    </row>
    <row r="1386" spans="13:38" x14ac:dyDescent="0.45">
      <c r="M1386" s="96"/>
      <c r="N1386" s="103"/>
      <c r="R1386" s="108"/>
      <c r="S1386" s="98"/>
      <c r="T1386" s="105"/>
      <c r="V1386" s="171"/>
      <c r="W1386" s="95"/>
      <c r="X1386" s="129"/>
      <c r="Y1386" s="100"/>
      <c r="Z1386" s="99"/>
      <c r="AA1386" s="100"/>
      <c r="AB1386" s="99"/>
      <c r="AC1386" s="100"/>
      <c r="AD1386" s="105"/>
      <c r="AE1386" s="94"/>
      <c r="AF1386" s="105"/>
      <c r="AG1386" s="94"/>
      <c r="AH1386" s="132"/>
      <c r="AI1386" s="97"/>
      <c r="AJ1386" s="96"/>
      <c r="AK1386" s="176"/>
      <c r="AL1386" s="169"/>
    </row>
    <row r="1387" spans="13:38" x14ac:dyDescent="0.45">
      <c r="M1387" s="96"/>
      <c r="N1387" s="103"/>
      <c r="R1387" s="108"/>
      <c r="S1387" s="98"/>
      <c r="T1387" s="105"/>
      <c r="V1387" s="171"/>
      <c r="W1387" s="95"/>
      <c r="X1387" s="129"/>
      <c r="Y1387" s="100"/>
      <c r="Z1387" s="99"/>
      <c r="AA1387" s="100"/>
      <c r="AB1387" s="99"/>
      <c r="AC1387" s="100"/>
      <c r="AD1387" s="105"/>
      <c r="AE1387" s="94"/>
      <c r="AF1387" s="105"/>
      <c r="AG1387" s="94"/>
      <c r="AH1387" s="132"/>
      <c r="AI1387" s="97"/>
      <c r="AJ1387" s="96"/>
      <c r="AK1387" s="176"/>
      <c r="AL1387" s="169"/>
    </row>
    <row r="1388" spans="13:38" x14ac:dyDescent="0.45">
      <c r="M1388" s="96"/>
      <c r="N1388" s="103"/>
      <c r="R1388" s="108"/>
      <c r="S1388" s="98"/>
      <c r="T1388" s="105"/>
      <c r="V1388" s="171"/>
      <c r="W1388" s="95"/>
      <c r="X1388" s="129"/>
      <c r="Y1388" s="100"/>
      <c r="Z1388" s="99"/>
      <c r="AA1388" s="100"/>
      <c r="AB1388" s="99"/>
      <c r="AC1388" s="100"/>
      <c r="AD1388" s="105"/>
      <c r="AE1388" s="94"/>
      <c r="AF1388" s="105"/>
      <c r="AG1388" s="94"/>
      <c r="AH1388" s="132"/>
      <c r="AI1388" s="97"/>
      <c r="AJ1388" s="96"/>
      <c r="AK1388" s="176"/>
      <c r="AL1388" s="169"/>
    </row>
    <row r="1389" spans="13:38" x14ac:dyDescent="0.45">
      <c r="M1389" s="96"/>
      <c r="N1389" s="103"/>
      <c r="R1389" s="108"/>
      <c r="S1389" s="98"/>
      <c r="T1389" s="105"/>
      <c r="V1389" s="171"/>
      <c r="W1389" s="95"/>
      <c r="X1389" s="129"/>
      <c r="Y1389" s="100"/>
      <c r="Z1389" s="99"/>
      <c r="AA1389" s="100"/>
      <c r="AB1389" s="99"/>
      <c r="AC1389" s="100"/>
      <c r="AD1389" s="105"/>
      <c r="AE1389" s="94"/>
      <c r="AF1389" s="105"/>
      <c r="AG1389" s="94"/>
      <c r="AH1389" s="132"/>
      <c r="AI1389" s="97"/>
      <c r="AJ1389" s="96"/>
      <c r="AK1389" s="176"/>
      <c r="AL1389" s="169"/>
    </row>
    <row r="1390" spans="13:38" x14ac:dyDescent="0.45">
      <c r="M1390" s="96"/>
      <c r="N1390" s="103"/>
      <c r="R1390" s="108"/>
      <c r="S1390" s="98"/>
      <c r="T1390" s="105"/>
      <c r="V1390" s="171"/>
      <c r="W1390" s="95"/>
      <c r="X1390" s="129"/>
      <c r="Y1390" s="100"/>
      <c r="Z1390" s="99"/>
      <c r="AA1390" s="100"/>
      <c r="AB1390" s="99"/>
      <c r="AC1390" s="100"/>
      <c r="AD1390" s="105"/>
      <c r="AE1390" s="94"/>
      <c r="AF1390" s="105"/>
      <c r="AG1390" s="94"/>
      <c r="AH1390" s="132"/>
      <c r="AI1390" s="97"/>
      <c r="AJ1390" s="96"/>
      <c r="AK1390" s="176"/>
      <c r="AL1390" s="169"/>
    </row>
    <row r="1391" spans="13:38" x14ac:dyDescent="0.45">
      <c r="M1391" s="96"/>
      <c r="N1391" s="103"/>
      <c r="R1391" s="108"/>
      <c r="S1391" s="98"/>
      <c r="T1391" s="105"/>
      <c r="V1391" s="171"/>
      <c r="W1391" s="95"/>
      <c r="X1391" s="129"/>
      <c r="Y1391" s="100"/>
      <c r="Z1391" s="99"/>
      <c r="AA1391" s="100"/>
      <c r="AB1391" s="99"/>
      <c r="AC1391" s="100"/>
      <c r="AD1391" s="105"/>
      <c r="AE1391" s="94"/>
      <c r="AF1391" s="105"/>
      <c r="AG1391" s="94"/>
      <c r="AH1391" s="132"/>
      <c r="AI1391" s="97"/>
      <c r="AJ1391" s="96"/>
      <c r="AK1391" s="176"/>
      <c r="AL1391" s="169"/>
    </row>
    <row r="1392" spans="13:38" x14ac:dyDescent="0.45">
      <c r="M1392" s="96"/>
      <c r="N1392" s="103"/>
      <c r="R1392" s="108"/>
      <c r="S1392" s="98"/>
      <c r="T1392" s="105"/>
      <c r="V1392" s="171"/>
      <c r="W1392" s="95"/>
      <c r="X1392" s="129"/>
      <c r="Y1392" s="100"/>
      <c r="Z1392" s="99"/>
      <c r="AA1392" s="100"/>
      <c r="AB1392" s="99"/>
      <c r="AC1392" s="100"/>
      <c r="AD1392" s="105"/>
      <c r="AE1392" s="94"/>
      <c r="AF1392" s="105"/>
      <c r="AG1392" s="94"/>
      <c r="AH1392" s="132"/>
      <c r="AI1392" s="97"/>
      <c r="AJ1392" s="96"/>
      <c r="AK1392" s="176"/>
      <c r="AL1392" s="169"/>
    </row>
    <row r="1393" spans="13:38" x14ac:dyDescent="0.45">
      <c r="M1393" s="96"/>
      <c r="N1393" s="103"/>
      <c r="R1393" s="108"/>
      <c r="S1393" s="98"/>
      <c r="T1393" s="105"/>
      <c r="V1393" s="171"/>
      <c r="W1393" s="95"/>
      <c r="X1393" s="129"/>
      <c r="Y1393" s="100"/>
      <c r="Z1393" s="99"/>
      <c r="AA1393" s="100"/>
      <c r="AB1393" s="99"/>
      <c r="AC1393" s="100"/>
      <c r="AD1393" s="105"/>
      <c r="AE1393" s="94"/>
      <c r="AF1393" s="105"/>
      <c r="AG1393" s="94"/>
      <c r="AH1393" s="132"/>
      <c r="AI1393" s="97"/>
      <c r="AJ1393" s="96"/>
      <c r="AK1393" s="176"/>
      <c r="AL1393" s="169"/>
    </row>
    <row r="1394" spans="13:38" x14ac:dyDescent="0.45">
      <c r="M1394" s="96"/>
      <c r="N1394" s="103"/>
      <c r="R1394" s="108"/>
      <c r="S1394" s="98"/>
      <c r="T1394" s="105"/>
      <c r="V1394" s="171"/>
      <c r="W1394" s="95"/>
      <c r="X1394" s="129"/>
      <c r="Y1394" s="100"/>
      <c r="Z1394" s="99"/>
      <c r="AA1394" s="100"/>
      <c r="AB1394" s="99"/>
      <c r="AC1394" s="100"/>
      <c r="AD1394" s="105"/>
      <c r="AE1394" s="94"/>
      <c r="AF1394" s="105"/>
      <c r="AG1394" s="94"/>
      <c r="AH1394" s="132"/>
      <c r="AI1394" s="97"/>
      <c r="AJ1394" s="96"/>
      <c r="AK1394" s="176"/>
      <c r="AL1394" s="169"/>
    </row>
    <row r="1395" spans="13:38" x14ac:dyDescent="0.45">
      <c r="M1395" s="96"/>
      <c r="N1395" s="103"/>
      <c r="R1395" s="108"/>
      <c r="S1395" s="98"/>
      <c r="T1395" s="105"/>
      <c r="V1395" s="171"/>
      <c r="W1395" s="95"/>
      <c r="X1395" s="129"/>
      <c r="Y1395" s="100"/>
      <c r="Z1395" s="99"/>
      <c r="AA1395" s="100"/>
      <c r="AB1395" s="99"/>
      <c r="AC1395" s="100"/>
      <c r="AD1395" s="105"/>
      <c r="AE1395" s="94"/>
      <c r="AF1395" s="105"/>
      <c r="AG1395" s="94"/>
      <c r="AH1395" s="132"/>
      <c r="AI1395" s="97"/>
      <c r="AJ1395" s="96"/>
      <c r="AK1395" s="176"/>
      <c r="AL1395" s="169"/>
    </row>
    <row r="1396" spans="13:38" x14ac:dyDescent="0.45">
      <c r="M1396" s="96"/>
      <c r="N1396" s="103"/>
      <c r="R1396" s="108"/>
      <c r="S1396" s="98"/>
      <c r="T1396" s="105"/>
      <c r="V1396" s="171"/>
      <c r="W1396" s="95"/>
      <c r="X1396" s="129"/>
      <c r="Y1396" s="100"/>
      <c r="Z1396" s="99"/>
      <c r="AA1396" s="100"/>
      <c r="AB1396" s="99"/>
      <c r="AC1396" s="100"/>
      <c r="AD1396" s="105"/>
      <c r="AE1396" s="94"/>
      <c r="AF1396" s="105"/>
      <c r="AG1396" s="94"/>
      <c r="AH1396" s="132"/>
      <c r="AI1396" s="97"/>
      <c r="AJ1396" s="96"/>
      <c r="AK1396" s="176"/>
      <c r="AL1396" s="169"/>
    </row>
    <row r="1397" spans="13:38" x14ac:dyDescent="0.45">
      <c r="M1397" s="96"/>
      <c r="N1397" s="103"/>
      <c r="R1397" s="108"/>
      <c r="S1397" s="98"/>
      <c r="T1397" s="105"/>
      <c r="V1397" s="171"/>
      <c r="W1397" s="95"/>
      <c r="X1397" s="129"/>
      <c r="Y1397" s="100"/>
      <c r="Z1397" s="99"/>
      <c r="AA1397" s="100"/>
      <c r="AB1397" s="99"/>
      <c r="AC1397" s="100"/>
      <c r="AD1397" s="105"/>
      <c r="AE1397" s="94"/>
      <c r="AF1397" s="105"/>
      <c r="AG1397" s="94"/>
      <c r="AH1397" s="132"/>
      <c r="AI1397" s="97"/>
      <c r="AJ1397" s="96"/>
      <c r="AK1397" s="176"/>
      <c r="AL1397" s="169"/>
    </row>
    <row r="1398" spans="13:38" x14ac:dyDescent="0.45">
      <c r="M1398" s="96"/>
      <c r="N1398" s="103"/>
      <c r="R1398" s="108"/>
      <c r="S1398" s="98"/>
      <c r="T1398" s="105"/>
      <c r="V1398" s="171"/>
      <c r="W1398" s="95"/>
      <c r="X1398" s="129"/>
      <c r="Y1398" s="100"/>
      <c r="Z1398" s="99"/>
      <c r="AA1398" s="100"/>
      <c r="AB1398" s="99"/>
      <c r="AC1398" s="100"/>
      <c r="AD1398" s="105"/>
      <c r="AE1398" s="94"/>
      <c r="AF1398" s="105"/>
      <c r="AG1398" s="94"/>
      <c r="AH1398" s="132"/>
      <c r="AI1398" s="97"/>
      <c r="AJ1398" s="96"/>
      <c r="AK1398" s="176"/>
      <c r="AL1398" s="169"/>
    </row>
    <row r="1399" spans="13:38" x14ac:dyDescent="0.45">
      <c r="M1399" s="96"/>
      <c r="N1399" s="103"/>
      <c r="R1399" s="108"/>
      <c r="S1399" s="98"/>
      <c r="T1399" s="105"/>
      <c r="V1399" s="171"/>
      <c r="W1399" s="95"/>
      <c r="X1399" s="129"/>
      <c r="Y1399" s="100"/>
      <c r="Z1399" s="99"/>
      <c r="AA1399" s="100"/>
      <c r="AB1399" s="99"/>
      <c r="AC1399" s="100"/>
      <c r="AD1399" s="105"/>
      <c r="AE1399" s="94"/>
      <c r="AF1399" s="105"/>
      <c r="AG1399" s="94"/>
      <c r="AH1399" s="132"/>
      <c r="AI1399" s="97"/>
      <c r="AJ1399" s="96"/>
      <c r="AK1399" s="176"/>
      <c r="AL1399" s="169"/>
    </row>
    <row r="1400" spans="13:38" x14ac:dyDescent="0.45">
      <c r="M1400" s="96"/>
      <c r="N1400" s="103"/>
      <c r="R1400" s="108"/>
      <c r="S1400" s="98"/>
      <c r="T1400" s="105"/>
      <c r="V1400" s="171"/>
      <c r="W1400" s="95"/>
      <c r="X1400" s="129"/>
      <c r="Y1400" s="100"/>
      <c r="Z1400" s="99"/>
      <c r="AA1400" s="100"/>
      <c r="AB1400" s="99"/>
      <c r="AC1400" s="100"/>
      <c r="AD1400" s="105"/>
      <c r="AE1400" s="94"/>
      <c r="AF1400" s="105"/>
      <c r="AG1400" s="94"/>
      <c r="AH1400" s="132"/>
      <c r="AI1400" s="97"/>
      <c r="AJ1400" s="96"/>
      <c r="AK1400" s="176"/>
      <c r="AL1400" s="169"/>
    </row>
    <row r="1401" spans="13:38" x14ac:dyDescent="0.45">
      <c r="M1401" s="96"/>
      <c r="N1401" s="103"/>
      <c r="R1401" s="108"/>
      <c r="S1401" s="98"/>
      <c r="T1401" s="105"/>
      <c r="V1401" s="171"/>
      <c r="W1401" s="95"/>
      <c r="X1401" s="129"/>
      <c r="Y1401" s="100"/>
      <c r="Z1401" s="99"/>
      <c r="AA1401" s="100"/>
      <c r="AB1401" s="99"/>
      <c r="AC1401" s="100"/>
      <c r="AD1401" s="105"/>
      <c r="AE1401" s="94"/>
      <c r="AF1401" s="105"/>
      <c r="AG1401" s="94"/>
      <c r="AH1401" s="132"/>
      <c r="AI1401" s="97"/>
      <c r="AJ1401" s="96"/>
      <c r="AK1401" s="176"/>
      <c r="AL1401" s="169"/>
    </row>
    <row r="1402" spans="13:38" x14ac:dyDescent="0.45">
      <c r="M1402" s="96"/>
      <c r="N1402" s="103"/>
      <c r="R1402" s="108"/>
      <c r="S1402" s="98"/>
      <c r="T1402" s="105"/>
      <c r="V1402" s="171"/>
      <c r="W1402" s="95"/>
      <c r="X1402" s="129"/>
      <c r="Y1402" s="100"/>
      <c r="Z1402" s="99"/>
      <c r="AA1402" s="100"/>
      <c r="AB1402" s="99"/>
      <c r="AC1402" s="100"/>
      <c r="AD1402" s="105"/>
      <c r="AE1402" s="94"/>
      <c r="AF1402" s="105"/>
      <c r="AG1402" s="94"/>
      <c r="AH1402" s="132"/>
      <c r="AI1402" s="97"/>
      <c r="AJ1402" s="96"/>
      <c r="AK1402" s="176"/>
      <c r="AL1402" s="169"/>
    </row>
    <row r="1403" spans="13:38" x14ac:dyDescent="0.45">
      <c r="M1403" s="96"/>
      <c r="N1403" s="103"/>
      <c r="R1403" s="108"/>
      <c r="S1403" s="98"/>
      <c r="T1403" s="105"/>
      <c r="V1403" s="171"/>
      <c r="W1403" s="95"/>
      <c r="X1403" s="129"/>
      <c r="Y1403" s="100"/>
      <c r="Z1403" s="99"/>
      <c r="AA1403" s="100"/>
      <c r="AB1403" s="99"/>
      <c r="AC1403" s="100"/>
      <c r="AD1403" s="105"/>
      <c r="AE1403" s="94"/>
      <c r="AF1403" s="105"/>
      <c r="AG1403" s="94"/>
      <c r="AH1403" s="132"/>
      <c r="AI1403" s="97"/>
      <c r="AJ1403" s="96"/>
      <c r="AK1403" s="176"/>
      <c r="AL1403" s="169"/>
    </row>
    <row r="1404" spans="13:38" x14ac:dyDescent="0.45">
      <c r="M1404" s="96"/>
      <c r="N1404" s="103"/>
      <c r="R1404" s="108"/>
      <c r="S1404" s="98"/>
      <c r="T1404" s="105"/>
      <c r="V1404" s="171"/>
      <c r="W1404" s="95"/>
      <c r="X1404" s="129"/>
      <c r="Y1404" s="100"/>
      <c r="Z1404" s="99"/>
      <c r="AA1404" s="100"/>
      <c r="AB1404" s="99"/>
      <c r="AC1404" s="100"/>
      <c r="AD1404" s="105"/>
      <c r="AE1404" s="94"/>
      <c r="AF1404" s="105"/>
      <c r="AG1404" s="94"/>
      <c r="AH1404" s="132"/>
      <c r="AI1404" s="97"/>
      <c r="AJ1404" s="96"/>
      <c r="AK1404" s="176"/>
      <c r="AL1404" s="169"/>
    </row>
    <row r="1405" spans="13:38" x14ac:dyDescent="0.45">
      <c r="M1405" s="96"/>
      <c r="N1405" s="103"/>
      <c r="R1405" s="108"/>
      <c r="S1405" s="98"/>
      <c r="T1405" s="105"/>
      <c r="V1405" s="171"/>
      <c r="W1405" s="95"/>
      <c r="X1405" s="129"/>
      <c r="Y1405" s="100"/>
      <c r="Z1405" s="99"/>
      <c r="AA1405" s="100"/>
      <c r="AB1405" s="99"/>
      <c r="AC1405" s="100"/>
      <c r="AD1405" s="105"/>
      <c r="AE1405" s="94"/>
      <c r="AF1405" s="105"/>
      <c r="AG1405" s="94"/>
      <c r="AH1405" s="132"/>
      <c r="AI1405" s="97"/>
      <c r="AJ1405" s="96"/>
      <c r="AK1405" s="176"/>
      <c r="AL1405" s="169"/>
    </row>
    <row r="1406" spans="13:38" x14ac:dyDescent="0.45">
      <c r="M1406" s="96"/>
      <c r="N1406" s="103"/>
      <c r="R1406" s="108"/>
      <c r="S1406" s="98"/>
      <c r="T1406" s="105"/>
      <c r="V1406" s="171"/>
      <c r="W1406" s="95"/>
      <c r="X1406" s="129"/>
      <c r="Y1406" s="100"/>
      <c r="Z1406" s="99"/>
      <c r="AA1406" s="100"/>
      <c r="AB1406" s="99"/>
      <c r="AC1406" s="100"/>
      <c r="AD1406" s="105"/>
      <c r="AE1406" s="94"/>
      <c r="AF1406" s="105"/>
      <c r="AG1406" s="94"/>
      <c r="AH1406" s="132"/>
      <c r="AI1406" s="97"/>
      <c r="AJ1406" s="96"/>
      <c r="AK1406" s="176"/>
      <c r="AL1406" s="169"/>
    </row>
    <row r="1407" spans="13:38" x14ac:dyDescent="0.45">
      <c r="M1407" s="96"/>
      <c r="N1407" s="103"/>
      <c r="R1407" s="108"/>
      <c r="S1407" s="98"/>
      <c r="T1407" s="105"/>
      <c r="V1407" s="171"/>
      <c r="W1407" s="95"/>
      <c r="X1407" s="129"/>
      <c r="Y1407" s="100"/>
      <c r="Z1407" s="99"/>
      <c r="AA1407" s="100"/>
      <c r="AB1407" s="99"/>
      <c r="AC1407" s="100"/>
      <c r="AD1407" s="105"/>
      <c r="AE1407" s="94"/>
      <c r="AF1407" s="105"/>
      <c r="AG1407" s="94"/>
      <c r="AH1407" s="132"/>
      <c r="AI1407" s="97"/>
      <c r="AJ1407" s="96"/>
      <c r="AK1407" s="176"/>
      <c r="AL1407" s="169"/>
    </row>
    <row r="1408" spans="13:38" x14ac:dyDescent="0.45">
      <c r="M1408" s="96"/>
      <c r="N1408" s="103"/>
      <c r="R1408" s="108"/>
      <c r="S1408" s="98"/>
      <c r="T1408" s="105"/>
      <c r="V1408" s="171"/>
      <c r="W1408" s="95"/>
      <c r="X1408" s="129"/>
      <c r="Y1408" s="100"/>
      <c r="Z1408" s="99"/>
      <c r="AA1408" s="100"/>
      <c r="AB1408" s="99"/>
      <c r="AC1408" s="100"/>
      <c r="AD1408" s="105"/>
      <c r="AE1408" s="94"/>
      <c r="AF1408" s="105"/>
      <c r="AG1408" s="94"/>
      <c r="AH1408" s="132"/>
      <c r="AI1408" s="97"/>
      <c r="AJ1408" s="96"/>
      <c r="AK1408" s="176"/>
      <c r="AL1408" s="169"/>
    </row>
    <row r="1409" spans="13:38" x14ac:dyDescent="0.45">
      <c r="M1409" s="96"/>
      <c r="N1409" s="103"/>
      <c r="R1409" s="108"/>
      <c r="S1409" s="98"/>
      <c r="T1409" s="105"/>
      <c r="V1409" s="171"/>
      <c r="W1409" s="95"/>
      <c r="X1409" s="129"/>
      <c r="Y1409" s="100"/>
      <c r="Z1409" s="99"/>
      <c r="AA1409" s="100"/>
      <c r="AB1409" s="99"/>
      <c r="AC1409" s="100"/>
      <c r="AD1409" s="105"/>
      <c r="AE1409" s="94"/>
      <c r="AF1409" s="105"/>
      <c r="AG1409" s="94"/>
      <c r="AH1409" s="132"/>
      <c r="AI1409" s="97"/>
      <c r="AJ1409" s="96"/>
      <c r="AK1409" s="176"/>
      <c r="AL1409" s="169"/>
    </row>
    <row r="1410" spans="13:38" x14ac:dyDescent="0.45">
      <c r="M1410" s="96"/>
      <c r="N1410" s="103"/>
      <c r="R1410" s="108"/>
      <c r="S1410" s="98"/>
      <c r="T1410" s="105"/>
      <c r="V1410" s="171"/>
      <c r="W1410" s="95"/>
      <c r="X1410" s="129"/>
      <c r="Y1410" s="100"/>
      <c r="Z1410" s="99"/>
      <c r="AA1410" s="100"/>
      <c r="AB1410" s="99"/>
      <c r="AC1410" s="100"/>
      <c r="AD1410" s="105"/>
      <c r="AE1410" s="94"/>
      <c r="AF1410" s="105"/>
      <c r="AG1410" s="94"/>
      <c r="AH1410" s="132"/>
      <c r="AI1410" s="97"/>
      <c r="AJ1410" s="96"/>
      <c r="AK1410" s="176"/>
      <c r="AL1410" s="169"/>
    </row>
    <row r="1411" spans="13:38" x14ac:dyDescent="0.45">
      <c r="M1411" s="96"/>
      <c r="N1411" s="103"/>
      <c r="R1411" s="108"/>
      <c r="S1411" s="98"/>
      <c r="T1411" s="105"/>
      <c r="V1411" s="171"/>
      <c r="W1411" s="95"/>
      <c r="X1411" s="129"/>
      <c r="Y1411" s="100"/>
      <c r="Z1411" s="99"/>
      <c r="AA1411" s="100"/>
      <c r="AB1411" s="99"/>
      <c r="AC1411" s="100"/>
      <c r="AD1411" s="105"/>
      <c r="AE1411" s="94"/>
      <c r="AF1411" s="105"/>
      <c r="AG1411" s="94"/>
      <c r="AH1411" s="132"/>
      <c r="AI1411" s="97"/>
      <c r="AJ1411" s="96"/>
      <c r="AK1411" s="176"/>
      <c r="AL1411" s="169"/>
    </row>
    <row r="1412" spans="13:38" x14ac:dyDescent="0.45">
      <c r="M1412" s="96"/>
      <c r="N1412" s="103"/>
      <c r="R1412" s="108"/>
      <c r="S1412" s="98"/>
      <c r="T1412" s="105"/>
      <c r="V1412" s="171"/>
      <c r="W1412" s="95"/>
      <c r="X1412" s="129"/>
      <c r="Y1412" s="100"/>
      <c r="Z1412" s="99"/>
      <c r="AA1412" s="100"/>
      <c r="AB1412" s="99"/>
      <c r="AC1412" s="100"/>
      <c r="AD1412" s="105"/>
      <c r="AE1412" s="94"/>
      <c r="AF1412" s="105"/>
      <c r="AG1412" s="94"/>
      <c r="AH1412" s="132"/>
      <c r="AI1412" s="97"/>
      <c r="AJ1412" s="96"/>
      <c r="AK1412" s="176"/>
      <c r="AL1412" s="169"/>
    </row>
    <row r="1413" spans="13:38" x14ac:dyDescent="0.45">
      <c r="M1413" s="96"/>
      <c r="N1413" s="103"/>
      <c r="R1413" s="108"/>
      <c r="S1413" s="98"/>
      <c r="T1413" s="105"/>
      <c r="V1413" s="171"/>
      <c r="W1413" s="95"/>
      <c r="X1413" s="129"/>
      <c r="Y1413" s="100"/>
      <c r="Z1413" s="99"/>
      <c r="AA1413" s="100"/>
      <c r="AB1413" s="99"/>
      <c r="AC1413" s="100"/>
      <c r="AD1413" s="105"/>
      <c r="AE1413" s="94"/>
      <c r="AF1413" s="105"/>
      <c r="AG1413" s="94"/>
      <c r="AH1413" s="132"/>
      <c r="AI1413" s="97"/>
      <c r="AJ1413" s="96"/>
      <c r="AK1413" s="176"/>
      <c r="AL1413" s="169"/>
    </row>
    <row r="1414" spans="13:38" x14ac:dyDescent="0.45">
      <c r="M1414" s="96"/>
      <c r="N1414" s="103"/>
      <c r="R1414" s="108"/>
      <c r="S1414" s="98"/>
      <c r="T1414" s="105"/>
      <c r="V1414" s="171"/>
      <c r="W1414" s="95"/>
      <c r="X1414" s="129"/>
      <c r="Y1414" s="100"/>
      <c r="Z1414" s="99"/>
      <c r="AA1414" s="100"/>
      <c r="AB1414" s="99"/>
      <c r="AC1414" s="100"/>
      <c r="AD1414" s="105"/>
      <c r="AE1414" s="94"/>
      <c r="AF1414" s="105"/>
      <c r="AG1414" s="94"/>
      <c r="AH1414" s="132"/>
      <c r="AI1414" s="97"/>
      <c r="AJ1414" s="96"/>
      <c r="AK1414" s="176"/>
      <c r="AL1414" s="169"/>
    </row>
    <row r="1415" spans="13:38" x14ac:dyDescent="0.45">
      <c r="M1415" s="96"/>
      <c r="N1415" s="103"/>
      <c r="R1415" s="108"/>
      <c r="S1415" s="98"/>
      <c r="T1415" s="105"/>
      <c r="V1415" s="171"/>
      <c r="W1415" s="95"/>
      <c r="X1415" s="129"/>
      <c r="Y1415" s="100"/>
      <c r="Z1415" s="99"/>
      <c r="AA1415" s="100"/>
      <c r="AB1415" s="99"/>
      <c r="AC1415" s="100"/>
      <c r="AD1415" s="105"/>
      <c r="AE1415" s="94"/>
      <c r="AF1415" s="105"/>
      <c r="AG1415" s="94"/>
      <c r="AH1415" s="132"/>
      <c r="AI1415" s="97"/>
      <c r="AJ1415" s="96"/>
      <c r="AK1415" s="176"/>
      <c r="AL1415" s="169"/>
    </row>
    <row r="1416" spans="13:38" x14ac:dyDescent="0.45">
      <c r="M1416" s="96"/>
      <c r="N1416" s="103"/>
      <c r="R1416" s="108"/>
      <c r="S1416" s="98"/>
      <c r="T1416" s="105"/>
      <c r="V1416" s="171"/>
      <c r="W1416" s="95"/>
      <c r="X1416" s="129"/>
      <c r="Y1416" s="100"/>
      <c r="Z1416" s="99"/>
      <c r="AA1416" s="100"/>
      <c r="AB1416" s="99"/>
      <c r="AC1416" s="100"/>
      <c r="AD1416" s="105"/>
      <c r="AE1416" s="94"/>
      <c r="AF1416" s="105"/>
      <c r="AG1416" s="94"/>
      <c r="AH1416" s="132"/>
      <c r="AI1416" s="97"/>
      <c r="AJ1416" s="96"/>
      <c r="AK1416" s="176"/>
      <c r="AL1416" s="169"/>
    </row>
    <row r="1417" spans="13:38" x14ac:dyDescent="0.45">
      <c r="M1417" s="96"/>
      <c r="N1417" s="103"/>
      <c r="R1417" s="108"/>
      <c r="S1417" s="98"/>
      <c r="T1417" s="105"/>
      <c r="V1417" s="171"/>
      <c r="W1417" s="95"/>
      <c r="X1417" s="129"/>
      <c r="Y1417" s="100"/>
      <c r="Z1417" s="99"/>
      <c r="AA1417" s="100"/>
      <c r="AB1417" s="99"/>
      <c r="AC1417" s="100"/>
      <c r="AD1417" s="105"/>
      <c r="AE1417" s="94"/>
      <c r="AF1417" s="105"/>
      <c r="AG1417" s="94"/>
      <c r="AH1417" s="132"/>
      <c r="AI1417" s="97"/>
      <c r="AJ1417" s="96"/>
      <c r="AK1417" s="176"/>
      <c r="AL1417" s="169"/>
    </row>
    <row r="1418" spans="13:38" x14ac:dyDescent="0.45">
      <c r="M1418" s="96"/>
      <c r="N1418" s="103"/>
      <c r="R1418" s="108"/>
      <c r="S1418" s="98"/>
      <c r="T1418" s="105"/>
      <c r="V1418" s="171"/>
      <c r="W1418" s="95"/>
      <c r="X1418" s="129"/>
      <c r="Y1418" s="100"/>
      <c r="Z1418" s="99"/>
      <c r="AA1418" s="100"/>
      <c r="AB1418" s="99"/>
      <c r="AC1418" s="100"/>
      <c r="AD1418" s="105"/>
      <c r="AE1418" s="94"/>
      <c r="AF1418" s="105"/>
      <c r="AG1418" s="94"/>
      <c r="AH1418" s="132"/>
      <c r="AI1418" s="97"/>
      <c r="AJ1418" s="96"/>
      <c r="AK1418" s="176"/>
      <c r="AL1418" s="169"/>
    </row>
    <row r="1419" spans="13:38" x14ac:dyDescent="0.45">
      <c r="M1419" s="96"/>
      <c r="N1419" s="103"/>
      <c r="R1419" s="108"/>
      <c r="S1419" s="98"/>
      <c r="T1419" s="105"/>
      <c r="V1419" s="171"/>
      <c r="W1419" s="95"/>
      <c r="X1419" s="129"/>
      <c r="Y1419" s="100"/>
      <c r="Z1419" s="99"/>
      <c r="AA1419" s="100"/>
      <c r="AB1419" s="99"/>
      <c r="AC1419" s="100"/>
      <c r="AD1419" s="105"/>
      <c r="AE1419" s="94"/>
      <c r="AF1419" s="105"/>
      <c r="AG1419" s="94"/>
      <c r="AH1419" s="132"/>
      <c r="AI1419" s="97"/>
      <c r="AJ1419" s="96"/>
      <c r="AK1419" s="176"/>
      <c r="AL1419" s="169"/>
    </row>
    <row r="1420" spans="13:38" x14ac:dyDescent="0.45">
      <c r="M1420" s="96"/>
      <c r="N1420" s="103"/>
      <c r="R1420" s="108"/>
      <c r="S1420" s="98"/>
      <c r="T1420" s="105"/>
      <c r="V1420" s="171"/>
      <c r="W1420" s="95"/>
      <c r="X1420" s="129"/>
      <c r="Y1420" s="100"/>
      <c r="Z1420" s="99"/>
      <c r="AA1420" s="100"/>
      <c r="AB1420" s="99"/>
      <c r="AC1420" s="100"/>
      <c r="AD1420" s="105"/>
      <c r="AE1420" s="94"/>
      <c r="AF1420" s="105"/>
      <c r="AG1420" s="94"/>
      <c r="AH1420" s="132"/>
      <c r="AI1420" s="97"/>
      <c r="AJ1420" s="96"/>
      <c r="AK1420" s="176"/>
      <c r="AL1420" s="169"/>
    </row>
    <row r="1421" spans="13:38" x14ac:dyDescent="0.45">
      <c r="M1421" s="96"/>
      <c r="N1421" s="103"/>
      <c r="R1421" s="108"/>
      <c r="S1421" s="98"/>
      <c r="T1421" s="105"/>
      <c r="V1421" s="171"/>
      <c r="W1421" s="95"/>
      <c r="X1421" s="129"/>
      <c r="Y1421" s="100"/>
      <c r="Z1421" s="99"/>
      <c r="AA1421" s="100"/>
      <c r="AB1421" s="99"/>
      <c r="AC1421" s="100"/>
      <c r="AD1421" s="105"/>
      <c r="AE1421" s="94"/>
      <c r="AF1421" s="105"/>
      <c r="AG1421" s="94"/>
      <c r="AH1421" s="132"/>
      <c r="AI1421" s="97"/>
      <c r="AJ1421" s="96"/>
      <c r="AK1421" s="176"/>
      <c r="AL1421" s="169"/>
    </row>
    <row r="1422" spans="13:38" x14ac:dyDescent="0.45">
      <c r="M1422" s="96"/>
      <c r="N1422" s="103"/>
      <c r="R1422" s="108"/>
      <c r="S1422" s="98"/>
      <c r="T1422" s="105"/>
      <c r="V1422" s="171"/>
      <c r="W1422" s="95"/>
      <c r="X1422" s="129"/>
      <c r="Y1422" s="100"/>
      <c r="Z1422" s="99"/>
      <c r="AA1422" s="100"/>
      <c r="AB1422" s="99"/>
      <c r="AC1422" s="100"/>
      <c r="AD1422" s="105"/>
      <c r="AE1422" s="94"/>
      <c r="AF1422" s="105"/>
      <c r="AG1422" s="94"/>
      <c r="AH1422" s="132"/>
      <c r="AI1422" s="97"/>
      <c r="AJ1422" s="96"/>
      <c r="AK1422" s="176"/>
      <c r="AL1422" s="169"/>
    </row>
    <row r="1423" spans="13:38" x14ac:dyDescent="0.45">
      <c r="M1423" s="96"/>
      <c r="N1423" s="103"/>
      <c r="R1423" s="108"/>
      <c r="S1423" s="98"/>
      <c r="T1423" s="105"/>
      <c r="V1423" s="171"/>
      <c r="W1423" s="95"/>
      <c r="X1423" s="129"/>
      <c r="Y1423" s="100"/>
      <c r="Z1423" s="99"/>
      <c r="AA1423" s="100"/>
      <c r="AB1423" s="99"/>
      <c r="AC1423" s="100"/>
      <c r="AD1423" s="105"/>
      <c r="AE1423" s="94"/>
      <c r="AF1423" s="105"/>
      <c r="AG1423" s="94"/>
      <c r="AH1423" s="132"/>
      <c r="AI1423" s="97"/>
      <c r="AJ1423" s="96"/>
      <c r="AK1423" s="176"/>
      <c r="AL1423" s="169"/>
    </row>
    <row r="1424" spans="13:38" x14ac:dyDescent="0.45">
      <c r="M1424" s="96"/>
      <c r="N1424" s="103"/>
      <c r="R1424" s="108"/>
      <c r="S1424" s="98"/>
      <c r="T1424" s="105"/>
      <c r="V1424" s="171"/>
      <c r="W1424" s="95"/>
      <c r="X1424" s="129"/>
      <c r="Y1424" s="100"/>
      <c r="Z1424" s="99"/>
      <c r="AA1424" s="100"/>
      <c r="AB1424" s="99"/>
      <c r="AC1424" s="100"/>
      <c r="AD1424" s="105"/>
      <c r="AE1424" s="94"/>
      <c r="AF1424" s="105"/>
      <c r="AG1424" s="94"/>
      <c r="AH1424" s="132"/>
      <c r="AI1424" s="97"/>
      <c r="AJ1424" s="96"/>
      <c r="AK1424" s="176"/>
      <c r="AL1424" s="169"/>
    </row>
    <row r="1425" spans="13:38" x14ac:dyDescent="0.45">
      <c r="M1425" s="96"/>
      <c r="N1425" s="103"/>
      <c r="R1425" s="108"/>
      <c r="S1425" s="98"/>
      <c r="T1425" s="105"/>
      <c r="V1425" s="171"/>
      <c r="W1425" s="95"/>
      <c r="X1425" s="129"/>
      <c r="Y1425" s="100"/>
      <c r="Z1425" s="99"/>
      <c r="AA1425" s="100"/>
      <c r="AB1425" s="99"/>
      <c r="AC1425" s="100"/>
      <c r="AD1425" s="105"/>
      <c r="AE1425" s="94"/>
      <c r="AF1425" s="105"/>
      <c r="AG1425" s="94"/>
      <c r="AH1425" s="132"/>
      <c r="AI1425" s="97"/>
      <c r="AJ1425" s="96"/>
      <c r="AK1425" s="176"/>
      <c r="AL1425" s="169"/>
    </row>
    <row r="1426" spans="13:38" x14ac:dyDescent="0.45">
      <c r="M1426" s="96"/>
      <c r="N1426" s="103"/>
      <c r="R1426" s="108"/>
      <c r="S1426" s="98"/>
      <c r="T1426" s="105"/>
      <c r="V1426" s="171"/>
      <c r="W1426" s="95"/>
      <c r="X1426" s="129"/>
      <c r="Y1426" s="100"/>
      <c r="Z1426" s="99"/>
      <c r="AA1426" s="100"/>
      <c r="AB1426" s="99"/>
      <c r="AC1426" s="100"/>
      <c r="AD1426" s="105"/>
      <c r="AE1426" s="94"/>
      <c r="AF1426" s="105"/>
      <c r="AG1426" s="94"/>
      <c r="AH1426" s="132"/>
      <c r="AI1426" s="97"/>
      <c r="AJ1426" s="96"/>
      <c r="AK1426" s="176"/>
      <c r="AL1426" s="169"/>
    </row>
    <row r="1427" spans="13:38" x14ac:dyDescent="0.45">
      <c r="M1427" s="96"/>
      <c r="N1427" s="103"/>
      <c r="R1427" s="108"/>
      <c r="S1427" s="98"/>
      <c r="T1427" s="105"/>
      <c r="V1427" s="171"/>
      <c r="W1427" s="95"/>
      <c r="X1427" s="129"/>
      <c r="Y1427" s="100"/>
      <c r="Z1427" s="99"/>
      <c r="AA1427" s="100"/>
      <c r="AB1427" s="99"/>
      <c r="AC1427" s="100"/>
      <c r="AD1427" s="105"/>
      <c r="AE1427" s="94"/>
      <c r="AF1427" s="105"/>
      <c r="AG1427" s="94"/>
      <c r="AH1427" s="132"/>
      <c r="AI1427" s="97"/>
      <c r="AJ1427" s="96"/>
      <c r="AK1427" s="176"/>
      <c r="AL1427" s="169"/>
    </row>
    <row r="1428" spans="13:38" x14ac:dyDescent="0.45">
      <c r="M1428" s="96"/>
      <c r="N1428" s="103"/>
      <c r="R1428" s="108"/>
      <c r="S1428" s="98"/>
      <c r="T1428" s="105"/>
      <c r="V1428" s="171"/>
      <c r="W1428" s="95"/>
      <c r="X1428" s="129"/>
      <c r="Y1428" s="100"/>
      <c r="Z1428" s="99"/>
      <c r="AA1428" s="100"/>
      <c r="AB1428" s="99"/>
      <c r="AC1428" s="100"/>
      <c r="AD1428" s="105"/>
      <c r="AE1428" s="94"/>
      <c r="AF1428" s="105"/>
      <c r="AG1428" s="94"/>
      <c r="AH1428" s="132"/>
      <c r="AI1428" s="97"/>
      <c r="AJ1428" s="96"/>
      <c r="AK1428" s="176"/>
      <c r="AL1428" s="169"/>
    </row>
    <row r="1429" spans="13:38" x14ac:dyDescent="0.45">
      <c r="M1429" s="96"/>
      <c r="N1429" s="103"/>
      <c r="R1429" s="108"/>
      <c r="S1429" s="98"/>
      <c r="T1429" s="105"/>
      <c r="V1429" s="171"/>
      <c r="W1429" s="95"/>
      <c r="X1429" s="129"/>
      <c r="Y1429" s="100"/>
      <c r="Z1429" s="99"/>
      <c r="AA1429" s="100"/>
      <c r="AB1429" s="99"/>
      <c r="AC1429" s="100"/>
      <c r="AD1429" s="105"/>
      <c r="AE1429" s="94"/>
      <c r="AF1429" s="105"/>
      <c r="AG1429" s="94"/>
      <c r="AH1429" s="132"/>
      <c r="AI1429" s="97"/>
      <c r="AJ1429" s="96"/>
      <c r="AK1429" s="176"/>
      <c r="AL1429" s="169"/>
    </row>
    <row r="1430" spans="13:38" x14ac:dyDescent="0.45">
      <c r="M1430" s="96"/>
      <c r="N1430" s="103"/>
      <c r="R1430" s="108"/>
      <c r="S1430" s="98"/>
      <c r="T1430" s="105"/>
      <c r="V1430" s="171"/>
      <c r="W1430" s="95"/>
      <c r="X1430" s="129"/>
      <c r="Y1430" s="100"/>
      <c r="Z1430" s="99"/>
      <c r="AA1430" s="100"/>
      <c r="AB1430" s="99"/>
      <c r="AC1430" s="100"/>
      <c r="AD1430" s="105"/>
      <c r="AE1430" s="94"/>
      <c r="AF1430" s="105"/>
      <c r="AG1430" s="94"/>
      <c r="AH1430" s="132"/>
      <c r="AI1430" s="97"/>
      <c r="AJ1430" s="96"/>
      <c r="AK1430" s="176"/>
      <c r="AL1430" s="169"/>
    </row>
    <row r="1431" spans="13:38" x14ac:dyDescent="0.45">
      <c r="M1431" s="96"/>
      <c r="N1431" s="103"/>
      <c r="R1431" s="108"/>
      <c r="S1431" s="98"/>
      <c r="T1431" s="105"/>
      <c r="V1431" s="171"/>
      <c r="W1431" s="95"/>
      <c r="X1431" s="129"/>
      <c r="Y1431" s="100"/>
      <c r="Z1431" s="99"/>
      <c r="AA1431" s="100"/>
      <c r="AB1431" s="99"/>
      <c r="AC1431" s="100"/>
      <c r="AD1431" s="105"/>
      <c r="AE1431" s="94"/>
      <c r="AF1431" s="105"/>
      <c r="AG1431" s="94"/>
      <c r="AH1431" s="132"/>
      <c r="AI1431" s="97"/>
      <c r="AJ1431" s="96"/>
      <c r="AK1431" s="176"/>
      <c r="AL1431" s="169"/>
    </row>
    <row r="1432" spans="13:38" x14ac:dyDescent="0.45">
      <c r="M1432" s="96"/>
      <c r="N1432" s="103"/>
      <c r="R1432" s="108"/>
      <c r="S1432" s="98"/>
      <c r="T1432" s="105"/>
      <c r="V1432" s="171"/>
      <c r="W1432" s="95"/>
      <c r="X1432" s="129"/>
      <c r="Y1432" s="100"/>
      <c r="Z1432" s="99"/>
      <c r="AA1432" s="100"/>
      <c r="AB1432" s="99"/>
      <c r="AC1432" s="100"/>
      <c r="AD1432" s="105"/>
      <c r="AE1432" s="94"/>
      <c r="AF1432" s="105"/>
      <c r="AG1432" s="94"/>
      <c r="AH1432" s="132"/>
      <c r="AI1432" s="97"/>
      <c r="AJ1432" s="96"/>
      <c r="AK1432" s="176"/>
      <c r="AL1432" s="169"/>
    </row>
    <row r="1433" spans="13:38" x14ac:dyDescent="0.45">
      <c r="M1433" s="96"/>
      <c r="N1433" s="103"/>
      <c r="R1433" s="108"/>
      <c r="S1433" s="98"/>
      <c r="T1433" s="105"/>
      <c r="V1433" s="171"/>
      <c r="W1433" s="95"/>
      <c r="X1433" s="129"/>
      <c r="Y1433" s="100"/>
      <c r="Z1433" s="99"/>
      <c r="AA1433" s="100"/>
      <c r="AB1433" s="99"/>
      <c r="AC1433" s="100"/>
      <c r="AD1433" s="105"/>
      <c r="AE1433" s="94"/>
      <c r="AF1433" s="105"/>
      <c r="AG1433" s="94"/>
      <c r="AH1433" s="132"/>
      <c r="AI1433" s="97"/>
      <c r="AJ1433" s="96"/>
      <c r="AK1433" s="176"/>
      <c r="AL1433" s="169"/>
    </row>
    <row r="1434" spans="13:38" x14ac:dyDescent="0.45">
      <c r="M1434" s="96"/>
      <c r="N1434" s="103"/>
      <c r="R1434" s="108"/>
      <c r="S1434" s="98"/>
      <c r="T1434" s="105"/>
      <c r="V1434" s="171"/>
      <c r="W1434" s="95"/>
      <c r="X1434" s="129"/>
      <c r="Y1434" s="100"/>
      <c r="Z1434" s="99"/>
      <c r="AA1434" s="100"/>
      <c r="AB1434" s="99"/>
      <c r="AC1434" s="100"/>
      <c r="AD1434" s="105"/>
      <c r="AE1434" s="94"/>
      <c r="AF1434" s="105"/>
      <c r="AG1434" s="94"/>
      <c r="AH1434" s="132"/>
      <c r="AI1434" s="97"/>
      <c r="AJ1434" s="96"/>
      <c r="AK1434" s="176"/>
      <c r="AL1434" s="169"/>
    </row>
    <row r="1435" spans="13:38" x14ac:dyDescent="0.45">
      <c r="M1435" s="96"/>
      <c r="N1435" s="103"/>
      <c r="R1435" s="108"/>
      <c r="S1435" s="98"/>
      <c r="T1435" s="105"/>
      <c r="V1435" s="171"/>
      <c r="W1435" s="95"/>
      <c r="X1435" s="129"/>
      <c r="Y1435" s="100"/>
      <c r="Z1435" s="99"/>
      <c r="AA1435" s="100"/>
      <c r="AB1435" s="99"/>
      <c r="AC1435" s="100"/>
      <c r="AD1435" s="105"/>
      <c r="AE1435" s="94"/>
      <c r="AF1435" s="105"/>
      <c r="AG1435" s="94"/>
      <c r="AH1435" s="132"/>
      <c r="AI1435" s="97"/>
      <c r="AJ1435" s="96"/>
      <c r="AK1435" s="176"/>
      <c r="AL1435" s="169"/>
    </row>
    <row r="1436" spans="13:38" x14ac:dyDescent="0.45">
      <c r="M1436" s="96"/>
      <c r="N1436" s="103"/>
      <c r="R1436" s="108"/>
      <c r="S1436" s="98"/>
      <c r="T1436" s="105"/>
      <c r="V1436" s="171"/>
      <c r="W1436" s="95"/>
      <c r="X1436" s="129"/>
      <c r="Y1436" s="100"/>
      <c r="Z1436" s="99"/>
      <c r="AA1436" s="100"/>
      <c r="AB1436" s="99"/>
      <c r="AC1436" s="100"/>
      <c r="AD1436" s="105"/>
      <c r="AE1436" s="94"/>
      <c r="AF1436" s="105"/>
      <c r="AG1436" s="94"/>
      <c r="AH1436" s="132"/>
      <c r="AI1436" s="97"/>
      <c r="AJ1436" s="96"/>
      <c r="AK1436" s="176"/>
      <c r="AL1436" s="169"/>
    </row>
    <row r="1437" spans="13:38" x14ac:dyDescent="0.45">
      <c r="M1437" s="96"/>
      <c r="N1437" s="103"/>
      <c r="R1437" s="108"/>
      <c r="S1437" s="98"/>
      <c r="T1437" s="105"/>
      <c r="V1437" s="171"/>
      <c r="W1437" s="95"/>
      <c r="X1437" s="129"/>
      <c r="Y1437" s="100"/>
      <c r="Z1437" s="99"/>
      <c r="AA1437" s="100"/>
      <c r="AB1437" s="99"/>
      <c r="AC1437" s="100"/>
      <c r="AD1437" s="105"/>
      <c r="AE1437" s="94"/>
      <c r="AF1437" s="105"/>
      <c r="AG1437" s="94"/>
      <c r="AH1437" s="132"/>
      <c r="AI1437" s="97"/>
      <c r="AJ1437" s="96"/>
      <c r="AK1437" s="176"/>
      <c r="AL1437" s="169"/>
    </row>
    <row r="1438" spans="13:38" x14ac:dyDescent="0.45">
      <c r="M1438" s="96"/>
      <c r="N1438" s="103"/>
      <c r="R1438" s="108"/>
      <c r="S1438" s="98"/>
      <c r="T1438" s="105"/>
      <c r="V1438" s="171"/>
      <c r="W1438" s="95"/>
      <c r="X1438" s="129"/>
      <c r="Y1438" s="100"/>
      <c r="Z1438" s="99"/>
      <c r="AA1438" s="100"/>
      <c r="AB1438" s="99"/>
      <c r="AC1438" s="100"/>
      <c r="AD1438" s="105"/>
      <c r="AE1438" s="94"/>
      <c r="AF1438" s="105"/>
      <c r="AG1438" s="94"/>
      <c r="AH1438" s="132"/>
      <c r="AI1438" s="97"/>
      <c r="AJ1438" s="96"/>
      <c r="AK1438" s="176"/>
      <c r="AL1438" s="169"/>
    </row>
    <row r="1439" spans="13:38" x14ac:dyDescent="0.45">
      <c r="M1439" s="96"/>
      <c r="N1439" s="103"/>
      <c r="R1439" s="108"/>
      <c r="S1439" s="98"/>
      <c r="T1439" s="105"/>
      <c r="V1439" s="171"/>
      <c r="W1439" s="95"/>
      <c r="X1439" s="129"/>
      <c r="Y1439" s="100"/>
      <c r="Z1439" s="99"/>
      <c r="AA1439" s="100"/>
      <c r="AB1439" s="99"/>
      <c r="AC1439" s="100"/>
      <c r="AD1439" s="105"/>
      <c r="AE1439" s="94"/>
      <c r="AF1439" s="105"/>
      <c r="AG1439" s="94"/>
      <c r="AH1439" s="132"/>
      <c r="AI1439" s="97"/>
      <c r="AJ1439" s="96"/>
      <c r="AK1439" s="176"/>
      <c r="AL1439" s="169"/>
    </row>
    <row r="1440" spans="13:38" x14ac:dyDescent="0.45">
      <c r="M1440" s="96"/>
      <c r="N1440" s="103"/>
      <c r="R1440" s="108"/>
      <c r="S1440" s="98"/>
      <c r="T1440" s="105"/>
      <c r="V1440" s="171"/>
      <c r="W1440" s="95"/>
      <c r="X1440" s="129"/>
      <c r="Y1440" s="100"/>
      <c r="Z1440" s="99"/>
      <c r="AA1440" s="100"/>
      <c r="AB1440" s="99"/>
      <c r="AC1440" s="100"/>
      <c r="AD1440" s="105"/>
      <c r="AE1440" s="94"/>
      <c r="AF1440" s="105"/>
      <c r="AG1440" s="94"/>
      <c r="AH1440" s="132"/>
      <c r="AI1440" s="97"/>
      <c r="AJ1440" s="96"/>
      <c r="AK1440" s="176"/>
      <c r="AL1440" s="169"/>
    </row>
    <row r="1441" spans="13:38" x14ac:dyDescent="0.45">
      <c r="M1441" s="96"/>
      <c r="N1441" s="103"/>
      <c r="R1441" s="108"/>
      <c r="S1441" s="98"/>
      <c r="T1441" s="105"/>
      <c r="V1441" s="171"/>
      <c r="W1441" s="95"/>
      <c r="X1441" s="129"/>
      <c r="Y1441" s="100"/>
      <c r="Z1441" s="99"/>
      <c r="AA1441" s="100"/>
      <c r="AB1441" s="99"/>
      <c r="AC1441" s="100"/>
      <c r="AD1441" s="105"/>
      <c r="AE1441" s="94"/>
      <c r="AF1441" s="105"/>
      <c r="AG1441" s="94"/>
      <c r="AH1441" s="132"/>
      <c r="AI1441" s="97"/>
      <c r="AJ1441" s="96"/>
      <c r="AK1441" s="176"/>
      <c r="AL1441" s="169"/>
    </row>
    <row r="1442" spans="13:38" x14ac:dyDescent="0.45">
      <c r="M1442" s="96"/>
      <c r="N1442" s="103"/>
      <c r="R1442" s="108"/>
      <c r="S1442" s="98"/>
      <c r="T1442" s="105"/>
      <c r="V1442" s="171"/>
      <c r="W1442" s="95"/>
      <c r="X1442" s="129"/>
      <c r="Y1442" s="100"/>
      <c r="Z1442" s="99"/>
      <c r="AA1442" s="100"/>
      <c r="AB1442" s="99"/>
      <c r="AC1442" s="100"/>
      <c r="AD1442" s="105"/>
      <c r="AE1442" s="94"/>
      <c r="AF1442" s="105"/>
      <c r="AG1442" s="94"/>
      <c r="AH1442" s="132"/>
      <c r="AI1442" s="97"/>
      <c r="AJ1442" s="96"/>
      <c r="AK1442" s="176"/>
      <c r="AL1442" s="169"/>
    </row>
    <row r="1443" spans="13:38" x14ac:dyDescent="0.45">
      <c r="M1443" s="96"/>
      <c r="N1443" s="103"/>
      <c r="R1443" s="108"/>
      <c r="S1443" s="98"/>
      <c r="T1443" s="105"/>
      <c r="V1443" s="171"/>
      <c r="W1443" s="95"/>
      <c r="X1443" s="129"/>
      <c r="Y1443" s="100"/>
      <c r="Z1443" s="99"/>
      <c r="AA1443" s="100"/>
      <c r="AB1443" s="99"/>
      <c r="AC1443" s="100"/>
      <c r="AD1443" s="105"/>
      <c r="AE1443" s="94"/>
      <c r="AF1443" s="105"/>
      <c r="AG1443" s="94"/>
      <c r="AH1443" s="132"/>
      <c r="AI1443" s="97"/>
      <c r="AJ1443" s="96"/>
      <c r="AK1443" s="176"/>
      <c r="AL1443" s="169"/>
    </row>
    <row r="1444" spans="13:38" x14ac:dyDescent="0.45">
      <c r="M1444" s="96"/>
      <c r="N1444" s="103"/>
      <c r="R1444" s="108"/>
      <c r="S1444" s="98"/>
      <c r="T1444" s="105"/>
      <c r="V1444" s="171"/>
      <c r="W1444" s="95"/>
      <c r="X1444" s="129"/>
      <c r="Y1444" s="100"/>
      <c r="Z1444" s="99"/>
      <c r="AA1444" s="100"/>
      <c r="AB1444" s="99"/>
      <c r="AC1444" s="100"/>
      <c r="AD1444" s="105"/>
      <c r="AE1444" s="94"/>
      <c r="AF1444" s="105"/>
      <c r="AG1444" s="94"/>
      <c r="AH1444" s="132"/>
      <c r="AI1444" s="97"/>
      <c r="AJ1444" s="96"/>
      <c r="AK1444" s="176"/>
      <c r="AL1444" s="169"/>
    </row>
    <row r="1445" spans="13:38" x14ac:dyDescent="0.45">
      <c r="M1445" s="96"/>
      <c r="N1445" s="103"/>
      <c r="R1445" s="108"/>
      <c r="S1445" s="98"/>
      <c r="T1445" s="105"/>
      <c r="V1445" s="171"/>
      <c r="W1445" s="95"/>
      <c r="X1445" s="129"/>
      <c r="Y1445" s="100"/>
      <c r="Z1445" s="99"/>
      <c r="AA1445" s="100"/>
      <c r="AB1445" s="99"/>
      <c r="AC1445" s="100"/>
      <c r="AD1445" s="105"/>
      <c r="AE1445" s="94"/>
      <c r="AF1445" s="105"/>
      <c r="AG1445" s="94"/>
      <c r="AH1445" s="132"/>
      <c r="AI1445" s="97"/>
      <c r="AJ1445" s="96"/>
      <c r="AK1445" s="176"/>
      <c r="AL1445" s="169"/>
    </row>
    <row r="1446" spans="13:38" x14ac:dyDescent="0.45">
      <c r="M1446" s="96"/>
      <c r="N1446" s="103"/>
      <c r="R1446" s="108"/>
      <c r="S1446" s="98"/>
      <c r="T1446" s="105"/>
      <c r="V1446" s="171"/>
      <c r="W1446" s="95"/>
      <c r="X1446" s="129"/>
      <c r="Y1446" s="100"/>
      <c r="Z1446" s="99"/>
      <c r="AA1446" s="100"/>
      <c r="AB1446" s="99"/>
      <c r="AC1446" s="100"/>
      <c r="AD1446" s="105"/>
      <c r="AE1446" s="94"/>
      <c r="AF1446" s="105"/>
      <c r="AG1446" s="94"/>
      <c r="AH1446" s="132"/>
      <c r="AI1446" s="97"/>
      <c r="AJ1446" s="96"/>
      <c r="AK1446" s="176"/>
      <c r="AL1446" s="169"/>
    </row>
    <row r="1447" spans="13:38" x14ac:dyDescent="0.45">
      <c r="M1447" s="96"/>
      <c r="N1447" s="103"/>
      <c r="R1447" s="108"/>
      <c r="S1447" s="98"/>
      <c r="T1447" s="105"/>
      <c r="V1447" s="171"/>
      <c r="W1447" s="95"/>
      <c r="X1447" s="129"/>
      <c r="Y1447" s="100"/>
      <c r="Z1447" s="99"/>
      <c r="AA1447" s="100"/>
      <c r="AB1447" s="99"/>
      <c r="AC1447" s="100"/>
      <c r="AD1447" s="105"/>
      <c r="AE1447" s="94"/>
      <c r="AF1447" s="105"/>
      <c r="AG1447" s="94"/>
      <c r="AH1447" s="132"/>
      <c r="AI1447" s="97"/>
      <c r="AJ1447" s="96"/>
      <c r="AK1447" s="176"/>
      <c r="AL1447" s="169"/>
    </row>
    <row r="1448" spans="13:38" x14ac:dyDescent="0.45">
      <c r="M1448" s="96"/>
      <c r="N1448" s="103"/>
      <c r="R1448" s="108"/>
      <c r="S1448" s="98"/>
      <c r="T1448" s="105"/>
      <c r="V1448" s="171"/>
      <c r="W1448" s="95"/>
      <c r="X1448" s="129"/>
      <c r="Y1448" s="100"/>
      <c r="Z1448" s="99"/>
      <c r="AA1448" s="100"/>
      <c r="AB1448" s="99"/>
      <c r="AC1448" s="100"/>
      <c r="AD1448" s="105"/>
      <c r="AE1448" s="94"/>
      <c r="AF1448" s="105"/>
      <c r="AG1448" s="94"/>
      <c r="AH1448" s="132"/>
      <c r="AI1448" s="97"/>
      <c r="AJ1448" s="96"/>
      <c r="AK1448" s="176"/>
      <c r="AL1448" s="169"/>
    </row>
    <row r="1449" spans="13:38" x14ac:dyDescent="0.45">
      <c r="M1449" s="96"/>
      <c r="N1449" s="103"/>
      <c r="R1449" s="108"/>
      <c r="S1449" s="98"/>
      <c r="T1449" s="105"/>
      <c r="V1449" s="171"/>
      <c r="W1449" s="95"/>
      <c r="X1449" s="129"/>
      <c r="Y1449" s="100"/>
      <c r="Z1449" s="99"/>
      <c r="AA1449" s="100"/>
      <c r="AB1449" s="99"/>
      <c r="AC1449" s="100"/>
      <c r="AD1449" s="105"/>
      <c r="AE1449" s="94"/>
      <c r="AF1449" s="105"/>
      <c r="AG1449" s="94"/>
      <c r="AH1449" s="132"/>
      <c r="AI1449" s="97"/>
      <c r="AJ1449" s="96"/>
      <c r="AK1449" s="176"/>
      <c r="AL1449" s="169"/>
    </row>
    <row r="1450" spans="13:38" x14ac:dyDescent="0.45">
      <c r="M1450" s="96"/>
      <c r="N1450" s="103"/>
      <c r="R1450" s="108"/>
      <c r="S1450" s="98"/>
      <c r="T1450" s="105"/>
      <c r="V1450" s="171"/>
      <c r="W1450" s="95"/>
      <c r="X1450" s="129"/>
      <c r="Y1450" s="100"/>
      <c r="Z1450" s="99"/>
      <c r="AA1450" s="100"/>
      <c r="AB1450" s="99"/>
      <c r="AC1450" s="100"/>
      <c r="AD1450" s="105"/>
      <c r="AE1450" s="94"/>
      <c r="AF1450" s="105"/>
      <c r="AG1450" s="94"/>
      <c r="AH1450" s="132"/>
      <c r="AI1450" s="97"/>
      <c r="AJ1450" s="96"/>
      <c r="AK1450" s="176"/>
      <c r="AL1450" s="169"/>
    </row>
    <row r="1451" spans="13:38" x14ac:dyDescent="0.45">
      <c r="M1451" s="96"/>
      <c r="N1451" s="103"/>
      <c r="R1451" s="108"/>
      <c r="S1451" s="98"/>
      <c r="T1451" s="105"/>
      <c r="V1451" s="171"/>
      <c r="W1451" s="95"/>
      <c r="X1451" s="129"/>
      <c r="Y1451" s="100"/>
      <c r="Z1451" s="99"/>
      <c r="AA1451" s="100"/>
      <c r="AB1451" s="99"/>
      <c r="AC1451" s="100"/>
      <c r="AD1451" s="105"/>
      <c r="AE1451" s="94"/>
      <c r="AF1451" s="105"/>
      <c r="AG1451" s="94"/>
      <c r="AH1451" s="132"/>
      <c r="AI1451" s="97"/>
      <c r="AJ1451" s="96"/>
      <c r="AK1451" s="176"/>
      <c r="AL1451" s="169"/>
    </row>
    <row r="1452" spans="13:38" x14ac:dyDescent="0.45">
      <c r="M1452" s="96"/>
      <c r="N1452" s="103"/>
      <c r="R1452" s="108"/>
      <c r="S1452" s="98"/>
      <c r="T1452" s="105"/>
      <c r="V1452" s="171"/>
      <c r="W1452" s="95"/>
      <c r="X1452" s="129"/>
      <c r="Y1452" s="100"/>
      <c r="Z1452" s="99"/>
      <c r="AA1452" s="100"/>
      <c r="AB1452" s="99"/>
      <c r="AC1452" s="100"/>
      <c r="AD1452" s="105"/>
      <c r="AE1452" s="94"/>
      <c r="AF1452" s="105"/>
      <c r="AG1452" s="94"/>
      <c r="AH1452" s="132"/>
      <c r="AI1452" s="97"/>
      <c r="AJ1452" s="96"/>
      <c r="AK1452" s="176"/>
      <c r="AL1452" s="169"/>
    </row>
    <row r="1453" spans="13:38" x14ac:dyDescent="0.45">
      <c r="M1453" s="96"/>
      <c r="N1453" s="103"/>
      <c r="R1453" s="108"/>
      <c r="S1453" s="98"/>
      <c r="T1453" s="105"/>
      <c r="V1453" s="171"/>
      <c r="W1453" s="95"/>
      <c r="X1453" s="129"/>
      <c r="Y1453" s="100"/>
      <c r="Z1453" s="99"/>
      <c r="AA1453" s="100"/>
      <c r="AB1453" s="99"/>
      <c r="AC1453" s="100"/>
      <c r="AD1453" s="105"/>
      <c r="AE1453" s="94"/>
      <c r="AF1453" s="105"/>
      <c r="AG1453" s="94"/>
      <c r="AH1453" s="132"/>
      <c r="AI1453" s="97"/>
      <c r="AJ1453" s="96"/>
      <c r="AK1453" s="176"/>
      <c r="AL1453" s="169"/>
    </row>
    <row r="1454" spans="13:38" x14ac:dyDescent="0.45">
      <c r="M1454" s="96"/>
      <c r="N1454" s="103"/>
      <c r="R1454" s="108"/>
      <c r="S1454" s="98"/>
      <c r="T1454" s="105"/>
      <c r="V1454" s="171"/>
      <c r="W1454" s="95"/>
      <c r="X1454" s="129"/>
      <c r="Y1454" s="100"/>
      <c r="Z1454" s="99"/>
      <c r="AA1454" s="100"/>
      <c r="AB1454" s="99"/>
      <c r="AC1454" s="100"/>
      <c r="AD1454" s="105"/>
      <c r="AE1454" s="94"/>
      <c r="AF1454" s="105"/>
      <c r="AG1454" s="94"/>
      <c r="AH1454" s="132"/>
      <c r="AI1454" s="97"/>
      <c r="AJ1454" s="96"/>
      <c r="AK1454" s="176"/>
      <c r="AL1454" s="169"/>
    </row>
    <row r="1455" spans="13:38" x14ac:dyDescent="0.45">
      <c r="M1455" s="96"/>
      <c r="N1455" s="103"/>
      <c r="R1455" s="108"/>
      <c r="S1455" s="98"/>
      <c r="T1455" s="105"/>
      <c r="V1455" s="171"/>
      <c r="W1455" s="95"/>
      <c r="X1455" s="129"/>
      <c r="Y1455" s="100"/>
      <c r="Z1455" s="99"/>
      <c r="AA1455" s="100"/>
      <c r="AB1455" s="99"/>
      <c r="AC1455" s="100"/>
      <c r="AD1455" s="105"/>
      <c r="AE1455" s="94"/>
      <c r="AF1455" s="105"/>
      <c r="AG1455" s="94"/>
      <c r="AH1455" s="132"/>
      <c r="AI1455" s="97"/>
      <c r="AJ1455" s="96"/>
      <c r="AK1455" s="176"/>
      <c r="AL1455" s="169"/>
    </row>
    <row r="1456" spans="13:38" x14ac:dyDescent="0.45">
      <c r="M1456" s="96"/>
      <c r="N1456" s="103"/>
      <c r="R1456" s="108"/>
      <c r="S1456" s="98"/>
      <c r="T1456" s="105"/>
      <c r="V1456" s="171"/>
      <c r="W1456" s="95"/>
      <c r="X1456" s="129"/>
      <c r="Y1456" s="100"/>
      <c r="Z1456" s="99"/>
      <c r="AA1456" s="100"/>
      <c r="AB1456" s="99"/>
      <c r="AC1456" s="100"/>
      <c r="AD1456" s="105"/>
      <c r="AE1456" s="94"/>
      <c r="AF1456" s="105"/>
      <c r="AG1456" s="94"/>
      <c r="AH1456" s="132"/>
      <c r="AI1456" s="97"/>
      <c r="AJ1456" s="96"/>
      <c r="AK1456" s="176"/>
      <c r="AL1456" s="169"/>
    </row>
    <row r="1457" spans="13:38" x14ac:dyDescent="0.45">
      <c r="M1457" s="96"/>
      <c r="N1457" s="103"/>
      <c r="R1457" s="108"/>
      <c r="S1457" s="98"/>
      <c r="T1457" s="105"/>
      <c r="V1457" s="171"/>
      <c r="W1457" s="95"/>
      <c r="X1457" s="129"/>
      <c r="Y1457" s="100"/>
      <c r="Z1457" s="99"/>
      <c r="AA1457" s="100"/>
      <c r="AB1457" s="99"/>
      <c r="AC1457" s="100"/>
      <c r="AD1457" s="105"/>
      <c r="AE1457" s="94"/>
      <c r="AF1457" s="105"/>
      <c r="AG1457" s="94"/>
      <c r="AH1457" s="132"/>
      <c r="AI1457" s="97"/>
      <c r="AJ1457" s="96"/>
      <c r="AK1457" s="176"/>
      <c r="AL1457" s="169"/>
    </row>
    <row r="1458" spans="13:38" x14ac:dyDescent="0.45">
      <c r="M1458" s="96"/>
      <c r="N1458" s="103"/>
      <c r="R1458" s="108"/>
      <c r="S1458" s="98"/>
      <c r="T1458" s="105"/>
      <c r="V1458" s="171"/>
      <c r="W1458" s="95"/>
      <c r="X1458" s="129"/>
      <c r="Y1458" s="100"/>
      <c r="Z1458" s="99"/>
      <c r="AA1458" s="100"/>
      <c r="AB1458" s="99"/>
      <c r="AC1458" s="100"/>
      <c r="AD1458" s="105"/>
      <c r="AE1458" s="94"/>
      <c r="AF1458" s="105"/>
      <c r="AG1458" s="94"/>
      <c r="AH1458" s="132"/>
      <c r="AI1458" s="97"/>
      <c r="AJ1458" s="96"/>
      <c r="AK1458" s="176"/>
      <c r="AL1458" s="169"/>
    </row>
    <row r="1459" spans="13:38" x14ac:dyDescent="0.45">
      <c r="M1459" s="96"/>
      <c r="N1459" s="103"/>
      <c r="R1459" s="108"/>
      <c r="S1459" s="98"/>
      <c r="T1459" s="105"/>
      <c r="V1459" s="171"/>
      <c r="W1459" s="95"/>
      <c r="X1459" s="129"/>
      <c r="Y1459" s="100"/>
      <c r="Z1459" s="99"/>
      <c r="AA1459" s="100"/>
      <c r="AB1459" s="99"/>
      <c r="AC1459" s="100"/>
      <c r="AD1459" s="105"/>
      <c r="AE1459" s="94"/>
      <c r="AF1459" s="105"/>
      <c r="AG1459" s="94"/>
      <c r="AH1459" s="132"/>
      <c r="AI1459" s="97"/>
      <c r="AJ1459" s="96"/>
      <c r="AK1459" s="176"/>
      <c r="AL1459" s="169"/>
    </row>
    <row r="1460" spans="13:38" x14ac:dyDescent="0.45">
      <c r="M1460" s="96"/>
      <c r="N1460" s="103"/>
      <c r="R1460" s="108"/>
      <c r="S1460" s="98"/>
      <c r="T1460" s="105"/>
      <c r="V1460" s="171"/>
      <c r="W1460" s="95"/>
      <c r="X1460" s="129"/>
      <c r="Y1460" s="100"/>
      <c r="Z1460" s="99"/>
      <c r="AA1460" s="100"/>
      <c r="AB1460" s="99"/>
      <c r="AC1460" s="100"/>
      <c r="AD1460" s="105"/>
      <c r="AE1460" s="94"/>
      <c r="AF1460" s="105"/>
      <c r="AG1460" s="94"/>
      <c r="AH1460" s="132"/>
      <c r="AI1460" s="97"/>
      <c r="AJ1460" s="96"/>
      <c r="AK1460" s="176"/>
      <c r="AL1460" s="169"/>
    </row>
    <row r="1461" spans="13:38" x14ac:dyDescent="0.45">
      <c r="M1461" s="96"/>
      <c r="N1461" s="103"/>
      <c r="R1461" s="108"/>
      <c r="S1461" s="98"/>
      <c r="T1461" s="105"/>
      <c r="V1461" s="171"/>
      <c r="W1461" s="95"/>
      <c r="X1461" s="129"/>
      <c r="Y1461" s="100"/>
      <c r="Z1461" s="99"/>
      <c r="AA1461" s="100"/>
      <c r="AB1461" s="99"/>
      <c r="AC1461" s="100"/>
      <c r="AD1461" s="105"/>
      <c r="AE1461" s="94"/>
      <c r="AF1461" s="105"/>
      <c r="AG1461" s="94"/>
      <c r="AH1461" s="132"/>
      <c r="AI1461" s="97"/>
      <c r="AJ1461" s="96"/>
      <c r="AK1461" s="176"/>
      <c r="AL1461" s="169"/>
    </row>
    <row r="1462" spans="13:38" x14ac:dyDescent="0.45">
      <c r="M1462" s="96"/>
      <c r="N1462" s="103"/>
      <c r="R1462" s="108"/>
      <c r="S1462" s="98"/>
      <c r="T1462" s="105"/>
      <c r="V1462" s="171"/>
      <c r="W1462" s="95"/>
      <c r="X1462" s="129"/>
      <c r="Y1462" s="100"/>
      <c r="Z1462" s="99"/>
      <c r="AA1462" s="100"/>
      <c r="AB1462" s="99"/>
      <c r="AC1462" s="100"/>
      <c r="AD1462" s="105"/>
      <c r="AE1462" s="94"/>
      <c r="AF1462" s="105"/>
      <c r="AG1462" s="94"/>
      <c r="AH1462" s="132"/>
      <c r="AI1462" s="97"/>
      <c r="AJ1462" s="96"/>
      <c r="AK1462" s="176"/>
      <c r="AL1462" s="169"/>
    </row>
    <row r="1463" spans="13:38" x14ac:dyDescent="0.45">
      <c r="M1463" s="96"/>
      <c r="N1463" s="103"/>
      <c r="R1463" s="108"/>
      <c r="S1463" s="98"/>
      <c r="T1463" s="105"/>
      <c r="V1463" s="171"/>
      <c r="W1463" s="95"/>
      <c r="X1463" s="129"/>
      <c r="Y1463" s="100"/>
      <c r="Z1463" s="99"/>
      <c r="AA1463" s="100"/>
      <c r="AB1463" s="99"/>
      <c r="AC1463" s="100"/>
      <c r="AD1463" s="105"/>
      <c r="AE1463" s="94"/>
      <c r="AF1463" s="105"/>
      <c r="AG1463" s="94"/>
      <c r="AH1463" s="132"/>
      <c r="AI1463" s="97"/>
      <c r="AJ1463" s="96"/>
      <c r="AK1463" s="176"/>
      <c r="AL1463" s="169"/>
    </row>
    <row r="1464" spans="13:38" x14ac:dyDescent="0.45">
      <c r="M1464" s="96"/>
      <c r="N1464" s="103"/>
      <c r="R1464" s="108"/>
      <c r="S1464" s="98"/>
      <c r="T1464" s="105"/>
      <c r="V1464" s="171"/>
      <c r="W1464" s="95"/>
      <c r="X1464" s="129"/>
      <c r="Y1464" s="100"/>
      <c r="Z1464" s="99"/>
      <c r="AA1464" s="100"/>
      <c r="AB1464" s="99"/>
      <c r="AC1464" s="100"/>
      <c r="AD1464" s="105"/>
      <c r="AE1464" s="94"/>
      <c r="AF1464" s="105"/>
      <c r="AG1464" s="94"/>
      <c r="AH1464" s="132"/>
      <c r="AI1464" s="97"/>
      <c r="AJ1464" s="96"/>
      <c r="AK1464" s="176"/>
      <c r="AL1464" s="169"/>
    </row>
    <row r="1465" spans="13:38" x14ac:dyDescent="0.45">
      <c r="M1465" s="96"/>
      <c r="N1465" s="103"/>
      <c r="R1465" s="108"/>
      <c r="S1465" s="98"/>
      <c r="T1465" s="105"/>
      <c r="V1465" s="171"/>
      <c r="W1465" s="95"/>
      <c r="X1465" s="129"/>
      <c r="Y1465" s="100"/>
      <c r="Z1465" s="99"/>
      <c r="AA1465" s="100"/>
      <c r="AB1465" s="99"/>
      <c r="AC1465" s="100"/>
      <c r="AD1465" s="105"/>
      <c r="AE1465" s="94"/>
      <c r="AF1465" s="105"/>
      <c r="AG1465" s="94"/>
      <c r="AH1465" s="132"/>
      <c r="AI1465" s="97"/>
      <c r="AJ1465" s="96"/>
      <c r="AK1465" s="176"/>
      <c r="AL1465" s="169"/>
    </row>
    <row r="1466" spans="13:38" x14ac:dyDescent="0.45">
      <c r="M1466" s="96"/>
      <c r="N1466" s="103"/>
      <c r="R1466" s="108"/>
      <c r="S1466" s="98"/>
      <c r="T1466" s="105"/>
      <c r="V1466" s="171"/>
      <c r="W1466" s="95"/>
      <c r="X1466" s="129"/>
      <c r="Y1466" s="100"/>
      <c r="Z1466" s="99"/>
      <c r="AA1466" s="100"/>
      <c r="AB1466" s="99"/>
      <c r="AC1466" s="100"/>
      <c r="AD1466" s="105"/>
      <c r="AE1466" s="94"/>
      <c r="AF1466" s="105"/>
      <c r="AG1466" s="94"/>
      <c r="AH1466" s="132"/>
      <c r="AI1466" s="97"/>
      <c r="AJ1466" s="96"/>
      <c r="AK1466" s="176"/>
      <c r="AL1466" s="169"/>
    </row>
    <row r="1467" spans="13:38" x14ac:dyDescent="0.45">
      <c r="M1467" s="96"/>
      <c r="N1467" s="103"/>
      <c r="R1467" s="108"/>
      <c r="S1467" s="98"/>
      <c r="T1467" s="105"/>
      <c r="V1467" s="171"/>
      <c r="W1467" s="95"/>
      <c r="X1467" s="129"/>
      <c r="Y1467" s="100"/>
      <c r="Z1467" s="99"/>
      <c r="AA1467" s="100"/>
      <c r="AB1467" s="99"/>
      <c r="AC1467" s="100"/>
      <c r="AD1467" s="105"/>
      <c r="AE1467" s="94"/>
      <c r="AF1467" s="105"/>
      <c r="AG1467" s="94"/>
      <c r="AH1467" s="132"/>
      <c r="AI1467" s="97"/>
      <c r="AJ1467" s="96"/>
      <c r="AK1467" s="176"/>
      <c r="AL1467" s="169"/>
    </row>
    <row r="1468" spans="13:38" x14ac:dyDescent="0.45">
      <c r="M1468" s="96"/>
      <c r="N1468" s="103"/>
      <c r="R1468" s="108"/>
      <c r="S1468" s="98"/>
      <c r="T1468" s="105"/>
      <c r="V1468" s="171"/>
      <c r="W1468" s="95"/>
      <c r="X1468" s="129"/>
      <c r="Y1468" s="100"/>
      <c r="Z1468" s="99"/>
      <c r="AA1468" s="100"/>
      <c r="AB1468" s="99"/>
      <c r="AC1468" s="100"/>
      <c r="AD1468" s="105"/>
      <c r="AE1468" s="94"/>
      <c r="AF1468" s="105"/>
      <c r="AG1468" s="94"/>
      <c r="AH1468" s="132"/>
      <c r="AI1468" s="97"/>
      <c r="AJ1468" s="96"/>
      <c r="AK1468" s="176"/>
      <c r="AL1468" s="169"/>
    </row>
    <row r="1469" spans="13:38" x14ac:dyDescent="0.45">
      <c r="M1469" s="96"/>
      <c r="N1469" s="103"/>
      <c r="R1469" s="108"/>
      <c r="S1469" s="98"/>
      <c r="T1469" s="105"/>
      <c r="V1469" s="171"/>
      <c r="W1469" s="95"/>
      <c r="X1469" s="129"/>
      <c r="Y1469" s="100"/>
      <c r="Z1469" s="99"/>
      <c r="AA1469" s="100"/>
      <c r="AB1469" s="99"/>
      <c r="AC1469" s="100"/>
      <c r="AD1469" s="105"/>
      <c r="AE1469" s="94"/>
      <c r="AF1469" s="105"/>
      <c r="AG1469" s="94"/>
      <c r="AH1469" s="132"/>
      <c r="AI1469" s="97"/>
      <c r="AJ1469" s="96"/>
      <c r="AK1469" s="176"/>
      <c r="AL1469" s="169"/>
    </row>
    <row r="1470" spans="13:38" x14ac:dyDescent="0.45">
      <c r="M1470" s="96"/>
      <c r="N1470" s="103"/>
      <c r="R1470" s="108"/>
      <c r="S1470" s="98"/>
      <c r="T1470" s="105"/>
      <c r="V1470" s="171"/>
      <c r="W1470" s="95"/>
      <c r="X1470" s="129"/>
      <c r="Y1470" s="100"/>
      <c r="Z1470" s="99"/>
      <c r="AA1470" s="100"/>
      <c r="AB1470" s="99"/>
      <c r="AC1470" s="100"/>
      <c r="AD1470" s="105"/>
      <c r="AE1470" s="94"/>
      <c r="AF1470" s="105"/>
      <c r="AG1470" s="94"/>
      <c r="AH1470" s="132"/>
      <c r="AI1470" s="97"/>
      <c r="AJ1470" s="96"/>
      <c r="AK1470" s="176"/>
      <c r="AL1470" s="169"/>
    </row>
    <row r="1471" spans="13:38" x14ac:dyDescent="0.45">
      <c r="M1471" s="96"/>
      <c r="N1471" s="103"/>
      <c r="R1471" s="108"/>
      <c r="S1471" s="98"/>
      <c r="T1471" s="105"/>
      <c r="V1471" s="171"/>
      <c r="W1471" s="95"/>
      <c r="X1471" s="129"/>
      <c r="Y1471" s="100"/>
      <c r="Z1471" s="99"/>
      <c r="AA1471" s="100"/>
      <c r="AB1471" s="99"/>
      <c r="AC1471" s="100"/>
      <c r="AD1471" s="105"/>
      <c r="AE1471" s="94"/>
      <c r="AF1471" s="105"/>
      <c r="AG1471" s="94"/>
      <c r="AH1471" s="132"/>
      <c r="AI1471" s="97"/>
      <c r="AJ1471" s="96"/>
      <c r="AK1471" s="176"/>
      <c r="AL1471" s="169"/>
    </row>
    <row r="1472" spans="13:38" x14ac:dyDescent="0.45">
      <c r="M1472" s="96"/>
      <c r="N1472" s="103"/>
      <c r="R1472" s="108"/>
      <c r="S1472" s="98"/>
      <c r="T1472" s="105"/>
      <c r="V1472" s="171"/>
      <c r="W1472" s="95"/>
      <c r="X1472" s="129"/>
      <c r="Y1472" s="100"/>
      <c r="Z1472" s="99"/>
      <c r="AA1472" s="100"/>
      <c r="AB1472" s="99"/>
      <c r="AC1472" s="100"/>
      <c r="AD1472" s="105"/>
      <c r="AE1472" s="94"/>
      <c r="AF1472" s="105"/>
      <c r="AG1472" s="94"/>
      <c r="AH1472" s="132"/>
      <c r="AI1472" s="97"/>
      <c r="AJ1472" s="96"/>
      <c r="AK1472" s="176"/>
      <c r="AL1472" s="169"/>
    </row>
    <row r="1473" spans="13:38" x14ac:dyDescent="0.45">
      <c r="M1473" s="96"/>
      <c r="N1473" s="103"/>
      <c r="R1473" s="108"/>
      <c r="S1473" s="98"/>
      <c r="T1473" s="105"/>
      <c r="V1473" s="171"/>
      <c r="W1473" s="95"/>
      <c r="X1473" s="129"/>
      <c r="Y1473" s="100"/>
      <c r="Z1473" s="99"/>
      <c r="AA1473" s="100"/>
      <c r="AB1473" s="99"/>
      <c r="AC1473" s="100"/>
      <c r="AD1473" s="105"/>
      <c r="AE1473" s="94"/>
      <c r="AF1473" s="105"/>
      <c r="AG1473" s="94"/>
      <c r="AH1473" s="132"/>
      <c r="AI1473" s="97"/>
      <c r="AJ1473" s="96"/>
      <c r="AK1473" s="176"/>
      <c r="AL1473" s="169"/>
    </row>
    <row r="1474" spans="13:38" x14ac:dyDescent="0.45">
      <c r="M1474" s="96"/>
      <c r="N1474" s="103"/>
      <c r="R1474" s="108"/>
      <c r="S1474" s="98"/>
      <c r="T1474" s="105"/>
      <c r="V1474" s="171"/>
      <c r="W1474" s="95"/>
      <c r="X1474" s="129"/>
      <c r="Y1474" s="100"/>
      <c r="Z1474" s="99"/>
      <c r="AA1474" s="100"/>
      <c r="AB1474" s="99"/>
      <c r="AC1474" s="100"/>
      <c r="AD1474" s="105"/>
      <c r="AE1474" s="94"/>
      <c r="AF1474" s="105"/>
      <c r="AG1474" s="94"/>
      <c r="AH1474" s="132"/>
      <c r="AI1474" s="97"/>
      <c r="AJ1474" s="96"/>
      <c r="AK1474" s="176"/>
      <c r="AL1474" s="169"/>
    </row>
    <row r="1475" spans="13:38" x14ac:dyDescent="0.45">
      <c r="M1475" s="96"/>
      <c r="N1475" s="103"/>
      <c r="R1475" s="108"/>
      <c r="S1475" s="98"/>
      <c r="T1475" s="105"/>
      <c r="V1475" s="171"/>
      <c r="W1475" s="95"/>
      <c r="X1475" s="129"/>
      <c r="Y1475" s="100"/>
      <c r="Z1475" s="99"/>
      <c r="AA1475" s="100"/>
      <c r="AB1475" s="99"/>
      <c r="AC1475" s="100"/>
      <c r="AD1475" s="105"/>
      <c r="AE1475" s="94"/>
      <c r="AF1475" s="105"/>
      <c r="AG1475" s="94"/>
      <c r="AH1475" s="132"/>
      <c r="AI1475" s="97"/>
      <c r="AJ1475" s="96"/>
      <c r="AK1475" s="176"/>
      <c r="AL1475" s="169"/>
    </row>
    <row r="1476" spans="13:38" x14ac:dyDescent="0.45">
      <c r="M1476" s="96"/>
      <c r="N1476" s="103"/>
      <c r="R1476" s="108"/>
      <c r="S1476" s="98"/>
      <c r="T1476" s="105"/>
      <c r="V1476" s="171"/>
      <c r="W1476" s="95"/>
      <c r="X1476" s="129"/>
      <c r="Y1476" s="100"/>
      <c r="Z1476" s="99"/>
      <c r="AA1476" s="100"/>
      <c r="AB1476" s="99"/>
      <c r="AC1476" s="100"/>
      <c r="AD1476" s="105"/>
      <c r="AE1476" s="94"/>
      <c r="AF1476" s="105"/>
      <c r="AG1476" s="94"/>
      <c r="AH1476" s="132"/>
      <c r="AI1476" s="97"/>
      <c r="AJ1476" s="96"/>
      <c r="AK1476" s="176"/>
      <c r="AL1476" s="169"/>
    </row>
    <row r="1477" spans="13:38" x14ac:dyDescent="0.45">
      <c r="M1477" s="96"/>
      <c r="N1477" s="103"/>
      <c r="R1477" s="108"/>
      <c r="S1477" s="98"/>
      <c r="T1477" s="105"/>
      <c r="V1477" s="171"/>
      <c r="W1477" s="95"/>
      <c r="X1477" s="129"/>
      <c r="Y1477" s="100"/>
      <c r="Z1477" s="99"/>
      <c r="AA1477" s="100"/>
      <c r="AB1477" s="99"/>
      <c r="AC1477" s="100"/>
      <c r="AD1477" s="105"/>
      <c r="AE1477" s="94"/>
      <c r="AF1477" s="105"/>
      <c r="AG1477" s="94"/>
      <c r="AH1477" s="132"/>
      <c r="AI1477" s="97"/>
      <c r="AJ1477" s="96"/>
      <c r="AK1477" s="176"/>
      <c r="AL1477" s="169"/>
    </row>
    <row r="1478" spans="13:38" x14ac:dyDescent="0.45">
      <c r="M1478" s="96"/>
      <c r="N1478" s="103"/>
      <c r="R1478" s="108"/>
      <c r="S1478" s="98"/>
      <c r="T1478" s="105"/>
      <c r="V1478" s="171"/>
      <c r="W1478" s="95"/>
      <c r="X1478" s="129"/>
      <c r="Y1478" s="100"/>
      <c r="Z1478" s="99"/>
      <c r="AA1478" s="100"/>
      <c r="AB1478" s="99"/>
      <c r="AC1478" s="100"/>
      <c r="AD1478" s="105"/>
      <c r="AE1478" s="94"/>
      <c r="AF1478" s="105"/>
      <c r="AG1478" s="94"/>
      <c r="AH1478" s="132"/>
      <c r="AI1478" s="97"/>
      <c r="AJ1478" s="96"/>
      <c r="AK1478" s="176"/>
      <c r="AL1478" s="169"/>
    </row>
    <row r="1479" spans="13:38" x14ac:dyDescent="0.45">
      <c r="M1479" s="96"/>
      <c r="N1479" s="103"/>
      <c r="R1479" s="108"/>
      <c r="S1479" s="98"/>
      <c r="T1479" s="105"/>
      <c r="V1479" s="171"/>
      <c r="W1479" s="95"/>
      <c r="X1479" s="129"/>
      <c r="Y1479" s="100"/>
      <c r="Z1479" s="99"/>
      <c r="AA1479" s="100"/>
      <c r="AB1479" s="99"/>
      <c r="AC1479" s="100"/>
      <c r="AD1479" s="105"/>
      <c r="AE1479" s="94"/>
      <c r="AF1479" s="105"/>
      <c r="AG1479" s="94"/>
      <c r="AH1479" s="132"/>
      <c r="AI1479" s="97"/>
      <c r="AJ1479" s="96"/>
      <c r="AK1479" s="176"/>
      <c r="AL1479" s="169"/>
    </row>
    <row r="1480" spans="13:38" x14ac:dyDescent="0.45">
      <c r="M1480" s="96"/>
      <c r="N1480" s="103"/>
      <c r="R1480" s="108"/>
      <c r="S1480" s="98"/>
      <c r="T1480" s="105"/>
      <c r="V1480" s="171"/>
      <c r="W1480" s="95"/>
      <c r="X1480" s="129"/>
      <c r="Y1480" s="100"/>
      <c r="Z1480" s="99"/>
      <c r="AA1480" s="100"/>
      <c r="AB1480" s="99"/>
      <c r="AC1480" s="100"/>
      <c r="AD1480" s="105"/>
      <c r="AE1480" s="94"/>
      <c r="AF1480" s="105"/>
      <c r="AG1480" s="94"/>
      <c r="AH1480" s="132"/>
      <c r="AI1480" s="97"/>
      <c r="AJ1480" s="96"/>
      <c r="AK1480" s="176"/>
      <c r="AL1480" s="169"/>
    </row>
    <row r="1481" spans="13:38" x14ac:dyDescent="0.45">
      <c r="M1481" s="96"/>
      <c r="N1481" s="103"/>
      <c r="R1481" s="108"/>
      <c r="S1481" s="98"/>
      <c r="T1481" s="105"/>
      <c r="V1481" s="171"/>
      <c r="W1481" s="95"/>
      <c r="X1481" s="129"/>
      <c r="Y1481" s="100"/>
      <c r="Z1481" s="99"/>
      <c r="AA1481" s="100"/>
      <c r="AB1481" s="99"/>
      <c r="AC1481" s="100"/>
      <c r="AD1481" s="105"/>
      <c r="AE1481" s="94"/>
      <c r="AF1481" s="105"/>
      <c r="AG1481" s="94"/>
      <c r="AH1481" s="132"/>
      <c r="AI1481" s="97"/>
      <c r="AJ1481" s="96"/>
      <c r="AK1481" s="176"/>
      <c r="AL1481" s="169"/>
    </row>
    <row r="1482" spans="13:38" x14ac:dyDescent="0.45">
      <c r="M1482" s="96"/>
      <c r="N1482" s="103"/>
      <c r="R1482" s="108"/>
      <c r="S1482" s="98"/>
      <c r="T1482" s="105"/>
      <c r="V1482" s="171"/>
      <c r="W1482" s="95"/>
      <c r="X1482" s="129"/>
      <c r="Y1482" s="100"/>
      <c r="Z1482" s="99"/>
      <c r="AA1482" s="100"/>
      <c r="AB1482" s="99"/>
      <c r="AC1482" s="100"/>
      <c r="AD1482" s="105"/>
      <c r="AE1482" s="94"/>
      <c r="AF1482" s="105"/>
      <c r="AG1482" s="94"/>
      <c r="AH1482" s="132"/>
      <c r="AI1482" s="97"/>
      <c r="AJ1482" s="96"/>
      <c r="AK1482" s="176"/>
      <c r="AL1482" s="169"/>
    </row>
    <row r="1483" spans="13:38" x14ac:dyDescent="0.45">
      <c r="M1483" s="96"/>
      <c r="N1483" s="103"/>
      <c r="R1483" s="108"/>
      <c r="S1483" s="98"/>
      <c r="T1483" s="105"/>
      <c r="V1483" s="171"/>
      <c r="W1483" s="95"/>
      <c r="X1483" s="129"/>
      <c r="Y1483" s="100"/>
      <c r="Z1483" s="99"/>
      <c r="AA1483" s="100"/>
      <c r="AB1483" s="99"/>
      <c r="AC1483" s="100"/>
      <c r="AD1483" s="105"/>
      <c r="AE1483" s="94"/>
      <c r="AF1483" s="105"/>
      <c r="AG1483" s="94"/>
      <c r="AH1483" s="132"/>
      <c r="AI1483" s="97"/>
      <c r="AJ1483" s="96"/>
      <c r="AK1483" s="176"/>
      <c r="AL1483" s="169"/>
    </row>
    <row r="1484" spans="13:38" x14ac:dyDescent="0.45">
      <c r="M1484" s="96"/>
      <c r="N1484" s="103"/>
      <c r="R1484" s="108"/>
      <c r="S1484" s="98"/>
      <c r="T1484" s="105"/>
      <c r="V1484" s="171"/>
      <c r="W1484" s="95"/>
      <c r="X1484" s="129"/>
      <c r="Y1484" s="100"/>
      <c r="Z1484" s="99"/>
      <c r="AA1484" s="100"/>
      <c r="AB1484" s="99"/>
      <c r="AC1484" s="100"/>
      <c r="AD1484" s="105"/>
      <c r="AE1484" s="94"/>
      <c r="AF1484" s="105"/>
      <c r="AG1484" s="94"/>
      <c r="AH1484" s="132"/>
      <c r="AI1484" s="97"/>
      <c r="AJ1484" s="96"/>
      <c r="AK1484" s="176"/>
      <c r="AL1484" s="169"/>
    </row>
    <row r="1485" spans="13:38" x14ac:dyDescent="0.45">
      <c r="M1485" s="96"/>
      <c r="N1485" s="103"/>
      <c r="R1485" s="108"/>
      <c r="S1485" s="98"/>
      <c r="T1485" s="105"/>
      <c r="V1485" s="171"/>
      <c r="W1485" s="95"/>
      <c r="X1485" s="129"/>
      <c r="Y1485" s="100"/>
      <c r="Z1485" s="99"/>
      <c r="AA1485" s="100"/>
      <c r="AB1485" s="99"/>
      <c r="AC1485" s="100"/>
      <c r="AD1485" s="105"/>
      <c r="AE1485" s="94"/>
      <c r="AF1485" s="105"/>
      <c r="AG1485" s="94"/>
      <c r="AH1485" s="132"/>
      <c r="AI1485" s="97"/>
      <c r="AJ1485" s="96"/>
      <c r="AK1485" s="176"/>
      <c r="AL1485" s="169"/>
    </row>
    <row r="1486" spans="13:38" x14ac:dyDescent="0.45">
      <c r="M1486" s="96"/>
      <c r="N1486" s="103"/>
      <c r="R1486" s="108"/>
      <c r="S1486" s="98"/>
      <c r="T1486" s="105"/>
      <c r="V1486" s="171"/>
      <c r="W1486" s="95"/>
      <c r="X1486" s="129"/>
      <c r="Y1486" s="100"/>
      <c r="Z1486" s="99"/>
      <c r="AA1486" s="100"/>
      <c r="AB1486" s="99"/>
      <c r="AC1486" s="100"/>
      <c r="AD1486" s="105"/>
      <c r="AE1486" s="94"/>
      <c r="AF1486" s="105"/>
      <c r="AG1486" s="94"/>
      <c r="AH1486" s="132"/>
      <c r="AI1486" s="97"/>
      <c r="AJ1486" s="96"/>
      <c r="AK1486" s="176"/>
      <c r="AL1486" s="169"/>
    </row>
    <row r="1487" spans="13:38" x14ac:dyDescent="0.45">
      <c r="M1487" s="96"/>
      <c r="N1487" s="103"/>
      <c r="R1487" s="108"/>
      <c r="S1487" s="98"/>
      <c r="T1487" s="105"/>
      <c r="V1487" s="171"/>
      <c r="W1487" s="95"/>
      <c r="X1487" s="129"/>
      <c r="Y1487" s="100"/>
      <c r="Z1487" s="99"/>
      <c r="AA1487" s="100"/>
      <c r="AB1487" s="99"/>
      <c r="AC1487" s="100"/>
      <c r="AD1487" s="105"/>
      <c r="AE1487" s="94"/>
      <c r="AF1487" s="105"/>
      <c r="AG1487" s="94"/>
      <c r="AH1487" s="132"/>
      <c r="AI1487" s="97"/>
      <c r="AJ1487" s="96"/>
      <c r="AK1487" s="176"/>
      <c r="AL1487" s="169"/>
    </row>
    <row r="1488" spans="13:38" x14ac:dyDescent="0.45">
      <c r="M1488" s="96"/>
      <c r="N1488" s="103"/>
      <c r="R1488" s="108"/>
      <c r="S1488" s="98"/>
      <c r="T1488" s="105"/>
      <c r="V1488" s="171"/>
      <c r="W1488" s="95"/>
      <c r="X1488" s="129"/>
      <c r="Y1488" s="100"/>
      <c r="Z1488" s="99"/>
      <c r="AA1488" s="100"/>
      <c r="AB1488" s="99"/>
      <c r="AC1488" s="100"/>
      <c r="AD1488" s="105"/>
      <c r="AE1488" s="94"/>
      <c r="AF1488" s="105"/>
      <c r="AG1488" s="94"/>
      <c r="AH1488" s="132"/>
      <c r="AI1488" s="97"/>
      <c r="AJ1488" s="96"/>
      <c r="AK1488" s="176"/>
      <c r="AL1488" s="169"/>
    </row>
    <row r="1489" spans="13:38" x14ac:dyDescent="0.45">
      <c r="M1489" s="96"/>
      <c r="N1489" s="103"/>
      <c r="R1489" s="108"/>
      <c r="S1489" s="98"/>
      <c r="T1489" s="105"/>
      <c r="V1489" s="171"/>
      <c r="W1489" s="95"/>
      <c r="X1489" s="129"/>
      <c r="Y1489" s="100"/>
      <c r="Z1489" s="99"/>
      <c r="AA1489" s="100"/>
      <c r="AB1489" s="99"/>
      <c r="AC1489" s="100"/>
      <c r="AD1489" s="105"/>
      <c r="AE1489" s="94"/>
      <c r="AF1489" s="105"/>
      <c r="AG1489" s="94"/>
      <c r="AH1489" s="132"/>
      <c r="AI1489" s="97"/>
      <c r="AJ1489" s="96"/>
      <c r="AK1489" s="176"/>
      <c r="AL1489" s="169"/>
    </row>
    <row r="1490" spans="13:38" x14ac:dyDescent="0.45">
      <c r="M1490" s="96"/>
      <c r="N1490" s="103"/>
      <c r="R1490" s="108"/>
      <c r="S1490" s="98"/>
      <c r="T1490" s="105"/>
      <c r="V1490" s="171"/>
      <c r="W1490" s="95"/>
      <c r="X1490" s="129"/>
      <c r="Y1490" s="100"/>
      <c r="Z1490" s="99"/>
      <c r="AA1490" s="100"/>
      <c r="AB1490" s="99"/>
      <c r="AC1490" s="100"/>
      <c r="AD1490" s="105"/>
      <c r="AE1490" s="94"/>
      <c r="AF1490" s="105"/>
      <c r="AG1490" s="94"/>
      <c r="AH1490" s="132"/>
      <c r="AI1490" s="97"/>
      <c r="AJ1490" s="96"/>
      <c r="AK1490" s="176"/>
      <c r="AL1490" s="169"/>
    </row>
    <row r="1491" spans="13:38" x14ac:dyDescent="0.45">
      <c r="M1491" s="96"/>
      <c r="N1491" s="103"/>
      <c r="R1491" s="108"/>
      <c r="S1491" s="98"/>
      <c r="T1491" s="105"/>
      <c r="V1491" s="171"/>
      <c r="W1491" s="95"/>
      <c r="X1491" s="129"/>
      <c r="Y1491" s="100"/>
      <c r="Z1491" s="99"/>
      <c r="AA1491" s="100"/>
      <c r="AB1491" s="99"/>
      <c r="AC1491" s="100"/>
      <c r="AD1491" s="105"/>
      <c r="AE1491" s="94"/>
      <c r="AF1491" s="105"/>
      <c r="AG1491" s="94"/>
      <c r="AH1491" s="132"/>
      <c r="AI1491" s="97"/>
      <c r="AJ1491" s="96"/>
      <c r="AK1491" s="176"/>
      <c r="AL1491" s="169"/>
    </row>
    <row r="1492" spans="13:38" x14ac:dyDescent="0.45">
      <c r="M1492" s="96"/>
      <c r="N1492" s="103"/>
      <c r="R1492" s="108"/>
      <c r="S1492" s="98"/>
      <c r="T1492" s="105"/>
      <c r="V1492" s="171"/>
      <c r="W1492" s="95"/>
      <c r="X1492" s="129"/>
      <c r="Y1492" s="100"/>
      <c r="Z1492" s="99"/>
      <c r="AA1492" s="100"/>
      <c r="AB1492" s="99"/>
      <c r="AC1492" s="100"/>
      <c r="AD1492" s="105"/>
      <c r="AE1492" s="94"/>
      <c r="AF1492" s="105"/>
      <c r="AG1492" s="94"/>
      <c r="AH1492" s="132"/>
      <c r="AI1492" s="97"/>
      <c r="AJ1492" s="96"/>
      <c r="AK1492" s="176"/>
      <c r="AL1492" s="169"/>
    </row>
    <row r="1493" spans="13:38" x14ac:dyDescent="0.45">
      <c r="M1493" s="96"/>
      <c r="N1493" s="103"/>
      <c r="R1493" s="108"/>
      <c r="S1493" s="98"/>
      <c r="T1493" s="105"/>
      <c r="V1493" s="171"/>
      <c r="W1493" s="95"/>
      <c r="X1493" s="129"/>
      <c r="Y1493" s="100"/>
      <c r="Z1493" s="99"/>
      <c r="AA1493" s="100"/>
      <c r="AB1493" s="99"/>
      <c r="AC1493" s="100"/>
      <c r="AD1493" s="105"/>
      <c r="AE1493" s="94"/>
      <c r="AF1493" s="105"/>
      <c r="AG1493" s="94"/>
      <c r="AH1493" s="132"/>
      <c r="AI1493" s="97"/>
      <c r="AJ1493" s="96"/>
      <c r="AK1493" s="176"/>
      <c r="AL1493" s="169"/>
    </row>
    <row r="1494" spans="13:38" x14ac:dyDescent="0.45">
      <c r="M1494" s="96"/>
      <c r="N1494" s="103"/>
      <c r="R1494" s="108"/>
      <c r="S1494" s="98"/>
      <c r="T1494" s="105"/>
      <c r="V1494" s="171"/>
      <c r="W1494" s="95"/>
      <c r="X1494" s="129"/>
      <c r="Y1494" s="100"/>
      <c r="Z1494" s="99"/>
      <c r="AA1494" s="100"/>
      <c r="AB1494" s="99"/>
      <c r="AC1494" s="100"/>
      <c r="AD1494" s="105"/>
      <c r="AE1494" s="94"/>
      <c r="AF1494" s="105"/>
      <c r="AG1494" s="94"/>
      <c r="AH1494" s="132"/>
      <c r="AI1494" s="97"/>
      <c r="AJ1494" s="96"/>
      <c r="AK1494" s="176"/>
      <c r="AL1494" s="169"/>
    </row>
    <row r="1495" spans="13:38" x14ac:dyDescent="0.45">
      <c r="M1495" s="96"/>
      <c r="N1495" s="103"/>
      <c r="R1495" s="108"/>
      <c r="S1495" s="98"/>
      <c r="T1495" s="105"/>
      <c r="V1495" s="171"/>
      <c r="W1495" s="95"/>
      <c r="X1495" s="129"/>
      <c r="Y1495" s="100"/>
      <c r="Z1495" s="99"/>
      <c r="AA1495" s="100"/>
      <c r="AB1495" s="99"/>
      <c r="AC1495" s="100"/>
      <c r="AD1495" s="105"/>
      <c r="AE1495" s="94"/>
      <c r="AF1495" s="105"/>
      <c r="AG1495" s="94"/>
      <c r="AH1495" s="132"/>
      <c r="AI1495" s="97"/>
      <c r="AJ1495" s="96"/>
      <c r="AK1495" s="176"/>
      <c r="AL1495" s="169"/>
    </row>
    <row r="1496" spans="13:38" x14ac:dyDescent="0.45">
      <c r="M1496" s="96"/>
      <c r="N1496" s="103"/>
      <c r="R1496" s="108"/>
      <c r="S1496" s="98"/>
      <c r="T1496" s="105"/>
      <c r="V1496" s="171"/>
      <c r="W1496" s="95"/>
      <c r="X1496" s="129"/>
      <c r="Y1496" s="100"/>
      <c r="Z1496" s="99"/>
      <c r="AA1496" s="100"/>
      <c r="AB1496" s="99"/>
      <c r="AC1496" s="100"/>
      <c r="AD1496" s="105"/>
      <c r="AE1496" s="94"/>
      <c r="AF1496" s="105"/>
      <c r="AG1496" s="94"/>
      <c r="AH1496" s="132"/>
      <c r="AI1496" s="97"/>
      <c r="AJ1496" s="96"/>
      <c r="AK1496" s="176"/>
      <c r="AL1496" s="169"/>
    </row>
    <row r="1497" spans="13:38" x14ac:dyDescent="0.45">
      <c r="M1497" s="96"/>
      <c r="N1497" s="103"/>
      <c r="R1497" s="108"/>
      <c r="S1497" s="98"/>
      <c r="T1497" s="105"/>
      <c r="V1497" s="171"/>
      <c r="W1497" s="95"/>
      <c r="X1497" s="129"/>
      <c r="Y1497" s="100"/>
      <c r="Z1497" s="99"/>
      <c r="AA1497" s="100"/>
      <c r="AB1497" s="99"/>
      <c r="AC1497" s="100"/>
      <c r="AD1497" s="105"/>
      <c r="AE1497" s="94"/>
      <c r="AF1497" s="105"/>
      <c r="AG1497" s="94"/>
      <c r="AH1497" s="132"/>
      <c r="AI1497" s="97"/>
      <c r="AJ1497" s="96"/>
      <c r="AK1497" s="176"/>
      <c r="AL1497" s="169"/>
    </row>
    <row r="1498" spans="13:38" x14ac:dyDescent="0.45">
      <c r="M1498" s="96"/>
      <c r="N1498" s="103"/>
      <c r="R1498" s="108"/>
      <c r="S1498" s="98"/>
      <c r="T1498" s="105"/>
      <c r="V1498" s="171"/>
      <c r="W1498" s="95"/>
      <c r="X1498" s="129"/>
      <c r="Y1498" s="100"/>
      <c r="Z1498" s="99"/>
      <c r="AA1498" s="100"/>
      <c r="AB1498" s="99"/>
      <c r="AC1498" s="100"/>
      <c r="AD1498" s="105"/>
      <c r="AE1498" s="94"/>
      <c r="AF1498" s="105"/>
      <c r="AG1498" s="94"/>
      <c r="AH1498" s="132"/>
      <c r="AI1498" s="97"/>
      <c r="AJ1498" s="96"/>
      <c r="AK1498" s="176"/>
      <c r="AL1498" s="169"/>
    </row>
    <row r="1499" spans="13:38" x14ac:dyDescent="0.45">
      <c r="M1499" s="96"/>
      <c r="N1499" s="103"/>
      <c r="R1499" s="108"/>
      <c r="S1499" s="98"/>
      <c r="T1499" s="105"/>
      <c r="V1499" s="171"/>
      <c r="W1499" s="95"/>
      <c r="X1499" s="129"/>
      <c r="Y1499" s="100"/>
      <c r="Z1499" s="99"/>
      <c r="AA1499" s="100"/>
      <c r="AB1499" s="99"/>
      <c r="AC1499" s="100"/>
      <c r="AD1499" s="105"/>
      <c r="AE1499" s="94"/>
      <c r="AF1499" s="105"/>
      <c r="AG1499" s="94"/>
      <c r="AH1499" s="132"/>
      <c r="AI1499" s="97"/>
      <c r="AJ1499" s="96"/>
      <c r="AK1499" s="176"/>
      <c r="AL1499" s="169"/>
    </row>
    <row r="1500" spans="13:38" x14ac:dyDescent="0.45">
      <c r="M1500" s="96"/>
      <c r="N1500" s="103"/>
      <c r="R1500" s="108"/>
      <c r="S1500" s="98"/>
      <c r="T1500" s="105"/>
      <c r="V1500" s="171"/>
      <c r="W1500" s="95"/>
      <c r="X1500" s="129"/>
      <c r="Y1500" s="100"/>
      <c r="Z1500" s="99"/>
      <c r="AA1500" s="100"/>
      <c r="AB1500" s="99"/>
      <c r="AC1500" s="100"/>
      <c r="AD1500" s="105"/>
      <c r="AE1500" s="94"/>
      <c r="AF1500" s="105"/>
      <c r="AG1500" s="94"/>
      <c r="AH1500" s="132"/>
      <c r="AI1500" s="97"/>
      <c r="AJ1500" s="96"/>
      <c r="AK1500" s="176"/>
      <c r="AL1500" s="169"/>
    </row>
    <row r="1501" spans="13:38" x14ac:dyDescent="0.45">
      <c r="M1501" s="96"/>
      <c r="N1501" s="103"/>
      <c r="R1501" s="108"/>
      <c r="S1501" s="98"/>
      <c r="T1501" s="105"/>
      <c r="V1501" s="171"/>
      <c r="W1501" s="95"/>
      <c r="X1501" s="129"/>
      <c r="Y1501" s="100"/>
      <c r="Z1501" s="99"/>
      <c r="AA1501" s="100"/>
      <c r="AB1501" s="99"/>
      <c r="AC1501" s="100"/>
      <c r="AD1501" s="105"/>
      <c r="AE1501" s="94"/>
      <c r="AF1501" s="105"/>
      <c r="AG1501" s="94"/>
      <c r="AH1501" s="132"/>
      <c r="AI1501" s="97"/>
      <c r="AJ1501" s="96"/>
      <c r="AK1501" s="176"/>
      <c r="AL1501" s="169"/>
    </row>
    <row r="1502" spans="13:38" x14ac:dyDescent="0.45">
      <c r="M1502" s="96"/>
      <c r="N1502" s="103"/>
      <c r="R1502" s="108"/>
      <c r="S1502" s="98"/>
      <c r="T1502" s="105"/>
      <c r="V1502" s="171"/>
      <c r="W1502" s="95"/>
      <c r="X1502" s="129"/>
      <c r="Y1502" s="100"/>
      <c r="Z1502" s="99"/>
      <c r="AA1502" s="100"/>
      <c r="AB1502" s="99"/>
      <c r="AC1502" s="100"/>
      <c r="AD1502" s="105"/>
      <c r="AE1502" s="94"/>
      <c r="AF1502" s="105"/>
      <c r="AG1502" s="94"/>
      <c r="AH1502" s="132"/>
      <c r="AI1502" s="97"/>
      <c r="AJ1502" s="96"/>
      <c r="AK1502" s="176"/>
      <c r="AL1502" s="169"/>
    </row>
    <row r="1503" spans="13:38" x14ac:dyDescent="0.45">
      <c r="M1503" s="96"/>
      <c r="N1503" s="103"/>
      <c r="R1503" s="108"/>
      <c r="S1503" s="98"/>
      <c r="T1503" s="105"/>
      <c r="V1503" s="171"/>
      <c r="W1503" s="95"/>
      <c r="X1503" s="129"/>
      <c r="Y1503" s="100"/>
      <c r="Z1503" s="99"/>
      <c r="AA1503" s="100"/>
      <c r="AB1503" s="99"/>
      <c r="AC1503" s="100"/>
      <c r="AD1503" s="105"/>
      <c r="AE1503" s="94"/>
      <c r="AF1503" s="105"/>
      <c r="AG1503" s="94"/>
      <c r="AH1503" s="132"/>
      <c r="AI1503" s="97"/>
      <c r="AJ1503" s="96"/>
      <c r="AK1503" s="176"/>
      <c r="AL1503" s="169"/>
    </row>
    <row r="1504" spans="13:38" x14ac:dyDescent="0.45">
      <c r="M1504" s="96"/>
      <c r="N1504" s="103"/>
      <c r="R1504" s="108"/>
      <c r="S1504" s="98"/>
      <c r="T1504" s="105"/>
      <c r="V1504" s="171"/>
      <c r="W1504" s="95"/>
      <c r="X1504" s="129"/>
      <c r="Y1504" s="100"/>
      <c r="Z1504" s="99"/>
      <c r="AA1504" s="100"/>
      <c r="AB1504" s="99"/>
      <c r="AC1504" s="100"/>
      <c r="AD1504" s="105"/>
      <c r="AE1504" s="94"/>
      <c r="AF1504" s="105"/>
      <c r="AG1504" s="94"/>
      <c r="AH1504" s="132"/>
      <c r="AI1504" s="97"/>
      <c r="AJ1504" s="96"/>
      <c r="AK1504" s="176"/>
      <c r="AL1504" s="169"/>
    </row>
    <row r="1505" spans="13:38" x14ac:dyDescent="0.45">
      <c r="M1505" s="96"/>
      <c r="N1505" s="103"/>
      <c r="R1505" s="108"/>
      <c r="S1505" s="98"/>
      <c r="T1505" s="105"/>
      <c r="V1505" s="171"/>
      <c r="W1505" s="95"/>
      <c r="X1505" s="129"/>
      <c r="Y1505" s="100"/>
      <c r="Z1505" s="99"/>
      <c r="AA1505" s="100"/>
      <c r="AB1505" s="99"/>
      <c r="AC1505" s="100"/>
      <c r="AD1505" s="105"/>
      <c r="AE1505" s="94"/>
      <c r="AF1505" s="105"/>
      <c r="AG1505" s="94"/>
      <c r="AH1505" s="132"/>
      <c r="AI1505" s="97"/>
      <c r="AJ1505" s="96"/>
      <c r="AK1505" s="176"/>
      <c r="AL1505" s="169"/>
    </row>
    <row r="1506" spans="13:38" x14ac:dyDescent="0.45">
      <c r="M1506" s="96"/>
      <c r="N1506" s="103"/>
      <c r="R1506" s="108"/>
      <c r="S1506" s="98"/>
      <c r="T1506" s="105"/>
      <c r="V1506" s="171"/>
      <c r="W1506" s="95"/>
      <c r="X1506" s="129"/>
      <c r="Y1506" s="100"/>
      <c r="Z1506" s="99"/>
      <c r="AA1506" s="100"/>
      <c r="AB1506" s="99"/>
      <c r="AC1506" s="100"/>
      <c r="AD1506" s="105"/>
      <c r="AE1506" s="94"/>
      <c r="AF1506" s="105"/>
      <c r="AG1506" s="94"/>
      <c r="AH1506" s="132"/>
      <c r="AI1506" s="97"/>
      <c r="AJ1506" s="96"/>
      <c r="AK1506" s="176"/>
      <c r="AL1506" s="169"/>
    </row>
    <row r="1507" spans="13:38" x14ac:dyDescent="0.45">
      <c r="M1507" s="96"/>
      <c r="N1507" s="103"/>
      <c r="R1507" s="108"/>
      <c r="S1507" s="98"/>
      <c r="T1507" s="105"/>
      <c r="V1507" s="171"/>
      <c r="W1507" s="95"/>
      <c r="X1507" s="129"/>
      <c r="Y1507" s="100"/>
      <c r="Z1507" s="99"/>
      <c r="AA1507" s="100"/>
      <c r="AB1507" s="99"/>
      <c r="AC1507" s="100"/>
      <c r="AD1507" s="105"/>
      <c r="AE1507" s="94"/>
      <c r="AF1507" s="105"/>
      <c r="AG1507" s="94"/>
      <c r="AH1507" s="132"/>
      <c r="AI1507" s="97"/>
      <c r="AJ1507" s="96"/>
      <c r="AK1507" s="176"/>
      <c r="AL1507" s="169"/>
    </row>
    <row r="1508" spans="13:38" x14ac:dyDescent="0.45">
      <c r="M1508" s="96"/>
      <c r="N1508" s="103"/>
      <c r="R1508" s="108"/>
      <c r="S1508" s="98"/>
      <c r="T1508" s="105"/>
      <c r="V1508" s="171"/>
      <c r="W1508" s="95"/>
      <c r="X1508" s="129"/>
      <c r="Y1508" s="100"/>
      <c r="Z1508" s="99"/>
      <c r="AA1508" s="100"/>
      <c r="AB1508" s="99"/>
      <c r="AC1508" s="100"/>
      <c r="AD1508" s="105"/>
      <c r="AE1508" s="94"/>
      <c r="AF1508" s="105"/>
      <c r="AG1508" s="94"/>
      <c r="AH1508" s="132"/>
      <c r="AI1508" s="97"/>
      <c r="AJ1508" s="96"/>
      <c r="AK1508" s="176"/>
      <c r="AL1508" s="169"/>
    </row>
    <row r="1509" spans="13:38" x14ac:dyDescent="0.45">
      <c r="M1509" s="96"/>
      <c r="N1509" s="103"/>
      <c r="R1509" s="108"/>
      <c r="S1509" s="98"/>
      <c r="T1509" s="105"/>
      <c r="V1509" s="171"/>
      <c r="W1509" s="95"/>
      <c r="X1509" s="129"/>
      <c r="Y1509" s="100"/>
      <c r="Z1509" s="99"/>
      <c r="AA1509" s="100"/>
      <c r="AB1509" s="99"/>
      <c r="AC1509" s="100"/>
      <c r="AD1509" s="105"/>
      <c r="AE1509" s="94"/>
      <c r="AF1509" s="105"/>
      <c r="AG1509" s="94"/>
      <c r="AH1509" s="132"/>
      <c r="AI1509" s="97"/>
      <c r="AJ1509" s="96"/>
      <c r="AK1509" s="176"/>
      <c r="AL1509" s="169"/>
    </row>
    <row r="1510" spans="13:38" x14ac:dyDescent="0.45">
      <c r="M1510" s="96"/>
      <c r="N1510" s="103"/>
      <c r="R1510" s="108"/>
      <c r="S1510" s="98"/>
      <c r="T1510" s="105"/>
      <c r="V1510" s="171"/>
      <c r="W1510" s="95"/>
      <c r="X1510" s="129"/>
      <c r="Y1510" s="100"/>
      <c r="Z1510" s="99"/>
      <c r="AA1510" s="100"/>
      <c r="AB1510" s="99"/>
      <c r="AC1510" s="100"/>
      <c r="AD1510" s="105"/>
      <c r="AE1510" s="94"/>
      <c r="AF1510" s="105"/>
      <c r="AG1510" s="94"/>
      <c r="AH1510" s="132"/>
      <c r="AI1510" s="97"/>
      <c r="AJ1510" s="96"/>
      <c r="AK1510" s="176"/>
      <c r="AL1510" s="169"/>
    </row>
    <row r="1511" spans="13:38" x14ac:dyDescent="0.45">
      <c r="M1511" s="96"/>
      <c r="N1511" s="103"/>
      <c r="R1511" s="108"/>
      <c r="S1511" s="98"/>
      <c r="T1511" s="105"/>
      <c r="V1511" s="171"/>
      <c r="W1511" s="95"/>
      <c r="X1511" s="129"/>
      <c r="Y1511" s="100"/>
      <c r="Z1511" s="99"/>
      <c r="AA1511" s="100"/>
      <c r="AB1511" s="99"/>
      <c r="AC1511" s="100"/>
      <c r="AD1511" s="105"/>
      <c r="AE1511" s="94"/>
      <c r="AF1511" s="105"/>
      <c r="AG1511" s="94"/>
      <c r="AH1511" s="132"/>
      <c r="AI1511" s="97"/>
      <c r="AJ1511" s="96"/>
      <c r="AK1511" s="176"/>
      <c r="AL1511" s="169"/>
    </row>
    <row r="1512" spans="13:38" x14ac:dyDescent="0.45">
      <c r="M1512" s="96"/>
      <c r="N1512" s="103"/>
      <c r="R1512" s="108"/>
      <c r="S1512" s="98"/>
      <c r="T1512" s="105"/>
      <c r="V1512" s="171"/>
      <c r="W1512" s="95"/>
      <c r="X1512" s="129"/>
      <c r="Y1512" s="100"/>
      <c r="Z1512" s="99"/>
      <c r="AA1512" s="100"/>
      <c r="AB1512" s="99"/>
      <c r="AC1512" s="100"/>
      <c r="AD1512" s="105"/>
      <c r="AE1512" s="94"/>
      <c r="AF1512" s="105"/>
      <c r="AG1512" s="94"/>
      <c r="AH1512" s="132"/>
      <c r="AI1512" s="97"/>
      <c r="AJ1512" s="96"/>
      <c r="AK1512" s="176"/>
      <c r="AL1512" s="169"/>
    </row>
    <row r="1513" spans="13:38" x14ac:dyDescent="0.45">
      <c r="M1513" s="96"/>
      <c r="N1513" s="103"/>
      <c r="R1513" s="108"/>
      <c r="S1513" s="98"/>
      <c r="T1513" s="105"/>
      <c r="V1513" s="171"/>
      <c r="W1513" s="95"/>
      <c r="X1513" s="129"/>
      <c r="Y1513" s="100"/>
      <c r="Z1513" s="99"/>
      <c r="AA1513" s="100"/>
      <c r="AB1513" s="99"/>
      <c r="AC1513" s="100"/>
      <c r="AD1513" s="105"/>
      <c r="AE1513" s="94"/>
      <c r="AF1513" s="105"/>
      <c r="AG1513" s="94"/>
      <c r="AH1513" s="132"/>
      <c r="AI1513" s="97"/>
      <c r="AJ1513" s="96"/>
      <c r="AK1513" s="176"/>
      <c r="AL1513" s="169"/>
    </row>
    <row r="1514" spans="13:38" x14ac:dyDescent="0.45">
      <c r="M1514" s="96"/>
      <c r="N1514" s="103"/>
      <c r="R1514" s="108"/>
      <c r="S1514" s="98"/>
      <c r="T1514" s="105"/>
      <c r="V1514" s="171"/>
      <c r="W1514" s="95"/>
      <c r="X1514" s="129"/>
      <c r="Y1514" s="100"/>
      <c r="Z1514" s="99"/>
      <c r="AA1514" s="100"/>
      <c r="AB1514" s="99"/>
      <c r="AC1514" s="100"/>
      <c r="AD1514" s="105"/>
      <c r="AE1514" s="94"/>
      <c r="AF1514" s="105"/>
      <c r="AG1514" s="94"/>
      <c r="AH1514" s="132"/>
      <c r="AI1514" s="97"/>
      <c r="AJ1514" s="96"/>
      <c r="AK1514" s="176"/>
      <c r="AL1514" s="169"/>
    </row>
    <row r="1515" spans="13:38" x14ac:dyDescent="0.45">
      <c r="M1515" s="96"/>
      <c r="N1515" s="103"/>
      <c r="R1515" s="108"/>
      <c r="S1515" s="98"/>
      <c r="T1515" s="105"/>
      <c r="V1515" s="171"/>
      <c r="W1515" s="95"/>
      <c r="X1515" s="129"/>
      <c r="Y1515" s="100"/>
      <c r="Z1515" s="99"/>
      <c r="AA1515" s="100"/>
      <c r="AB1515" s="99"/>
      <c r="AC1515" s="100"/>
      <c r="AD1515" s="105"/>
      <c r="AE1515" s="94"/>
      <c r="AF1515" s="105"/>
      <c r="AG1515" s="94"/>
      <c r="AH1515" s="132"/>
      <c r="AI1515" s="97"/>
      <c r="AJ1515" s="96"/>
      <c r="AK1515" s="176"/>
      <c r="AL1515" s="169"/>
    </row>
    <row r="1516" spans="13:38" x14ac:dyDescent="0.45">
      <c r="M1516" s="96"/>
      <c r="N1516" s="103"/>
      <c r="R1516" s="108"/>
      <c r="S1516" s="98"/>
      <c r="T1516" s="105"/>
      <c r="V1516" s="171"/>
      <c r="W1516" s="95"/>
      <c r="X1516" s="129"/>
      <c r="Y1516" s="100"/>
      <c r="Z1516" s="99"/>
      <c r="AA1516" s="100"/>
      <c r="AB1516" s="99"/>
      <c r="AC1516" s="100"/>
      <c r="AD1516" s="105"/>
      <c r="AE1516" s="94"/>
      <c r="AF1516" s="105"/>
      <c r="AG1516" s="94"/>
      <c r="AH1516" s="132"/>
      <c r="AI1516" s="97"/>
      <c r="AJ1516" s="96"/>
      <c r="AK1516" s="176"/>
      <c r="AL1516" s="169"/>
    </row>
    <row r="1517" spans="13:38" x14ac:dyDescent="0.45">
      <c r="M1517" s="96"/>
      <c r="N1517" s="103"/>
      <c r="R1517" s="108"/>
      <c r="S1517" s="98"/>
      <c r="T1517" s="105"/>
      <c r="V1517" s="171"/>
      <c r="W1517" s="95"/>
      <c r="X1517" s="129"/>
      <c r="Y1517" s="100"/>
      <c r="Z1517" s="99"/>
      <c r="AA1517" s="100"/>
      <c r="AB1517" s="99"/>
      <c r="AC1517" s="100"/>
      <c r="AD1517" s="105"/>
      <c r="AE1517" s="94"/>
      <c r="AF1517" s="105"/>
      <c r="AG1517" s="94"/>
      <c r="AH1517" s="132"/>
      <c r="AI1517" s="97"/>
      <c r="AJ1517" s="96"/>
      <c r="AK1517" s="176"/>
      <c r="AL1517" s="169"/>
    </row>
    <row r="1518" spans="13:38" x14ac:dyDescent="0.45">
      <c r="M1518" s="96"/>
      <c r="N1518" s="103"/>
      <c r="R1518" s="108"/>
      <c r="S1518" s="98"/>
      <c r="T1518" s="105"/>
      <c r="V1518" s="171"/>
      <c r="W1518" s="95"/>
      <c r="X1518" s="129"/>
      <c r="Y1518" s="100"/>
      <c r="Z1518" s="99"/>
      <c r="AA1518" s="100"/>
      <c r="AB1518" s="99"/>
      <c r="AC1518" s="100"/>
      <c r="AD1518" s="105"/>
      <c r="AE1518" s="94"/>
      <c r="AF1518" s="105"/>
      <c r="AG1518" s="94"/>
      <c r="AH1518" s="132"/>
      <c r="AI1518" s="97"/>
      <c r="AJ1518" s="96"/>
      <c r="AK1518" s="176"/>
      <c r="AL1518" s="169"/>
    </row>
    <row r="1519" spans="13:38" x14ac:dyDescent="0.45">
      <c r="M1519" s="96"/>
      <c r="N1519" s="103"/>
      <c r="R1519" s="108"/>
      <c r="S1519" s="98"/>
      <c r="T1519" s="105"/>
      <c r="V1519" s="171"/>
      <c r="W1519" s="95"/>
      <c r="X1519" s="129"/>
      <c r="Y1519" s="100"/>
      <c r="Z1519" s="99"/>
      <c r="AA1519" s="100"/>
      <c r="AB1519" s="99"/>
      <c r="AC1519" s="100"/>
      <c r="AD1519" s="105"/>
      <c r="AE1519" s="94"/>
      <c r="AF1519" s="105"/>
      <c r="AG1519" s="94"/>
      <c r="AH1519" s="132"/>
      <c r="AI1519" s="97"/>
      <c r="AJ1519" s="96"/>
      <c r="AK1519" s="176"/>
      <c r="AL1519" s="169"/>
    </row>
    <row r="1520" spans="13:38" x14ac:dyDescent="0.45">
      <c r="M1520" s="96"/>
      <c r="N1520" s="103"/>
      <c r="R1520" s="108"/>
      <c r="S1520" s="98"/>
      <c r="T1520" s="105"/>
      <c r="V1520" s="171"/>
      <c r="W1520" s="95"/>
      <c r="X1520" s="129"/>
      <c r="Y1520" s="100"/>
      <c r="Z1520" s="99"/>
      <c r="AA1520" s="100"/>
      <c r="AB1520" s="99"/>
      <c r="AC1520" s="100"/>
      <c r="AD1520" s="105"/>
      <c r="AE1520" s="94"/>
      <c r="AF1520" s="105"/>
      <c r="AG1520" s="94"/>
      <c r="AH1520" s="132"/>
      <c r="AI1520" s="97"/>
      <c r="AJ1520" s="96"/>
      <c r="AK1520" s="176"/>
      <c r="AL1520" s="169"/>
    </row>
    <row r="1521" spans="13:38" x14ac:dyDescent="0.45">
      <c r="M1521" s="96"/>
      <c r="N1521" s="103"/>
      <c r="R1521" s="108"/>
      <c r="S1521" s="98"/>
      <c r="T1521" s="105"/>
      <c r="V1521" s="171"/>
      <c r="W1521" s="95"/>
      <c r="X1521" s="129"/>
      <c r="Y1521" s="100"/>
      <c r="Z1521" s="99"/>
      <c r="AA1521" s="100"/>
      <c r="AB1521" s="99"/>
      <c r="AC1521" s="100"/>
      <c r="AD1521" s="105"/>
      <c r="AE1521" s="94"/>
      <c r="AF1521" s="105"/>
      <c r="AG1521" s="94"/>
      <c r="AH1521" s="132"/>
      <c r="AI1521" s="97"/>
      <c r="AJ1521" s="96"/>
      <c r="AK1521" s="176"/>
      <c r="AL1521" s="169"/>
    </row>
    <row r="1522" spans="13:38" x14ac:dyDescent="0.45">
      <c r="M1522" s="96"/>
      <c r="N1522" s="103"/>
      <c r="R1522" s="108"/>
      <c r="S1522" s="98"/>
      <c r="T1522" s="105"/>
      <c r="V1522" s="171"/>
      <c r="W1522" s="95"/>
      <c r="X1522" s="129"/>
      <c r="Y1522" s="100"/>
      <c r="Z1522" s="99"/>
      <c r="AA1522" s="100"/>
      <c r="AB1522" s="99"/>
      <c r="AC1522" s="100"/>
      <c r="AD1522" s="105"/>
      <c r="AE1522" s="94"/>
      <c r="AF1522" s="105"/>
      <c r="AG1522" s="94"/>
      <c r="AH1522" s="132"/>
      <c r="AI1522" s="97"/>
      <c r="AJ1522" s="96"/>
      <c r="AK1522" s="176"/>
      <c r="AL1522" s="169"/>
    </row>
    <row r="1523" spans="13:38" x14ac:dyDescent="0.45">
      <c r="M1523" s="96"/>
      <c r="N1523" s="103"/>
      <c r="R1523" s="108"/>
      <c r="S1523" s="98"/>
      <c r="T1523" s="105"/>
      <c r="V1523" s="171"/>
      <c r="W1523" s="95"/>
      <c r="X1523" s="129"/>
      <c r="Y1523" s="100"/>
      <c r="Z1523" s="99"/>
      <c r="AA1523" s="100"/>
      <c r="AB1523" s="99"/>
      <c r="AC1523" s="100"/>
      <c r="AD1523" s="105"/>
      <c r="AE1523" s="94"/>
      <c r="AF1523" s="105"/>
      <c r="AG1523" s="94"/>
      <c r="AH1523" s="132"/>
      <c r="AI1523" s="97"/>
      <c r="AJ1523" s="96"/>
      <c r="AK1523" s="176"/>
      <c r="AL1523" s="169"/>
    </row>
    <row r="1524" spans="13:38" x14ac:dyDescent="0.45">
      <c r="M1524" s="96"/>
      <c r="N1524" s="103"/>
      <c r="R1524" s="108"/>
      <c r="S1524" s="98"/>
      <c r="T1524" s="105"/>
      <c r="V1524" s="171"/>
      <c r="W1524" s="95"/>
      <c r="X1524" s="129"/>
      <c r="Y1524" s="100"/>
      <c r="Z1524" s="99"/>
      <c r="AA1524" s="100"/>
      <c r="AB1524" s="99"/>
      <c r="AC1524" s="100"/>
      <c r="AD1524" s="105"/>
      <c r="AE1524" s="94"/>
      <c r="AF1524" s="105"/>
      <c r="AG1524" s="94"/>
      <c r="AH1524" s="132"/>
      <c r="AI1524" s="97"/>
      <c r="AJ1524" s="96"/>
      <c r="AK1524" s="176"/>
      <c r="AL1524" s="169"/>
    </row>
    <row r="1525" spans="13:38" x14ac:dyDescent="0.45">
      <c r="M1525" s="96"/>
      <c r="N1525" s="103"/>
      <c r="R1525" s="108"/>
      <c r="S1525" s="98"/>
      <c r="T1525" s="105"/>
      <c r="V1525" s="171"/>
      <c r="W1525" s="95"/>
      <c r="X1525" s="129"/>
      <c r="Y1525" s="100"/>
      <c r="Z1525" s="99"/>
      <c r="AA1525" s="100"/>
      <c r="AB1525" s="99"/>
      <c r="AC1525" s="100"/>
      <c r="AD1525" s="105"/>
      <c r="AE1525" s="94"/>
      <c r="AF1525" s="105"/>
      <c r="AG1525" s="94"/>
      <c r="AH1525" s="132"/>
      <c r="AI1525" s="97"/>
      <c r="AJ1525" s="96"/>
      <c r="AK1525" s="176"/>
      <c r="AL1525" s="169"/>
    </row>
    <row r="1526" spans="13:38" x14ac:dyDescent="0.45">
      <c r="M1526" s="96"/>
      <c r="N1526" s="103"/>
      <c r="R1526" s="108"/>
      <c r="S1526" s="98"/>
      <c r="T1526" s="105"/>
      <c r="V1526" s="171"/>
      <c r="W1526" s="95"/>
      <c r="X1526" s="129"/>
      <c r="Y1526" s="100"/>
      <c r="Z1526" s="99"/>
      <c r="AA1526" s="100"/>
      <c r="AB1526" s="99"/>
      <c r="AC1526" s="100"/>
      <c r="AD1526" s="105"/>
      <c r="AE1526" s="94"/>
      <c r="AF1526" s="105"/>
      <c r="AG1526" s="94"/>
      <c r="AH1526" s="132"/>
      <c r="AI1526" s="97"/>
      <c r="AJ1526" s="96"/>
      <c r="AK1526" s="176"/>
      <c r="AL1526" s="169"/>
    </row>
    <row r="1527" spans="13:38" x14ac:dyDescent="0.45">
      <c r="M1527" s="96"/>
      <c r="N1527" s="103"/>
      <c r="R1527" s="108"/>
      <c r="S1527" s="98"/>
      <c r="T1527" s="105"/>
      <c r="V1527" s="171"/>
      <c r="W1527" s="95"/>
      <c r="X1527" s="129"/>
      <c r="Y1527" s="100"/>
      <c r="Z1527" s="99"/>
      <c r="AA1527" s="100"/>
      <c r="AB1527" s="99"/>
      <c r="AC1527" s="100"/>
      <c r="AD1527" s="105"/>
      <c r="AE1527" s="94"/>
      <c r="AF1527" s="105"/>
      <c r="AG1527" s="94"/>
      <c r="AH1527" s="132"/>
      <c r="AI1527" s="97"/>
      <c r="AJ1527" s="96"/>
      <c r="AK1527" s="176"/>
      <c r="AL1527" s="169"/>
    </row>
    <row r="1528" spans="13:38" x14ac:dyDescent="0.45">
      <c r="M1528" s="96"/>
      <c r="N1528" s="103"/>
      <c r="R1528" s="108"/>
      <c r="S1528" s="98"/>
      <c r="T1528" s="105"/>
      <c r="V1528" s="171"/>
      <c r="W1528" s="95"/>
      <c r="X1528" s="129"/>
      <c r="Y1528" s="100"/>
      <c r="Z1528" s="99"/>
      <c r="AA1528" s="100"/>
      <c r="AB1528" s="99"/>
      <c r="AC1528" s="100"/>
      <c r="AD1528" s="105"/>
      <c r="AE1528" s="94"/>
      <c r="AF1528" s="105"/>
      <c r="AG1528" s="94"/>
      <c r="AH1528" s="132"/>
      <c r="AI1528" s="97"/>
      <c r="AJ1528" s="96"/>
      <c r="AK1528" s="176"/>
      <c r="AL1528" s="169"/>
    </row>
    <row r="1529" spans="13:38" x14ac:dyDescent="0.45">
      <c r="M1529" s="96"/>
      <c r="N1529" s="103"/>
      <c r="R1529" s="108"/>
      <c r="S1529" s="98"/>
      <c r="T1529" s="105"/>
      <c r="V1529" s="171"/>
      <c r="W1529" s="95"/>
      <c r="X1529" s="129"/>
      <c r="Y1529" s="100"/>
      <c r="Z1529" s="99"/>
      <c r="AA1529" s="100"/>
      <c r="AB1529" s="99"/>
      <c r="AC1529" s="100"/>
      <c r="AD1529" s="105"/>
      <c r="AE1529" s="94"/>
      <c r="AF1529" s="105"/>
      <c r="AG1529" s="94"/>
      <c r="AH1529" s="132"/>
      <c r="AI1529" s="97"/>
      <c r="AJ1529" s="96"/>
      <c r="AK1529" s="176"/>
      <c r="AL1529" s="169"/>
    </row>
    <row r="1530" spans="13:38" x14ac:dyDescent="0.45">
      <c r="M1530" s="96"/>
      <c r="N1530" s="103"/>
      <c r="R1530" s="108"/>
      <c r="S1530" s="98"/>
      <c r="T1530" s="105"/>
      <c r="V1530" s="171"/>
      <c r="W1530" s="95"/>
      <c r="X1530" s="129"/>
      <c r="Y1530" s="100"/>
      <c r="Z1530" s="99"/>
      <c r="AA1530" s="100"/>
      <c r="AB1530" s="99"/>
      <c r="AC1530" s="100"/>
      <c r="AD1530" s="105"/>
      <c r="AE1530" s="94"/>
      <c r="AF1530" s="105"/>
      <c r="AG1530" s="94"/>
      <c r="AH1530" s="132"/>
      <c r="AI1530" s="97"/>
      <c r="AJ1530" s="96"/>
      <c r="AK1530" s="176"/>
      <c r="AL1530" s="169"/>
    </row>
    <row r="1531" spans="13:38" x14ac:dyDescent="0.45">
      <c r="M1531" s="96"/>
      <c r="N1531" s="103"/>
      <c r="R1531" s="108"/>
      <c r="S1531" s="98"/>
      <c r="T1531" s="105"/>
      <c r="V1531" s="171"/>
      <c r="W1531" s="95"/>
      <c r="X1531" s="129"/>
      <c r="Y1531" s="100"/>
      <c r="Z1531" s="99"/>
      <c r="AA1531" s="100"/>
      <c r="AB1531" s="99"/>
      <c r="AC1531" s="100"/>
      <c r="AD1531" s="105"/>
      <c r="AE1531" s="94"/>
      <c r="AF1531" s="105"/>
      <c r="AG1531" s="94"/>
      <c r="AH1531" s="132"/>
      <c r="AI1531" s="97"/>
      <c r="AJ1531" s="96"/>
      <c r="AK1531" s="176"/>
      <c r="AL1531" s="169"/>
    </row>
    <row r="1532" spans="13:38" x14ac:dyDescent="0.45">
      <c r="M1532" s="96"/>
      <c r="N1532" s="103"/>
      <c r="R1532" s="108"/>
      <c r="S1532" s="98"/>
      <c r="T1532" s="105"/>
      <c r="V1532" s="171"/>
      <c r="W1532" s="95"/>
      <c r="X1532" s="129"/>
      <c r="Y1532" s="100"/>
      <c r="Z1532" s="99"/>
      <c r="AA1532" s="100"/>
      <c r="AB1532" s="99"/>
      <c r="AC1532" s="100"/>
      <c r="AD1532" s="105"/>
      <c r="AE1532" s="94"/>
      <c r="AF1532" s="105"/>
      <c r="AG1532" s="94"/>
      <c r="AH1532" s="132"/>
      <c r="AI1532" s="97"/>
      <c r="AJ1532" s="96"/>
      <c r="AK1532" s="176"/>
      <c r="AL1532" s="169"/>
    </row>
    <row r="1533" spans="13:38" x14ac:dyDescent="0.45">
      <c r="M1533" s="96"/>
      <c r="N1533" s="103"/>
      <c r="R1533" s="108"/>
      <c r="S1533" s="98"/>
      <c r="T1533" s="105"/>
      <c r="V1533" s="171"/>
      <c r="W1533" s="95"/>
      <c r="X1533" s="129"/>
      <c r="Y1533" s="100"/>
      <c r="Z1533" s="99"/>
      <c r="AA1533" s="100"/>
      <c r="AB1533" s="99"/>
      <c r="AC1533" s="100"/>
      <c r="AD1533" s="105"/>
      <c r="AE1533" s="94"/>
      <c r="AF1533" s="105"/>
      <c r="AG1533" s="94"/>
      <c r="AH1533" s="132"/>
      <c r="AI1533" s="97"/>
      <c r="AJ1533" s="96"/>
      <c r="AK1533" s="176"/>
      <c r="AL1533" s="169"/>
    </row>
    <row r="1534" spans="13:38" x14ac:dyDescent="0.45">
      <c r="M1534" s="96"/>
      <c r="N1534" s="103"/>
      <c r="R1534" s="108"/>
      <c r="S1534" s="98"/>
      <c r="T1534" s="105"/>
      <c r="V1534" s="171"/>
      <c r="W1534" s="95"/>
      <c r="X1534" s="129"/>
      <c r="Y1534" s="100"/>
      <c r="Z1534" s="99"/>
      <c r="AA1534" s="100"/>
      <c r="AB1534" s="99"/>
      <c r="AC1534" s="100"/>
      <c r="AD1534" s="105"/>
      <c r="AE1534" s="94"/>
      <c r="AF1534" s="105"/>
      <c r="AG1534" s="94"/>
      <c r="AH1534" s="132"/>
      <c r="AI1534" s="97"/>
      <c r="AJ1534" s="96"/>
      <c r="AK1534" s="176"/>
      <c r="AL1534" s="169"/>
    </row>
    <row r="1535" spans="13:38" x14ac:dyDescent="0.45">
      <c r="M1535" s="96"/>
      <c r="N1535" s="103"/>
      <c r="R1535" s="108"/>
      <c r="S1535" s="98"/>
      <c r="T1535" s="105"/>
      <c r="V1535" s="171"/>
      <c r="W1535" s="95"/>
      <c r="X1535" s="129"/>
      <c r="Y1535" s="100"/>
      <c r="Z1535" s="99"/>
      <c r="AA1535" s="100"/>
      <c r="AB1535" s="99"/>
      <c r="AC1535" s="100"/>
      <c r="AD1535" s="105"/>
      <c r="AE1535" s="94"/>
      <c r="AF1535" s="105"/>
      <c r="AG1535" s="94"/>
      <c r="AH1535" s="132"/>
      <c r="AI1535" s="97"/>
      <c r="AJ1535" s="96"/>
      <c r="AK1535" s="176"/>
      <c r="AL1535" s="169"/>
    </row>
    <row r="1536" spans="13:38" x14ac:dyDescent="0.45">
      <c r="M1536" s="96"/>
      <c r="N1536" s="103"/>
      <c r="R1536" s="108"/>
      <c r="S1536" s="98"/>
      <c r="T1536" s="105"/>
      <c r="V1536" s="171"/>
      <c r="W1536" s="95"/>
      <c r="X1536" s="129"/>
      <c r="Y1536" s="100"/>
      <c r="Z1536" s="99"/>
      <c r="AA1536" s="100"/>
      <c r="AB1536" s="99"/>
      <c r="AC1536" s="100"/>
      <c r="AD1536" s="105"/>
      <c r="AE1536" s="94"/>
      <c r="AF1536" s="105"/>
      <c r="AG1536" s="94"/>
      <c r="AH1536" s="132"/>
      <c r="AI1536" s="97"/>
      <c r="AJ1536" s="96"/>
      <c r="AK1536" s="176"/>
      <c r="AL1536" s="169"/>
    </row>
    <row r="1537" spans="13:38" x14ac:dyDescent="0.45">
      <c r="M1537" s="96"/>
      <c r="N1537" s="103"/>
      <c r="R1537" s="108"/>
      <c r="S1537" s="98"/>
      <c r="T1537" s="105"/>
      <c r="V1537" s="171"/>
      <c r="W1537" s="95"/>
      <c r="X1537" s="129"/>
      <c r="Y1537" s="100"/>
      <c r="Z1537" s="99"/>
      <c r="AA1537" s="100"/>
      <c r="AB1537" s="99"/>
      <c r="AC1537" s="100"/>
      <c r="AD1537" s="105"/>
      <c r="AE1537" s="94"/>
      <c r="AF1537" s="105"/>
      <c r="AG1537" s="94"/>
      <c r="AH1537" s="132"/>
      <c r="AI1537" s="97"/>
      <c r="AJ1537" s="96"/>
      <c r="AK1537" s="176"/>
      <c r="AL1537" s="169"/>
    </row>
    <row r="1538" spans="13:38" x14ac:dyDescent="0.45">
      <c r="M1538" s="96"/>
      <c r="N1538" s="103"/>
      <c r="R1538" s="108"/>
      <c r="S1538" s="98"/>
      <c r="T1538" s="105"/>
      <c r="V1538" s="171"/>
      <c r="W1538" s="95"/>
      <c r="X1538" s="129"/>
      <c r="Y1538" s="100"/>
      <c r="Z1538" s="99"/>
      <c r="AA1538" s="100"/>
      <c r="AB1538" s="99"/>
      <c r="AC1538" s="100"/>
      <c r="AD1538" s="105"/>
      <c r="AE1538" s="94"/>
      <c r="AF1538" s="105"/>
      <c r="AG1538" s="94"/>
      <c r="AH1538" s="132"/>
      <c r="AI1538" s="97"/>
      <c r="AJ1538" s="96"/>
      <c r="AK1538" s="176"/>
      <c r="AL1538" s="169"/>
    </row>
    <row r="1539" spans="13:38" x14ac:dyDescent="0.45">
      <c r="M1539" s="96"/>
      <c r="N1539" s="103"/>
      <c r="R1539" s="108"/>
      <c r="S1539" s="98"/>
      <c r="T1539" s="105"/>
      <c r="V1539" s="171"/>
      <c r="W1539" s="95"/>
      <c r="X1539" s="129"/>
      <c r="Y1539" s="100"/>
      <c r="Z1539" s="99"/>
      <c r="AA1539" s="100"/>
      <c r="AB1539" s="99"/>
      <c r="AC1539" s="100"/>
      <c r="AD1539" s="105"/>
      <c r="AE1539" s="94"/>
      <c r="AF1539" s="105"/>
      <c r="AG1539" s="94"/>
      <c r="AH1539" s="132"/>
      <c r="AI1539" s="97"/>
      <c r="AJ1539" s="96"/>
      <c r="AK1539" s="176"/>
      <c r="AL1539" s="169"/>
    </row>
    <row r="1540" spans="13:38" x14ac:dyDescent="0.45">
      <c r="M1540" s="96"/>
      <c r="N1540" s="103"/>
      <c r="R1540" s="108"/>
      <c r="S1540" s="98"/>
      <c r="T1540" s="105"/>
      <c r="V1540" s="171"/>
      <c r="W1540" s="95"/>
      <c r="X1540" s="129"/>
      <c r="Y1540" s="100"/>
      <c r="Z1540" s="99"/>
      <c r="AA1540" s="100"/>
      <c r="AB1540" s="99"/>
      <c r="AC1540" s="100"/>
      <c r="AD1540" s="105"/>
      <c r="AE1540" s="94"/>
      <c r="AF1540" s="105"/>
      <c r="AG1540" s="94"/>
      <c r="AH1540" s="132"/>
      <c r="AI1540" s="97"/>
      <c r="AJ1540" s="96"/>
      <c r="AK1540" s="176"/>
      <c r="AL1540" s="169"/>
    </row>
    <row r="1541" spans="13:38" x14ac:dyDescent="0.45">
      <c r="M1541" s="96"/>
      <c r="N1541" s="103"/>
      <c r="R1541" s="108"/>
      <c r="S1541" s="98"/>
      <c r="T1541" s="105"/>
      <c r="V1541" s="171"/>
      <c r="W1541" s="95"/>
      <c r="X1541" s="129"/>
      <c r="Y1541" s="100"/>
      <c r="Z1541" s="99"/>
      <c r="AA1541" s="100"/>
      <c r="AB1541" s="99"/>
      <c r="AC1541" s="100"/>
      <c r="AD1541" s="105"/>
      <c r="AE1541" s="94"/>
      <c r="AF1541" s="105"/>
      <c r="AG1541" s="94"/>
      <c r="AH1541" s="132"/>
      <c r="AI1541" s="97"/>
      <c r="AJ1541" s="96"/>
      <c r="AK1541" s="176"/>
      <c r="AL1541" s="169"/>
    </row>
    <row r="1542" spans="13:38" x14ac:dyDescent="0.45">
      <c r="M1542" s="96"/>
      <c r="N1542" s="103"/>
      <c r="R1542" s="108"/>
      <c r="S1542" s="98"/>
      <c r="T1542" s="105"/>
      <c r="V1542" s="171"/>
      <c r="W1542" s="95"/>
      <c r="X1542" s="129"/>
      <c r="Y1542" s="100"/>
      <c r="Z1542" s="99"/>
      <c r="AA1542" s="100"/>
      <c r="AB1542" s="99"/>
      <c r="AC1542" s="100"/>
      <c r="AD1542" s="105"/>
      <c r="AE1542" s="94"/>
      <c r="AF1542" s="105"/>
      <c r="AG1542" s="94"/>
      <c r="AH1542" s="132"/>
      <c r="AI1542" s="97"/>
      <c r="AJ1542" s="96"/>
      <c r="AK1542" s="176"/>
      <c r="AL1542" s="169"/>
    </row>
    <row r="1543" spans="13:38" x14ac:dyDescent="0.45">
      <c r="M1543" s="96"/>
      <c r="N1543" s="103"/>
      <c r="R1543" s="108"/>
      <c r="S1543" s="98"/>
      <c r="T1543" s="105"/>
      <c r="V1543" s="171"/>
      <c r="W1543" s="95"/>
      <c r="X1543" s="129"/>
      <c r="Y1543" s="100"/>
      <c r="Z1543" s="99"/>
      <c r="AA1543" s="100"/>
      <c r="AB1543" s="99"/>
      <c r="AC1543" s="100"/>
      <c r="AD1543" s="105"/>
      <c r="AE1543" s="94"/>
      <c r="AF1543" s="105"/>
      <c r="AG1543" s="94"/>
      <c r="AH1543" s="132"/>
      <c r="AI1543" s="97"/>
      <c r="AJ1543" s="96"/>
      <c r="AK1543" s="176"/>
      <c r="AL1543" s="169"/>
    </row>
    <row r="1544" spans="13:38" x14ac:dyDescent="0.45">
      <c r="M1544" s="96"/>
      <c r="N1544" s="103"/>
      <c r="R1544" s="108"/>
      <c r="S1544" s="98"/>
      <c r="T1544" s="105"/>
      <c r="V1544" s="171"/>
      <c r="W1544" s="95"/>
      <c r="X1544" s="129"/>
      <c r="Y1544" s="100"/>
      <c r="Z1544" s="99"/>
      <c r="AA1544" s="100"/>
      <c r="AB1544" s="99"/>
      <c r="AC1544" s="100"/>
      <c r="AD1544" s="105"/>
      <c r="AE1544" s="94"/>
      <c r="AF1544" s="105"/>
      <c r="AG1544" s="94"/>
      <c r="AH1544" s="132"/>
      <c r="AI1544" s="97"/>
      <c r="AJ1544" s="96"/>
      <c r="AK1544" s="176"/>
      <c r="AL1544" s="169"/>
    </row>
    <row r="1545" spans="13:38" x14ac:dyDescent="0.45">
      <c r="M1545" s="96"/>
      <c r="N1545" s="103"/>
      <c r="R1545" s="108"/>
      <c r="S1545" s="98"/>
      <c r="T1545" s="105"/>
      <c r="V1545" s="171"/>
      <c r="W1545" s="95"/>
      <c r="X1545" s="129"/>
      <c r="Y1545" s="100"/>
      <c r="Z1545" s="99"/>
      <c r="AA1545" s="100"/>
      <c r="AB1545" s="99"/>
      <c r="AC1545" s="100"/>
      <c r="AD1545" s="105"/>
      <c r="AE1545" s="94"/>
      <c r="AF1545" s="105"/>
      <c r="AG1545" s="94"/>
      <c r="AH1545" s="132"/>
      <c r="AI1545" s="97"/>
      <c r="AJ1545" s="96"/>
      <c r="AK1545" s="176"/>
      <c r="AL1545" s="169"/>
    </row>
    <row r="1546" spans="13:38" x14ac:dyDescent="0.45">
      <c r="M1546" s="96"/>
      <c r="N1546" s="103"/>
      <c r="R1546" s="108"/>
      <c r="S1546" s="98"/>
      <c r="T1546" s="105"/>
      <c r="V1546" s="171"/>
      <c r="W1546" s="95"/>
      <c r="X1546" s="129"/>
      <c r="Y1546" s="100"/>
      <c r="Z1546" s="99"/>
      <c r="AA1546" s="100"/>
      <c r="AB1546" s="99"/>
      <c r="AC1546" s="100"/>
      <c r="AD1546" s="105"/>
      <c r="AE1546" s="94"/>
      <c r="AF1546" s="105"/>
      <c r="AG1546" s="94"/>
      <c r="AH1546" s="132"/>
      <c r="AI1546" s="97"/>
      <c r="AJ1546" s="96"/>
      <c r="AK1546" s="176"/>
      <c r="AL1546" s="169"/>
    </row>
    <row r="1547" spans="13:38" x14ac:dyDescent="0.45">
      <c r="M1547" s="96"/>
      <c r="N1547" s="103"/>
      <c r="R1547" s="108"/>
      <c r="S1547" s="98"/>
      <c r="T1547" s="105"/>
      <c r="V1547" s="171"/>
      <c r="W1547" s="95"/>
      <c r="X1547" s="129"/>
      <c r="Y1547" s="100"/>
      <c r="Z1547" s="99"/>
      <c r="AA1547" s="100"/>
      <c r="AB1547" s="99"/>
      <c r="AC1547" s="100"/>
      <c r="AD1547" s="105"/>
      <c r="AE1547" s="94"/>
      <c r="AF1547" s="105"/>
      <c r="AG1547" s="94"/>
      <c r="AH1547" s="132"/>
      <c r="AI1547" s="97"/>
      <c r="AJ1547" s="96"/>
      <c r="AK1547" s="176"/>
      <c r="AL1547" s="169"/>
    </row>
    <row r="1548" spans="13:38" x14ac:dyDescent="0.45">
      <c r="M1548" s="96"/>
      <c r="N1548" s="103"/>
      <c r="R1548" s="108"/>
      <c r="S1548" s="98"/>
      <c r="T1548" s="105"/>
      <c r="V1548" s="171"/>
      <c r="W1548" s="95"/>
      <c r="X1548" s="129"/>
      <c r="Y1548" s="100"/>
      <c r="Z1548" s="99"/>
      <c r="AA1548" s="100"/>
      <c r="AB1548" s="99"/>
      <c r="AC1548" s="100"/>
      <c r="AD1548" s="105"/>
      <c r="AE1548" s="94"/>
      <c r="AF1548" s="105"/>
      <c r="AG1548" s="94"/>
      <c r="AH1548" s="132"/>
      <c r="AI1548" s="97"/>
      <c r="AJ1548" s="96"/>
      <c r="AK1548" s="176"/>
      <c r="AL1548" s="169"/>
    </row>
    <row r="1549" spans="13:38" x14ac:dyDescent="0.45">
      <c r="M1549" s="96"/>
      <c r="N1549" s="103"/>
      <c r="R1549" s="108"/>
      <c r="S1549" s="98"/>
      <c r="T1549" s="105"/>
      <c r="V1549" s="171"/>
      <c r="W1549" s="95"/>
      <c r="X1549" s="129"/>
      <c r="Y1549" s="100"/>
      <c r="Z1549" s="99"/>
      <c r="AA1549" s="100"/>
      <c r="AB1549" s="99"/>
      <c r="AC1549" s="100"/>
      <c r="AD1549" s="105"/>
      <c r="AE1549" s="94"/>
      <c r="AF1549" s="105"/>
      <c r="AG1549" s="94"/>
      <c r="AH1549" s="132"/>
      <c r="AI1549" s="97"/>
      <c r="AJ1549" s="96"/>
      <c r="AK1549" s="176"/>
      <c r="AL1549" s="169"/>
    </row>
    <row r="1550" spans="13:38" x14ac:dyDescent="0.45">
      <c r="M1550" s="96"/>
      <c r="N1550" s="103"/>
      <c r="R1550" s="108"/>
      <c r="S1550" s="98"/>
      <c r="T1550" s="105"/>
      <c r="V1550" s="171"/>
      <c r="W1550" s="95"/>
      <c r="X1550" s="129"/>
      <c r="Y1550" s="100"/>
      <c r="Z1550" s="99"/>
      <c r="AA1550" s="100"/>
      <c r="AB1550" s="99"/>
      <c r="AC1550" s="100"/>
      <c r="AD1550" s="105"/>
      <c r="AE1550" s="94"/>
      <c r="AF1550" s="105"/>
      <c r="AG1550" s="94"/>
      <c r="AH1550" s="132"/>
      <c r="AI1550" s="97"/>
      <c r="AJ1550" s="96"/>
      <c r="AK1550" s="176"/>
      <c r="AL1550" s="169"/>
    </row>
    <row r="1551" spans="13:38" x14ac:dyDescent="0.45">
      <c r="M1551" s="96"/>
      <c r="N1551" s="103"/>
      <c r="R1551" s="108"/>
      <c r="S1551" s="98"/>
      <c r="T1551" s="105"/>
      <c r="V1551" s="171"/>
      <c r="W1551" s="95"/>
      <c r="X1551" s="129"/>
      <c r="Y1551" s="100"/>
      <c r="Z1551" s="99"/>
      <c r="AA1551" s="100"/>
      <c r="AB1551" s="99"/>
      <c r="AC1551" s="100"/>
      <c r="AD1551" s="105"/>
      <c r="AE1551" s="94"/>
      <c r="AF1551" s="105"/>
      <c r="AG1551" s="94"/>
      <c r="AH1551" s="132"/>
      <c r="AI1551" s="97"/>
      <c r="AJ1551" s="96"/>
      <c r="AK1551" s="176"/>
      <c r="AL1551" s="169"/>
    </row>
    <row r="1552" spans="13:38" x14ac:dyDescent="0.45">
      <c r="M1552" s="96"/>
      <c r="N1552" s="103"/>
      <c r="R1552" s="108"/>
      <c r="S1552" s="98"/>
      <c r="T1552" s="105"/>
      <c r="V1552" s="171"/>
      <c r="W1552" s="95"/>
      <c r="X1552" s="129"/>
      <c r="Y1552" s="100"/>
      <c r="Z1552" s="99"/>
      <c r="AA1552" s="100"/>
      <c r="AB1552" s="99"/>
      <c r="AC1552" s="100"/>
      <c r="AD1552" s="105"/>
      <c r="AE1552" s="94"/>
      <c r="AF1552" s="105"/>
      <c r="AG1552" s="94"/>
      <c r="AH1552" s="132"/>
      <c r="AI1552" s="97"/>
      <c r="AJ1552" s="96"/>
      <c r="AK1552" s="176"/>
      <c r="AL1552" s="169"/>
    </row>
    <row r="1553" spans="13:38" x14ac:dyDescent="0.45">
      <c r="M1553" s="96"/>
      <c r="N1553" s="103"/>
      <c r="R1553" s="108"/>
      <c r="S1553" s="98"/>
      <c r="T1553" s="105"/>
      <c r="V1553" s="171"/>
      <c r="W1553" s="95"/>
      <c r="X1553" s="129"/>
      <c r="Y1553" s="100"/>
      <c r="Z1553" s="99"/>
      <c r="AA1553" s="100"/>
      <c r="AB1553" s="99"/>
      <c r="AC1553" s="100"/>
      <c r="AD1553" s="105"/>
      <c r="AE1553" s="94"/>
      <c r="AF1553" s="105"/>
      <c r="AG1553" s="94"/>
      <c r="AH1553" s="132"/>
      <c r="AI1553" s="97"/>
      <c r="AJ1553" s="96"/>
      <c r="AK1553" s="176"/>
      <c r="AL1553" s="169"/>
    </row>
    <row r="1554" spans="13:38" x14ac:dyDescent="0.45">
      <c r="M1554" s="96"/>
      <c r="N1554" s="103"/>
      <c r="R1554" s="108"/>
      <c r="S1554" s="98"/>
      <c r="T1554" s="105"/>
      <c r="V1554" s="171"/>
      <c r="W1554" s="95"/>
      <c r="X1554" s="129"/>
      <c r="Y1554" s="100"/>
      <c r="Z1554" s="99"/>
      <c r="AA1554" s="100"/>
      <c r="AB1554" s="99"/>
      <c r="AC1554" s="100"/>
      <c r="AD1554" s="105"/>
      <c r="AE1554" s="94"/>
      <c r="AF1554" s="105"/>
      <c r="AG1554" s="94"/>
      <c r="AH1554" s="132"/>
      <c r="AI1554" s="97"/>
      <c r="AJ1554" s="96"/>
      <c r="AK1554" s="176"/>
      <c r="AL1554" s="169"/>
    </row>
    <row r="1555" spans="13:38" x14ac:dyDescent="0.45">
      <c r="M1555" s="96"/>
      <c r="N1555" s="103"/>
      <c r="R1555" s="108"/>
      <c r="S1555" s="98"/>
      <c r="T1555" s="105"/>
      <c r="V1555" s="171"/>
      <c r="W1555" s="95"/>
      <c r="X1555" s="129"/>
      <c r="Y1555" s="100"/>
      <c r="Z1555" s="99"/>
      <c r="AA1555" s="100"/>
      <c r="AB1555" s="99"/>
      <c r="AC1555" s="100"/>
      <c r="AD1555" s="105"/>
      <c r="AE1555" s="94"/>
      <c r="AF1555" s="105"/>
      <c r="AG1555" s="94"/>
      <c r="AH1555" s="132"/>
      <c r="AI1555" s="97"/>
      <c r="AJ1555" s="96"/>
      <c r="AK1555" s="176"/>
      <c r="AL1555" s="169"/>
    </row>
    <row r="1556" spans="13:38" x14ac:dyDescent="0.45">
      <c r="M1556" s="96"/>
      <c r="N1556" s="103"/>
      <c r="R1556" s="108"/>
      <c r="S1556" s="98"/>
      <c r="T1556" s="105"/>
      <c r="V1556" s="171"/>
      <c r="W1556" s="95"/>
      <c r="X1556" s="129"/>
      <c r="Y1556" s="100"/>
      <c r="Z1556" s="99"/>
      <c r="AA1556" s="100"/>
      <c r="AB1556" s="99"/>
      <c r="AC1556" s="100"/>
      <c r="AD1556" s="105"/>
      <c r="AE1556" s="94"/>
      <c r="AF1556" s="105"/>
      <c r="AG1556" s="94"/>
      <c r="AH1556" s="132"/>
      <c r="AI1556" s="97"/>
      <c r="AJ1556" s="96"/>
      <c r="AK1556" s="176"/>
      <c r="AL1556" s="169"/>
    </row>
    <row r="1557" spans="13:38" x14ac:dyDescent="0.45">
      <c r="M1557" s="96"/>
      <c r="N1557" s="103"/>
      <c r="R1557" s="108"/>
      <c r="S1557" s="98"/>
      <c r="T1557" s="105"/>
      <c r="V1557" s="171"/>
      <c r="W1557" s="95"/>
      <c r="X1557" s="129"/>
      <c r="Y1557" s="100"/>
      <c r="Z1557" s="99"/>
      <c r="AA1557" s="100"/>
      <c r="AB1557" s="99"/>
      <c r="AC1557" s="100"/>
      <c r="AD1557" s="105"/>
      <c r="AE1557" s="94"/>
      <c r="AF1557" s="105"/>
      <c r="AG1557" s="94"/>
      <c r="AH1557" s="132"/>
      <c r="AI1557" s="97"/>
      <c r="AJ1557" s="96"/>
      <c r="AK1557" s="176"/>
      <c r="AL1557" s="169"/>
    </row>
    <row r="1558" spans="13:38" x14ac:dyDescent="0.45">
      <c r="M1558" s="96"/>
      <c r="N1558" s="103"/>
      <c r="R1558" s="108"/>
      <c r="S1558" s="98"/>
      <c r="T1558" s="105"/>
      <c r="V1558" s="171"/>
      <c r="W1558" s="95"/>
      <c r="X1558" s="129"/>
      <c r="Y1558" s="100"/>
      <c r="Z1558" s="99"/>
      <c r="AA1558" s="100"/>
      <c r="AB1558" s="99"/>
      <c r="AC1558" s="100"/>
      <c r="AD1558" s="105"/>
      <c r="AE1558" s="94"/>
      <c r="AF1558" s="105"/>
      <c r="AG1558" s="94"/>
      <c r="AH1558" s="132"/>
      <c r="AI1558" s="97"/>
      <c r="AJ1558" s="96"/>
      <c r="AK1558" s="176"/>
      <c r="AL1558" s="169"/>
    </row>
    <row r="1559" spans="13:38" x14ac:dyDescent="0.45">
      <c r="M1559" s="96"/>
      <c r="N1559" s="103"/>
      <c r="R1559" s="108"/>
      <c r="S1559" s="98"/>
      <c r="T1559" s="105"/>
      <c r="V1559" s="171"/>
      <c r="W1559" s="95"/>
      <c r="X1559" s="129"/>
      <c r="Y1559" s="100"/>
      <c r="Z1559" s="99"/>
      <c r="AA1559" s="100"/>
      <c r="AB1559" s="99"/>
      <c r="AC1559" s="100"/>
      <c r="AD1559" s="105"/>
      <c r="AE1559" s="94"/>
      <c r="AF1559" s="105"/>
      <c r="AG1559" s="94"/>
      <c r="AH1559" s="132"/>
      <c r="AI1559" s="97"/>
      <c r="AJ1559" s="96"/>
      <c r="AK1559" s="176"/>
      <c r="AL1559" s="169"/>
    </row>
    <row r="1560" spans="13:38" x14ac:dyDescent="0.45">
      <c r="M1560" s="96"/>
      <c r="N1560" s="103"/>
      <c r="R1560" s="108"/>
      <c r="S1560" s="98"/>
      <c r="T1560" s="105"/>
      <c r="V1560" s="171"/>
      <c r="W1560" s="95"/>
      <c r="X1560" s="129"/>
      <c r="Y1560" s="100"/>
      <c r="Z1560" s="99"/>
      <c r="AA1560" s="100"/>
      <c r="AB1560" s="99"/>
      <c r="AC1560" s="100"/>
      <c r="AD1560" s="105"/>
      <c r="AE1560" s="94"/>
      <c r="AF1560" s="105"/>
      <c r="AG1560" s="94"/>
      <c r="AH1560" s="132"/>
      <c r="AI1560" s="97"/>
      <c r="AJ1560" s="96"/>
      <c r="AK1560" s="176"/>
      <c r="AL1560" s="169"/>
    </row>
    <row r="1561" spans="13:38" x14ac:dyDescent="0.45">
      <c r="M1561" s="96"/>
      <c r="N1561" s="103"/>
      <c r="R1561" s="108"/>
      <c r="S1561" s="98"/>
      <c r="T1561" s="105"/>
      <c r="V1561" s="171"/>
      <c r="W1561" s="95"/>
      <c r="X1561" s="129"/>
      <c r="Y1561" s="100"/>
      <c r="Z1561" s="99"/>
      <c r="AA1561" s="100"/>
      <c r="AB1561" s="99"/>
      <c r="AC1561" s="100"/>
      <c r="AD1561" s="105"/>
      <c r="AE1561" s="94"/>
      <c r="AF1561" s="105"/>
      <c r="AG1561" s="94"/>
      <c r="AH1561" s="132"/>
      <c r="AI1561" s="97"/>
      <c r="AJ1561" s="96"/>
      <c r="AK1561" s="176"/>
      <c r="AL1561" s="169"/>
    </row>
    <row r="1562" spans="13:38" x14ac:dyDescent="0.45">
      <c r="M1562" s="96"/>
      <c r="N1562" s="103"/>
      <c r="R1562" s="108"/>
      <c r="S1562" s="98"/>
      <c r="T1562" s="105"/>
      <c r="V1562" s="171"/>
      <c r="W1562" s="95"/>
      <c r="X1562" s="129"/>
      <c r="Y1562" s="100"/>
      <c r="Z1562" s="99"/>
      <c r="AA1562" s="100"/>
      <c r="AB1562" s="99"/>
      <c r="AC1562" s="100"/>
      <c r="AD1562" s="105"/>
      <c r="AE1562" s="94"/>
      <c r="AF1562" s="105"/>
      <c r="AG1562" s="94"/>
      <c r="AH1562" s="132"/>
      <c r="AI1562" s="97"/>
      <c r="AJ1562" s="96"/>
      <c r="AK1562" s="176"/>
      <c r="AL1562" s="169"/>
    </row>
    <row r="1563" spans="13:38" x14ac:dyDescent="0.45">
      <c r="M1563" s="96"/>
      <c r="N1563" s="103"/>
      <c r="R1563" s="108"/>
      <c r="S1563" s="98"/>
      <c r="T1563" s="105"/>
      <c r="V1563" s="171"/>
      <c r="W1563" s="95"/>
      <c r="X1563" s="129"/>
      <c r="Y1563" s="100"/>
      <c r="Z1563" s="99"/>
      <c r="AA1563" s="100"/>
      <c r="AB1563" s="99"/>
      <c r="AC1563" s="100"/>
      <c r="AD1563" s="105"/>
      <c r="AE1563" s="94"/>
      <c r="AF1563" s="105"/>
      <c r="AG1563" s="94"/>
      <c r="AH1563" s="132"/>
      <c r="AI1563" s="97"/>
      <c r="AJ1563" s="96"/>
      <c r="AK1563" s="176"/>
      <c r="AL1563" s="169"/>
    </row>
    <row r="1564" spans="13:38" x14ac:dyDescent="0.45">
      <c r="M1564" s="96"/>
      <c r="N1564" s="103"/>
      <c r="R1564" s="108"/>
      <c r="S1564" s="98"/>
      <c r="T1564" s="105"/>
      <c r="V1564" s="171"/>
      <c r="W1564" s="95"/>
      <c r="X1564" s="129"/>
      <c r="Y1564" s="100"/>
      <c r="Z1564" s="99"/>
      <c r="AA1564" s="100"/>
      <c r="AB1564" s="99"/>
      <c r="AC1564" s="100"/>
      <c r="AD1564" s="105"/>
      <c r="AE1564" s="94"/>
      <c r="AF1564" s="105"/>
      <c r="AG1564" s="94"/>
      <c r="AH1564" s="132"/>
      <c r="AI1564" s="97"/>
      <c r="AJ1564" s="96"/>
      <c r="AK1564" s="176"/>
      <c r="AL1564" s="169"/>
    </row>
    <row r="1565" spans="13:38" x14ac:dyDescent="0.45">
      <c r="M1565" s="96"/>
      <c r="N1565" s="103"/>
      <c r="R1565" s="108"/>
      <c r="S1565" s="98"/>
      <c r="T1565" s="105"/>
      <c r="V1565" s="171"/>
      <c r="W1565" s="95"/>
      <c r="X1565" s="129"/>
      <c r="Y1565" s="100"/>
      <c r="Z1565" s="99"/>
      <c r="AA1565" s="100"/>
      <c r="AB1565" s="99"/>
      <c r="AC1565" s="100"/>
      <c r="AD1565" s="105"/>
      <c r="AE1565" s="94"/>
      <c r="AF1565" s="105"/>
      <c r="AG1565" s="94"/>
      <c r="AH1565" s="132"/>
      <c r="AI1565" s="97"/>
      <c r="AJ1565" s="96"/>
      <c r="AK1565" s="176"/>
      <c r="AL1565" s="169"/>
    </row>
    <row r="1566" spans="13:38" x14ac:dyDescent="0.45">
      <c r="M1566" s="96"/>
      <c r="N1566" s="103"/>
      <c r="R1566" s="108"/>
      <c r="S1566" s="98"/>
      <c r="T1566" s="105"/>
      <c r="V1566" s="171"/>
      <c r="W1566" s="95"/>
      <c r="X1566" s="129"/>
      <c r="Y1566" s="100"/>
      <c r="Z1566" s="99"/>
      <c r="AA1566" s="100"/>
      <c r="AB1566" s="99"/>
      <c r="AC1566" s="100"/>
      <c r="AD1566" s="105"/>
      <c r="AE1566" s="94"/>
      <c r="AF1566" s="105"/>
      <c r="AG1566" s="94"/>
      <c r="AH1566" s="132"/>
      <c r="AI1566" s="97"/>
      <c r="AJ1566" s="96"/>
      <c r="AK1566" s="176"/>
      <c r="AL1566" s="169"/>
    </row>
    <row r="1567" spans="13:38" x14ac:dyDescent="0.45">
      <c r="M1567" s="96"/>
      <c r="N1567" s="103"/>
      <c r="R1567" s="108"/>
      <c r="S1567" s="98"/>
      <c r="T1567" s="105"/>
      <c r="V1567" s="171"/>
      <c r="W1567" s="95"/>
      <c r="X1567" s="129"/>
      <c r="Y1567" s="100"/>
      <c r="Z1567" s="99"/>
      <c r="AA1567" s="100"/>
      <c r="AB1567" s="99"/>
      <c r="AC1567" s="100"/>
      <c r="AD1567" s="105"/>
      <c r="AE1567" s="94"/>
      <c r="AF1567" s="105"/>
      <c r="AG1567" s="94"/>
      <c r="AH1567" s="132"/>
      <c r="AI1567" s="97"/>
      <c r="AJ1567" s="96"/>
      <c r="AK1567" s="176"/>
      <c r="AL1567" s="169"/>
    </row>
    <row r="1568" spans="13:38" x14ac:dyDescent="0.45">
      <c r="M1568" s="96"/>
      <c r="N1568" s="103"/>
      <c r="R1568" s="108"/>
      <c r="S1568" s="98"/>
      <c r="T1568" s="105"/>
      <c r="V1568" s="171"/>
      <c r="W1568" s="95"/>
      <c r="X1568" s="129"/>
      <c r="Y1568" s="100"/>
      <c r="Z1568" s="99"/>
      <c r="AA1568" s="100"/>
      <c r="AB1568" s="99"/>
      <c r="AC1568" s="100"/>
      <c r="AD1568" s="105"/>
      <c r="AE1568" s="94"/>
      <c r="AF1568" s="105"/>
      <c r="AG1568" s="94"/>
      <c r="AH1568" s="132"/>
      <c r="AI1568" s="97"/>
      <c r="AJ1568" s="96"/>
      <c r="AK1568" s="176"/>
      <c r="AL1568" s="169"/>
    </row>
    <row r="1569" spans="13:38" x14ac:dyDescent="0.45">
      <c r="M1569" s="96"/>
      <c r="N1569" s="103"/>
      <c r="R1569" s="108"/>
      <c r="S1569" s="98"/>
      <c r="T1569" s="105"/>
      <c r="V1569" s="171"/>
      <c r="W1569" s="95"/>
      <c r="X1569" s="129"/>
      <c r="Y1569" s="100"/>
      <c r="Z1569" s="99"/>
      <c r="AA1569" s="100"/>
      <c r="AB1569" s="99"/>
      <c r="AC1569" s="100"/>
      <c r="AD1569" s="105"/>
      <c r="AE1569" s="94"/>
      <c r="AF1569" s="105"/>
      <c r="AG1569" s="94"/>
      <c r="AH1569" s="132"/>
      <c r="AI1569" s="97"/>
      <c r="AJ1569" s="96"/>
      <c r="AK1569" s="176"/>
      <c r="AL1569" s="169"/>
    </row>
    <row r="1570" spans="13:38" x14ac:dyDescent="0.45">
      <c r="M1570" s="96"/>
      <c r="N1570" s="103"/>
      <c r="R1570" s="108"/>
      <c r="S1570" s="98"/>
      <c r="T1570" s="105"/>
      <c r="V1570" s="171"/>
      <c r="W1570" s="95"/>
      <c r="X1570" s="129"/>
      <c r="Y1570" s="100"/>
      <c r="Z1570" s="99"/>
      <c r="AA1570" s="100"/>
      <c r="AB1570" s="99"/>
      <c r="AC1570" s="100"/>
      <c r="AD1570" s="105"/>
      <c r="AE1570" s="94"/>
      <c r="AF1570" s="105"/>
      <c r="AG1570" s="94"/>
      <c r="AH1570" s="132"/>
      <c r="AI1570" s="97"/>
      <c r="AJ1570" s="96"/>
      <c r="AK1570" s="176"/>
      <c r="AL1570" s="169"/>
    </row>
    <row r="1571" spans="13:38" x14ac:dyDescent="0.45">
      <c r="M1571" s="96"/>
      <c r="N1571" s="103"/>
      <c r="R1571" s="108"/>
      <c r="S1571" s="98"/>
      <c r="T1571" s="105"/>
      <c r="V1571" s="171"/>
      <c r="W1571" s="95"/>
      <c r="X1571" s="129"/>
      <c r="Y1571" s="100"/>
      <c r="Z1571" s="99"/>
      <c r="AA1571" s="100"/>
      <c r="AB1571" s="99"/>
      <c r="AC1571" s="100"/>
      <c r="AD1571" s="105"/>
      <c r="AE1571" s="94"/>
      <c r="AF1571" s="105"/>
      <c r="AG1571" s="94"/>
      <c r="AH1571" s="132"/>
      <c r="AI1571" s="97"/>
      <c r="AJ1571" s="96"/>
      <c r="AK1571" s="176"/>
      <c r="AL1571" s="169"/>
    </row>
    <row r="1572" spans="13:38" x14ac:dyDescent="0.45">
      <c r="M1572" s="96"/>
      <c r="N1572" s="103"/>
      <c r="R1572" s="108"/>
      <c r="S1572" s="98"/>
      <c r="T1572" s="105"/>
      <c r="V1572" s="171"/>
      <c r="W1572" s="95"/>
      <c r="X1572" s="129"/>
      <c r="Y1572" s="100"/>
      <c r="Z1572" s="99"/>
      <c r="AA1572" s="100"/>
      <c r="AB1572" s="99"/>
      <c r="AC1572" s="100"/>
      <c r="AD1572" s="105"/>
      <c r="AE1572" s="94"/>
      <c r="AF1572" s="105"/>
      <c r="AG1572" s="94"/>
      <c r="AH1572" s="132"/>
      <c r="AI1572" s="97"/>
      <c r="AJ1572" s="96"/>
      <c r="AK1572" s="176"/>
      <c r="AL1572" s="169"/>
    </row>
    <row r="1573" spans="13:38" x14ac:dyDescent="0.45">
      <c r="M1573" s="96"/>
      <c r="N1573" s="103"/>
      <c r="R1573" s="108"/>
      <c r="S1573" s="98"/>
      <c r="T1573" s="105"/>
      <c r="V1573" s="171"/>
      <c r="W1573" s="95"/>
      <c r="X1573" s="129"/>
      <c r="Y1573" s="100"/>
      <c r="Z1573" s="99"/>
      <c r="AA1573" s="100"/>
      <c r="AB1573" s="99"/>
      <c r="AC1573" s="100"/>
      <c r="AD1573" s="105"/>
      <c r="AE1573" s="94"/>
      <c r="AF1573" s="105"/>
      <c r="AG1573" s="94"/>
      <c r="AH1573" s="132"/>
      <c r="AI1573" s="97"/>
      <c r="AJ1573" s="96"/>
      <c r="AK1573" s="176"/>
      <c r="AL1573" s="169"/>
    </row>
    <row r="1574" spans="13:38" x14ac:dyDescent="0.45">
      <c r="M1574" s="96"/>
      <c r="N1574" s="103"/>
      <c r="R1574" s="108"/>
      <c r="S1574" s="98"/>
      <c r="T1574" s="105"/>
      <c r="V1574" s="171"/>
      <c r="W1574" s="95"/>
      <c r="X1574" s="129"/>
      <c r="Y1574" s="100"/>
      <c r="Z1574" s="99"/>
      <c r="AA1574" s="100"/>
      <c r="AB1574" s="99"/>
      <c r="AC1574" s="100"/>
      <c r="AD1574" s="105"/>
      <c r="AE1574" s="94"/>
      <c r="AF1574" s="105"/>
      <c r="AG1574" s="94"/>
      <c r="AH1574" s="132"/>
      <c r="AI1574" s="97"/>
      <c r="AJ1574" s="96"/>
      <c r="AK1574" s="176"/>
      <c r="AL1574" s="169"/>
    </row>
    <row r="1575" spans="13:38" x14ac:dyDescent="0.45">
      <c r="M1575" s="96"/>
      <c r="N1575" s="103"/>
      <c r="R1575" s="108"/>
      <c r="S1575" s="98"/>
      <c r="T1575" s="105"/>
      <c r="V1575" s="171"/>
      <c r="W1575" s="95"/>
      <c r="X1575" s="129"/>
      <c r="Y1575" s="100"/>
      <c r="Z1575" s="99"/>
      <c r="AA1575" s="100"/>
      <c r="AB1575" s="99"/>
      <c r="AC1575" s="100"/>
      <c r="AD1575" s="105"/>
      <c r="AE1575" s="94"/>
      <c r="AF1575" s="105"/>
      <c r="AG1575" s="94"/>
      <c r="AH1575" s="132"/>
      <c r="AI1575" s="97"/>
      <c r="AJ1575" s="96"/>
      <c r="AK1575" s="176"/>
      <c r="AL1575" s="169"/>
    </row>
    <row r="1576" spans="13:38" x14ac:dyDescent="0.45">
      <c r="M1576" s="96"/>
      <c r="N1576" s="103"/>
      <c r="R1576" s="108"/>
      <c r="S1576" s="98"/>
      <c r="T1576" s="105"/>
      <c r="V1576" s="171"/>
      <c r="W1576" s="95"/>
      <c r="X1576" s="129"/>
      <c r="Y1576" s="100"/>
      <c r="Z1576" s="99"/>
      <c r="AA1576" s="100"/>
      <c r="AB1576" s="99"/>
      <c r="AC1576" s="100"/>
      <c r="AD1576" s="105"/>
      <c r="AE1576" s="94"/>
      <c r="AF1576" s="105"/>
      <c r="AG1576" s="94"/>
      <c r="AH1576" s="132"/>
      <c r="AI1576" s="97"/>
      <c r="AJ1576" s="96"/>
      <c r="AK1576" s="176"/>
      <c r="AL1576" s="169"/>
    </row>
    <row r="1577" spans="13:38" x14ac:dyDescent="0.45">
      <c r="M1577" s="96"/>
      <c r="N1577" s="103"/>
      <c r="R1577" s="108"/>
      <c r="S1577" s="98"/>
      <c r="T1577" s="105"/>
      <c r="V1577" s="171"/>
      <c r="W1577" s="95"/>
      <c r="X1577" s="129"/>
      <c r="Y1577" s="100"/>
      <c r="Z1577" s="99"/>
      <c r="AA1577" s="100"/>
      <c r="AB1577" s="99"/>
      <c r="AC1577" s="100"/>
      <c r="AD1577" s="105"/>
      <c r="AE1577" s="94"/>
      <c r="AF1577" s="105"/>
      <c r="AG1577" s="94"/>
      <c r="AH1577" s="132"/>
      <c r="AI1577" s="97"/>
      <c r="AJ1577" s="96"/>
      <c r="AK1577" s="176"/>
      <c r="AL1577" s="169"/>
    </row>
    <row r="1578" spans="13:38" x14ac:dyDescent="0.45">
      <c r="M1578" s="96"/>
      <c r="N1578" s="103"/>
      <c r="R1578" s="108"/>
      <c r="S1578" s="98"/>
      <c r="T1578" s="105"/>
      <c r="V1578" s="171"/>
      <c r="W1578" s="95"/>
      <c r="X1578" s="129"/>
      <c r="Y1578" s="100"/>
      <c r="Z1578" s="99"/>
      <c r="AA1578" s="100"/>
      <c r="AB1578" s="99"/>
      <c r="AC1578" s="100"/>
      <c r="AD1578" s="105"/>
      <c r="AE1578" s="94"/>
      <c r="AF1578" s="105"/>
      <c r="AG1578" s="94"/>
      <c r="AH1578" s="132"/>
      <c r="AI1578" s="97"/>
      <c r="AJ1578" s="96"/>
      <c r="AK1578" s="176"/>
      <c r="AL1578" s="169"/>
    </row>
    <row r="1579" spans="13:38" x14ac:dyDescent="0.45">
      <c r="M1579" s="96"/>
      <c r="N1579" s="103"/>
      <c r="R1579" s="108"/>
      <c r="S1579" s="98"/>
      <c r="T1579" s="105"/>
      <c r="V1579" s="171"/>
      <c r="W1579" s="95"/>
      <c r="X1579" s="129"/>
      <c r="Y1579" s="100"/>
      <c r="Z1579" s="99"/>
      <c r="AA1579" s="100"/>
      <c r="AB1579" s="99"/>
      <c r="AC1579" s="100"/>
      <c r="AD1579" s="105"/>
      <c r="AE1579" s="94"/>
      <c r="AF1579" s="105"/>
      <c r="AG1579" s="94"/>
      <c r="AH1579" s="132"/>
      <c r="AI1579" s="97"/>
      <c r="AJ1579" s="96"/>
      <c r="AK1579" s="176"/>
      <c r="AL1579" s="169"/>
    </row>
    <row r="1580" spans="13:38" x14ac:dyDescent="0.45">
      <c r="M1580" s="96"/>
      <c r="N1580" s="103"/>
      <c r="R1580" s="108"/>
      <c r="S1580" s="98"/>
      <c r="T1580" s="105"/>
      <c r="V1580" s="171"/>
      <c r="W1580" s="95"/>
      <c r="X1580" s="129"/>
      <c r="Y1580" s="100"/>
      <c r="Z1580" s="99"/>
      <c r="AA1580" s="100"/>
      <c r="AB1580" s="99"/>
      <c r="AC1580" s="100"/>
      <c r="AD1580" s="105"/>
      <c r="AE1580" s="94"/>
      <c r="AF1580" s="105"/>
      <c r="AG1580" s="94"/>
      <c r="AH1580" s="132"/>
      <c r="AI1580" s="97"/>
      <c r="AJ1580" s="96"/>
      <c r="AK1580" s="176"/>
      <c r="AL1580" s="169"/>
    </row>
    <row r="1581" spans="13:38" x14ac:dyDescent="0.45">
      <c r="M1581" s="96"/>
      <c r="N1581" s="103"/>
      <c r="R1581" s="108"/>
      <c r="S1581" s="98"/>
      <c r="T1581" s="105"/>
      <c r="V1581" s="171"/>
      <c r="W1581" s="95"/>
      <c r="X1581" s="129"/>
      <c r="Y1581" s="100"/>
      <c r="Z1581" s="99"/>
      <c r="AA1581" s="100"/>
      <c r="AB1581" s="99"/>
      <c r="AC1581" s="100"/>
      <c r="AD1581" s="105"/>
      <c r="AE1581" s="94"/>
      <c r="AF1581" s="105"/>
      <c r="AG1581" s="94"/>
      <c r="AH1581" s="132"/>
      <c r="AI1581" s="97"/>
      <c r="AJ1581" s="96"/>
      <c r="AK1581" s="176"/>
      <c r="AL1581" s="169"/>
    </row>
    <row r="1582" spans="13:38" x14ac:dyDescent="0.45">
      <c r="M1582" s="96"/>
      <c r="N1582" s="103"/>
      <c r="R1582" s="108"/>
      <c r="S1582" s="98"/>
      <c r="T1582" s="105"/>
      <c r="V1582" s="171"/>
      <c r="W1582" s="95"/>
      <c r="X1582" s="129"/>
      <c r="Y1582" s="100"/>
      <c r="Z1582" s="99"/>
      <c r="AA1582" s="100"/>
      <c r="AB1582" s="99"/>
      <c r="AC1582" s="100"/>
      <c r="AD1582" s="105"/>
      <c r="AE1582" s="94"/>
      <c r="AF1582" s="105"/>
      <c r="AG1582" s="94"/>
      <c r="AH1582" s="132"/>
      <c r="AI1582" s="97"/>
      <c r="AJ1582" s="96"/>
      <c r="AK1582" s="176"/>
      <c r="AL1582" s="169"/>
    </row>
    <row r="1583" spans="13:38" x14ac:dyDescent="0.45">
      <c r="M1583" s="96"/>
      <c r="N1583" s="103"/>
      <c r="R1583" s="108"/>
      <c r="S1583" s="98"/>
      <c r="T1583" s="105"/>
      <c r="V1583" s="171"/>
      <c r="W1583" s="95"/>
      <c r="X1583" s="129"/>
      <c r="Y1583" s="100"/>
      <c r="Z1583" s="99"/>
      <c r="AA1583" s="100"/>
      <c r="AB1583" s="99"/>
      <c r="AC1583" s="100"/>
      <c r="AD1583" s="105"/>
      <c r="AE1583" s="94"/>
      <c r="AF1583" s="105"/>
      <c r="AG1583" s="94"/>
      <c r="AH1583" s="132"/>
      <c r="AI1583" s="97"/>
      <c r="AJ1583" s="96"/>
      <c r="AK1583" s="176"/>
      <c r="AL1583" s="169"/>
    </row>
    <row r="1584" spans="13:38" x14ac:dyDescent="0.45">
      <c r="M1584" s="96"/>
      <c r="N1584" s="103"/>
      <c r="R1584" s="108"/>
      <c r="S1584" s="98"/>
      <c r="T1584" s="105"/>
      <c r="V1584" s="171"/>
      <c r="W1584" s="95"/>
      <c r="X1584" s="129"/>
      <c r="Y1584" s="100"/>
      <c r="Z1584" s="99"/>
      <c r="AA1584" s="100"/>
      <c r="AB1584" s="99"/>
      <c r="AC1584" s="100"/>
      <c r="AD1584" s="105"/>
      <c r="AE1584" s="94"/>
      <c r="AF1584" s="105"/>
      <c r="AG1584" s="94"/>
      <c r="AH1584" s="132"/>
      <c r="AI1584" s="97"/>
      <c r="AJ1584" s="96"/>
      <c r="AK1584" s="176"/>
      <c r="AL1584" s="169"/>
    </row>
    <row r="1585" spans="13:38" x14ac:dyDescent="0.45">
      <c r="M1585" s="96"/>
      <c r="N1585" s="103"/>
      <c r="R1585" s="108"/>
      <c r="S1585" s="98"/>
      <c r="T1585" s="105"/>
      <c r="V1585" s="171"/>
      <c r="W1585" s="95"/>
      <c r="X1585" s="129"/>
      <c r="Y1585" s="100"/>
      <c r="Z1585" s="99"/>
      <c r="AA1585" s="100"/>
      <c r="AB1585" s="99"/>
      <c r="AC1585" s="100"/>
      <c r="AD1585" s="105"/>
      <c r="AE1585" s="94"/>
      <c r="AF1585" s="105"/>
      <c r="AG1585" s="94"/>
      <c r="AH1585" s="132"/>
      <c r="AI1585" s="97"/>
      <c r="AJ1585" s="96"/>
      <c r="AK1585" s="176"/>
      <c r="AL1585" s="169"/>
    </row>
    <row r="1586" spans="13:38" x14ac:dyDescent="0.45">
      <c r="M1586" s="96"/>
      <c r="N1586" s="103"/>
      <c r="R1586" s="108"/>
      <c r="S1586" s="98"/>
      <c r="T1586" s="105"/>
      <c r="V1586" s="171"/>
      <c r="W1586" s="95"/>
      <c r="X1586" s="129"/>
      <c r="Y1586" s="100"/>
      <c r="Z1586" s="99"/>
      <c r="AA1586" s="100"/>
      <c r="AB1586" s="99"/>
      <c r="AC1586" s="100"/>
      <c r="AD1586" s="105"/>
      <c r="AE1586" s="94"/>
      <c r="AF1586" s="105"/>
      <c r="AG1586" s="94"/>
      <c r="AH1586" s="132"/>
      <c r="AI1586" s="97"/>
      <c r="AJ1586" s="96"/>
      <c r="AK1586" s="176"/>
      <c r="AL1586" s="169"/>
    </row>
    <row r="1587" spans="13:38" x14ac:dyDescent="0.45">
      <c r="M1587" s="96"/>
      <c r="N1587" s="103"/>
      <c r="R1587" s="108"/>
      <c r="S1587" s="98"/>
      <c r="T1587" s="105"/>
      <c r="V1587" s="171"/>
      <c r="W1587" s="95"/>
      <c r="X1587" s="129"/>
      <c r="Y1587" s="100"/>
      <c r="Z1587" s="99"/>
      <c r="AA1587" s="100"/>
      <c r="AB1587" s="99"/>
      <c r="AC1587" s="100"/>
      <c r="AD1587" s="105"/>
      <c r="AE1587" s="94"/>
      <c r="AF1587" s="105"/>
      <c r="AG1587" s="94"/>
      <c r="AH1587" s="132"/>
      <c r="AI1587" s="97"/>
      <c r="AJ1587" s="96"/>
      <c r="AK1587" s="176"/>
      <c r="AL1587" s="169"/>
    </row>
    <row r="1588" spans="13:38" x14ac:dyDescent="0.45">
      <c r="M1588" s="96"/>
      <c r="N1588" s="103"/>
      <c r="R1588" s="108"/>
      <c r="S1588" s="98"/>
      <c r="T1588" s="105"/>
      <c r="V1588" s="171"/>
      <c r="W1588" s="95"/>
      <c r="X1588" s="129"/>
      <c r="Y1588" s="100"/>
      <c r="Z1588" s="99"/>
      <c r="AA1588" s="100"/>
      <c r="AB1588" s="99"/>
      <c r="AC1588" s="100"/>
      <c r="AD1588" s="105"/>
      <c r="AE1588" s="94"/>
      <c r="AF1588" s="105"/>
      <c r="AG1588" s="94"/>
      <c r="AH1588" s="132"/>
      <c r="AI1588" s="97"/>
      <c r="AJ1588" s="96"/>
      <c r="AK1588" s="176"/>
      <c r="AL1588" s="169"/>
    </row>
    <row r="1589" spans="13:38" x14ac:dyDescent="0.45">
      <c r="M1589" s="96"/>
      <c r="N1589" s="103"/>
      <c r="R1589" s="108"/>
      <c r="S1589" s="98"/>
      <c r="T1589" s="105"/>
      <c r="V1589" s="171"/>
      <c r="W1589" s="95"/>
      <c r="X1589" s="129"/>
      <c r="Y1589" s="100"/>
      <c r="Z1589" s="99"/>
      <c r="AA1589" s="100"/>
      <c r="AB1589" s="99"/>
      <c r="AC1589" s="100"/>
      <c r="AD1589" s="105"/>
      <c r="AE1589" s="94"/>
      <c r="AF1589" s="105"/>
      <c r="AG1589" s="94"/>
      <c r="AH1589" s="132"/>
      <c r="AI1589" s="97"/>
      <c r="AJ1589" s="96"/>
      <c r="AK1589" s="176"/>
      <c r="AL1589" s="169"/>
    </row>
    <row r="1590" spans="13:38" x14ac:dyDescent="0.45">
      <c r="M1590" s="96"/>
      <c r="N1590" s="103"/>
      <c r="R1590" s="108"/>
      <c r="S1590" s="98"/>
      <c r="T1590" s="105"/>
      <c r="V1590" s="171"/>
      <c r="W1590" s="95"/>
      <c r="X1590" s="129"/>
      <c r="Y1590" s="100"/>
      <c r="Z1590" s="99"/>
      <c r="AA1590" s="100"/>
      <c r="AB1590" s="99"/>
      <c r="AC1590" s="100"/>
      <c r="AD1590" s="105"/>
      <c r="AE1590" s="94"/>
      <c r="AF1590" s="105"/>
      <c r="AG1590" s="94"/>
      <c r="AH1590" s="132"/>
      <c r="AI1590" s="97"/>
      <c r="AJ1590" s="96"/>
      <c r="AK1590" s="176"/>
      <c r="AL1590" s="169"/>
    </row>
    <row r="1591" spans="13:38" x14ac:dyDescent="0.45">
      <c r="M1591" s="96"/>
      <c r="N1591" s="103"/>
      <c r="R1591" s="108"/>
      <c r="S1591" s="98"/>
      <c r="T1591" s="105"/>
      <c r="V1591" s="171"/>
      <c r="W1591" s="95"/>
      <c r="X1591" s="129"/>
      <c r="Y1591" s="100"/>
      <c r="Z1591" s="99"/>
      <c r="AA1591" s="100"/>
      <c r="AB1591" s="99"/>
      <c r="AC1591" s="100"/>
      <c r="AD1591" s="105"/>
      <c r="AE1591" s="94"/>
      <c r="AF1591" s="105"/>
      <c r="AG1591" s="94"/>
      <c r="AH1591" s="132"/>
      <c r="AI1591" s="97"/>
      <c r="AJ1591" s="96"/>
      <c r="AK1591" s="176"/>
      <c r="AL1591" s="169"/>
    </row>
    <row r="1592" spans="13:38" x14ac:dyDescent="0.45">
      <c r="M1592" s="96"/>
      <c r="N1592" s="103"/>
      <c r="R1592" s="108"/>
      <c r="S1592" s="98"/>
      <c r="T1592" s="105"/>
      <c r="V1592" s="171"/>
      <c r="W1592" s="95"/>
      <c r="X1592" s="129"/>
      <c r="Y1592" s="100"/>
      <c r="Z1592" s="99"/>
      <c r="AA1592" s="100"/>
      <c r="AB1592" s="99"/>
      <c r="AC1592" s="100"/>
      <c r="AD1592" s="105"/>
      <c r="AE1592" s="94"/>
      <c r="AF1592" s="105"/>
      <c r="AG1592" s="94"/>
      <c r="AH1592" s="132"/>
      <c r="AI1592" s="97"/>
      <c r="AJ1592" s="96"/>
      <c r="AK1592" s="176"/>
      <c r="AL1592" s="169"/>
    </row>
    <row r="1593" spans="13:38" x14ac:dyDescent="0.45">
      <c r="M1593" s="96"/>
      <c r="N1593" s="103"/>
      <c r="R1593" s="108"/>
      <c r="S1593" s="98"/>
      <c r="T1593" s="105"/>
      <c r="V1593" s="171"/>
      <c r="W1593" s="95"/>
      <c r="X1593" s="129"/>
      <c r="Y1593" s="100"/>
      <c r="Z1593" s="99"/>
      <c r="AA1593" s="100"/>
      <c r="AB1593" s="99"/>
      <c r="AC1593" s="100"/>
      <c r="AD1593" s="105"/>
      <c r="AE1593" s="94"/>
      <c r="AF1593" s="105"/>
      <c r="AG1593" s="94"/>
      <c r="AH1593" s="132"/>
      <c r="AI1593" s="97"/>
      <c r="AJ1593" s="96"/>
      <c r="AK1593" s="176"/>
      <c r="AL1593" s="169"/>
    </row>
    <row r="1594" spans="13:38" x14ac:dyDescent="0.45">
      <c r="M1594" s="96"/>
      <c r="N1594" s="103"/>
      <c r="R1594" s="108"/>
      <c r="S1594" s="98"/>
      <c r="T1594" s="105"/>
      <c r="V1594" s="171"/>
      <c r="W1594" s="95"/>
      <c r="X1594" s="129"/>
      <c r="Y1594" s="100"/>
      <c r="Z1594" s="99"/>
      <c r="AA1594" s="100"/>
      <c r="AB1594" s="99"/>
      <c r="AC1594" s="100"/>
      <c r="AD1594" s="105"/>
      <c r="AE1594" s="94"/>
      <c r="AF1594" s="105"/>
      <c r="AG1594" s="94"/>
      <c r="AH1594" s="132"/>
      <c r="AI1594" s="97"/>
      <c r="AJ1594" s="96"/>
      <c r="AK1594" s="176"/>
      <c r="AL1594" s="169"/>
    </row>
    <row r="1595" spans="13:38" x14ac:dyDescent="0.45">
      <c r="M1595" s="96"/>
      <c r="N1595" s="103"/>
      <c r="R1595" s="108"/>
      <c r="S1595" s="98"/>
      <c r="T1595" s="105"/>
      <c r="V1595" s="171"/>
      <c r="W1595" s="95"/>
      <c r="X1595" s="129"/>
      <c r="Y1595" s="100"/>
      <c r="Z1595" s="99"/>
      <c r="AA1595" s="100"/>
      <c r="AB1595" s="99"/>
      <c r="AC1595" s="100"/>
      <c r="AD1595" s="105"/>
      <c r="AE1595" s="94"/>
      <c r="AF1595" s="105"/>
      <c r="AG1595" s="94"/>
      <c r="AH1595" s="132"/>
      <c r="AI1595" s="97"/>
      <c r="AJ1595" s="96"/>
      <c r="AK1595" s="176"/>
      <c r="AL1595" s="169"/>
    </row>
    <row r="1596" spans="13:38" x14ac:dyDescent="0.45">
      <c r="M1596" s="96"/>
      <c r="N1596" s="103"/>
      <c r="R1596" s="108"/>
      <c r="S1596" s="98"/>
      <c r="T1596" s="105"/>
      <c r="V1596" s="171"/>
      <c r="W1596" s="95"/>
      <c r="X1596" s="129"/>
      <c r="Y1596" s="100"/>
      <c r="Z1596" s="99"/>
      <c r="AA1596" s="100"/>
      <c r="AB1596" s="99"/>
      <c r="AC1596" s="100"/>
      <c r="AD1596" s="105"/>
      <c r="AE1596" s="94"/>
      <c r="AF1596" s="105"/>
      <c r="AG1596" s="94"/>
      <c r="AH1596" s="132"/>
      <c r="AI1596" s="97"/>
      <c r="AJ1596" s="96"/>
      <c r="AK1596" s="176"/>
      <c r="AL1596" s="169"/>
    </row>
    <row r="1597" spans="13:38" x14ac:dyDescent="0.45">
      <c r="M1597" s="96"/>
      <c r="N1597" s="103"/>
      <c r="R1597" s="108"/>
      <c r="S1597" s="98"/>
      <c r="T1597" s="105"/>
      <c r="V1597" s="171"/>
      <c r="W1597" s="95"/>
      <c r="X1597" s="129"/>
      <c r="Y1597" s="100"/>
      <c r="Z1597" s="99"/>
      <c r="AA1597" s="100"/>
      <c r="AB1597" s="99"/>
      <c r="AC1597" s="100"/>
      <c r="AD1597" s="105"/>
      <c r="AE1597" s="94"/>
      <c r="AF1597" s="105"/>
      <c r="AG1597" s="94"/>
      <c r="AH1597" s="132"/>
      <c r="AI1597" s="97"/>
      <c r="AJ1597" s="96"/>
      <c r="AK1597" s="176"/>
      <c r="AL1597" s="169"/>
    </row>
    <row r="1598" spans="13:38" x14ac:dyDescent="0.45">
      <c r="M1598" s="96"/>
      <c r="N1598" s="103"/>
      <c r="R1598" s="108"/>
      <c r="S1598" s="98"/>
      <c r="T1598" s="105"/>
      <c r="V1598" s="171"/>
      <c r="W1598" s="95"/>
      <c r="X1598" s="129"/>
      <c r="Y1598" s="100"/>
      <c r="Z1598" s="99"/>
      <c r="AA1598" s="100"/>
      <c r="AB1598" s="99"/>
      <c r="AC1598" s="100"/>
      <c r="AD1598" s="105"/>
      <c r="AE1598" s="94"/>
      <c r="AF1598" s="105"/>
      <c r="AG1598" s="94"/>
      <c r="AH1598" s="132"/>
      <c r="AI1598" s="97"/>
      <c r="AJ1598" s="96"/>
      <c r="AK1598" s="176"/>
      <c r="AL1598" s="169"/>
    </row>
    <row r="1599" spans="13:38" x14ac:dyDescent="0.45">
      <c r="M1599" s="96"/>
      <c r="N1599" s="103"/>
      <c r="R1599" s="108"/>
      <c r="S1599" s="98"/>
      <c r="T1599" s="105"/>
      <c r="V1599" s="171"/>
      <c r="W1599" s="95"/>
      <c r="X1599" s="129"/>
      <c r="Y1599" s="100"/>
      <c r="Z1599" s="99"/>
      <c r="AA1599" s="100"/>
      <c r="AB1599" s="99"/>
      <c r="AC1599" s="100"/>
      <c r="AD1599" s="105"/>
      <c r="AE1599" s="94"/>
      <c r="AF1599" s="105"/>
      <c r="AG1599" s="94"/>
      <c r="AH1599" s="132"/>
      <c r="AI1599" s="97"/>
      <c r="AJ1599" s="96"/>
      <c r="AK1599" s="176"/>
      <c r="AL1599" s="169"/>
    </row>
    <row r="1600" spans="13:38" x14ac:dyDescent="0.45">
      <c r="M1600" s="96"/>
      <c r="N1600" s="103"/>
      <c r="R1600" s="108"/>
      <c r="S1600" s="98"/>
      <c r="T1600" s="105"/>
      <c r="V1600" s="171"/>
      <c r="W1600" s="95"/>
      <c r="X1600" s="129"/>
      <c r="Y1600" s="100"/>
      <c r="Z1600" s="99"/>
      <c r="AA1600" s="100"/>
      <c r="AB1600" s="99"/>
      <c r="AC1600" s="100"/>
      <c r="AD1600" s="105"/>
      <c r="AE1600" s="94"/>
      <c r="AF1600" s="105"/>
      <c r="AG1600" s="94"/>
      <c r="AH1600" s="132"/>
      <c r="AI1600" s="97"/>
      <c r="AJ1600" s="96"/>
      <c r="AK1600" s="176"/>
      <c r="AL1600" s="169"/>
    </row>
    <row r="1601" spans="13:38" x14ac:dyDescent="0.45">
      <c r="M1601" s="96"/>
      <c r="N1601" s="103"/>
      <c r="R1601" s="108"/>
      <c r="S1601" s="98"/>
      <c r="T1601" s="105"/>
      <c r="V1601" s="171"/>
      <c r="W1601" s="95"/>
      <c r="X1601" s="129"/>
      <c r="Y1601" s="100"/>
      <c r="Z1601" s="99"/>
      <c r="AA1601" s="100"/>
      <c r="AB1601" s="99"/>
      <c r="AC1601" s="100"/>
      <c r="AD1601" s="105"/>
      <c r="AE1601" s="94"/>
      <c r="AF1601" s="105"/>
      <c r="AG1601" s="94"/>
      <c r="AH1601" s="132"/>
      <c r="AI1601" s="97"/>
      <c r="AJ1601" s="96"/>
      <c r="AK1601" s="176"/>
      <c r="AL1601" s="169"/>
    </row>
    <row r="1602" spans="13:38" x14ac:dyDescent="0.45">
      <c r="M1602" s="96"/>
      <c r="N1602" s="103"/>
      <c r="R1602" s="108"/>
      <c r="S1602" s="98"/>
      <c r="T1602" s="105"/>
      <c r="V1602" s="171"/>
      <c r="W1602" s="95"/>
      <c r="X1602" s="129"/>
      <c r="Y1602" s="100"/>
      <c r="Z1602" s="99"/>
      <c r="AA1602" s="100"/>
      <c r="AB1602" s="99"/>
      <c r="AC1602" s="100"/>
      <c r="AD1602" s="105"/>
      <c r="AE1602" s="94"/>
      <c r="AF1602" s="105"/>
      <c r="AG1602" s="94"/>
      <c r="AH1602" s="132"/>
      <c r="AI1602" s="97"/>
      <c r="AJ1602" s="96"/>
      <c r="AK1602" s="176"/>
      <c r="AL1602" s="169"/>
    </row>
    <row r="1603" spans="13:38" x14ac:dyDescent="0.45">
      <c r="M1603" s="96"/>
      <c r="N1603" s="103"/>
      <c r="R1603" s="108"/>
      <c r="S1603" s="98"/>
      <c r="T1603" s="105"/>
      <c r="V1603" s="171"/>
      <c r="W1603" s="95"/>
      <c r="X1603" s="129"/>
      <c r="Y1603" s="100"/>
      <c r="Z1603" s="99"/>
      <c r="AA1603" s="100"/>
      <c r="AB1603" s="99"/>
      <c r="AC1603" s="100"/>
      <c r="AD1603" s="105"/>
      <c r="AE1603" s="94"/>
      <c r="AF1603" s="105"/>
      <c r="AG1603" s="94"/>
      <c r="AH1603" s="132"/>
      <c r="AI1603" s="97"/>
      <c r="AJ1603" s="96"/>
      <c r="AK1603" s="176"/>
      <c r="AL1603" s="169"/>
    </row>
    <row r="1604" spans="13:38" x14ac:dyDescent="0.45">
      <c r="M1604" s="96"/>
      <c r="N1604" s="103"/>
      <c r="R1604" s="108"/>
      <c r="S1604" s="98"/>
      <c r="T1604" s="105"/>
      <c r="V1604" s="171"/>
      <c r="W1604" s="95"/>
      <c r="X1604" s="129"/>
      <c r="Y1604" s="100"/>
      <c r="Z1604" s="99"/>
      <c r="AA1604" s="100"/>
      <c r="AB1604" s="99"/>
      <c r="AC1604" s="100"/>
      <c r="AD1604" s="105"/>
      <c r="AE1604" s="94"/>
      <c r="AF1604" s="105"/>
      <c r="AG1604" s="94"/>
      <c r="AH1604" s="132"/>
      <c r="AI1604" s="97"/>
      <c r="AJ1604" s="96"/>
      <c r="AK1604" s="176"/>
      <c r="AL1604" s="169"/>
    </row>
    <row r="1605" spans="13:38" x14ac:dyDescent="0.45">
      <c r="M1605" s="96"/>
      <c r="N1605" s="103"/>
      <c r="R1605" s="108"/>
      <c r="S1605" s="98"/>
      <c r="T1605" s="105"/>
      <c r="V1605" s="171"/>
      <c r="W1605" s="95"/>
      <c r="X1605" s="129"/>
      <c r="Y1605" s="100"/>
      <c r="Z1605" s="99"/>
      <c r="AA1605" s="100"/>
      <c r="AB1605" s="99"/>
      <c r="AC1605" s="100"/>
      <c r="AD1605" s="105"/>
      <c r="AE1605" s="94"/>
      <c r="AF1605" s="105"/>
      <c r="AG1605" s="94"/>
      <c r="AH1605" s="132"/>
      <c r="AI1605" s="97"/>
      <c r="AJ1605" s="96"/>
      <c r="AK1605" s="176"/>
      <c r="AL1605" s="169"/>
    </row>
    <row r="1606" spans="13:38" x14ac:dyDescent="0.45">
      <c r="M1606" s="96"/>
      <c r="N1606" s="103"/>
      <c r="R1606" s="108"/>
      <c r="S1606" s="98"/>
      <c r="T1606" s="105"/>
      <c r="V1606" s="171"/>
      <c r="W1606" s="95"/>
      <c r="X1606" s="129"/>
      <c r="Y1606" s="100"/>
      <c r="Z1606" s="99"/>
      <c r="AA1606" s="100"/>
      <c r="AB1606" s="99"/>
      <c r="AC1606" s="100"/>
      <c r="AD1606" s="105"/>
      <c r="AE1606" s="94"/>
      <c r="AF1606" s="105"/>
      <c r="AG1606" s="94"/>
      <c r="AH1606" s="132"/>
      <c r="AI1606" s="97"/>
      <c r="AJ1606" s="96"/>
      <c r="AK1606" s="176"/>
      <c r="AL1606" s="169"/>
    </row>
    <row r="1607" spans="13:38" x14ac:dyDescent="0.45">
      <c r="M1607" s="96"/>
      <c r="N1607" s="103"/>
      <c r="R1607" s="108"/>
      <c r="S1607" s="98"/>
      <c r="T1607" s="105"/>
      <c r="V1607" s="171"/>
      <c r="W1607" s="95"/>
      <c r="X1607" s="129"/>
      <c r="Y1607" s="100"/>
      <c r="Z1607" s="99"/>
      <c r="AA1607" s="100"/>
      <c r="AB1607" s="99"/>
      <c r="AC1607" s="100"/>
      <c r="AD1607" s="105"/>
      <c r="AE1607" s="94"/>
      <c r="AF1607" s="105"/>
      <c r="AG1607" s="94"/>
      <c r="AH1607" s="132"/>
      <c r="AI1607" s="97"/>
      <c r="AJ1607" s="96"/>
      <c r="AK1607" s="176"/>
      <c r="AL1607" s="169"/>
    </row>
    <row r="1608" spans="13:38" x14ac:dyDescent="0.45">
      <c r="M1608" s="96"/>
      <c r="N1608" s="103"/>
      <c r="R1608" s="108"/>
      <c r="S1608" s="98"/>
      <c r="T1608" s="105"/>
      <c r="V1608" s="171"/>
      <c r="W1608" s="95"/>
      <c r="X1608" s="129"/>
      <c r="Y1608" s="100"/>
      <c r="Z1608" s="99"/>
      <c r="AA1608" s="100"/>
      <c r="AB1608" s="99"/>
      <c r="AC1608" s="100"/>
      <c r="AD1608" s="105"/>
      <c r="AE1608" s="94"/>
      <c r="AF1608" s="105"/>
      <c r="AG1608" s="94"/>
      <c r="AH1608" s="132"/>
      <c r="AI1608" s="97"/>
      <c r="AJ1608" s="96"/>
      <c r="AK1608" s="176"/>
      <c r="AL1608" s="169"/>
    </row>
    <row r="1609" spans="13:38" x14ac:dyDescent="0.45">
      <c r="M1609" s="96"/>
      <c r="N1609" s="103"/>
      <c r="R1609" s="108"/>
      <c r="S1609" s="98"/>
      <c r="T1609" s="105"/>
      <c r="V1609" s="171"/>
      <c r="W1609" s="95"/>
      <c r="X1609" s="129"/>
      <c r="Y1609" s="100"/>
      <c r="Z1609" s="99"/>
      <c r="AA1609" s="100"/>
      <c r="AB1609" s="99"/>
      <c r="AC1609" s="100"/>
      <c r="AD1609" s="105"/>
      <c r="AE1609" s="94"/>
      <c r="AF1609" s="105"/>
      <c r="AG1609" s="94"/>
      <c r="AH1609" s="132"/>
      <c r="AI1609" s="97"/>
      <c r="AJ1609" s="96"/>
      <c r="AK1609" s="176"/>
      <c r="AL1609" s="169"/>
    </row>
    <row r="1610" spans="13:38" x14ac:dyDescent="0.45">
      <c r="M1610" s="96"/>
      <c r="N1610" s="103"/>
      <c r="R1610" s="108"/>
      <c r="S1610" s="98"/>
      <c r="T1610" s="105"/>
      <c r="V1610" s="171"/>
      <c r="W1610" s="95"/>
      <c r="X1610" s="129"/>
      <c r="Y1610" s="100"/>
      <c r="Z1610" s="99"/>
      <c r="AA1610" s="100"/>
      <c r="AB1610" s="99"/>
      <c r="AC1610" s="100"/>
      <c r="AD1610" s="105"/>
      <c r="AE1610" s="94"/>
      <c r="AF1610" s="105"/>
      <c r="AG1610" s="94"/>
      <c r="AH1610" s="132"/>
      <c r="AI1610" s="97"/>
      <c r="AJ1610" s="96"/>
      <c r="AK1610" s="176"/>
      <c r="AL1610" s="169"/>
    </row>
    <row r="1611" spans="13:38" x14ac:dyDescent="0.45">
      <c r="M1611" s="96"/>
      <c r="N1611" s="103"/>
      <c r="R1611" s="108"/>
      <c r="S1611" s="98"/>
      <c r="T1611" s="105"/>
      <c r="V1611" s="171"/>
      <c r="W1611" s="95"/>
      <c r="X1611" s="129"/>
      <c r="Y1611" s="100"/>
      <c r="Z1611" s="99"/>
      <c r="AA1611" s="100"/>
      <c r="AB1611" s="99"/>
      <c r="AC1611" s="100"/>
      <c r="AD1611" s="105"/>
      <c r="AE1611" s="94"/>
      <c r="AF1611" s="105"/>
      <c r="AG1611" s="94"/>
      <c r="AH1611" s="132"/>
      <c r="AI1611" s="97"/>
      <c r="AJ1611" s="96"/>
      <c r="AK1611" s="176"/>
      <c r="AL1611" s="169"/>
    </row>
    <row r="1612" spans="13:38" x14ac:dyDescent="0.45">
      <c r="M1612" s="96"/>
      <c r="N1612" s="103"/>
      <c r="R1612" s="108"/>
      <c r="S1612" s="98"/>
      <c r="T1612" s="105"/>
      <c r="V1612" s="171"/>
      <c r="W1612" s="95"/>
      <c r="X1612" s="129"/>
      <c r="Y1612" s="100"/>
      <c r="Z1612" s="99"/>
      <c r="AA1612" s="100"/>
      <c r="AB1612" s="99"/>
      <c r="AC1612" s="100"/>
      <c r="AD1612" s="105"/>
      <c r="AE1612" s="94"/>
      <c r="AF1612" s="105"/>
      <c r="AG1612" s="94"/>
      <c r="AH1612" s="132"/>
      <c r="AI1612" s="97"/>
      <c r="AJ1612" s="96"/>
      <c r="AK1612" s="176"/>
      <c r="AL1612" s="169"/>
    </row>
    <row r="1613" spans="13:38" x14ac:dyDescent="0.45">
      <c r="M1613" s="96"/>
      <c r="N1613" s="103"/>
      <c r="R1613" s="108"/>
      <c r="S1613" s="98"/>
      <c r="T1613" s="105"/>
      <c r="V1613" s="171"/>
      <c r="W1613" s="95"/>
      <c r="X1613" s="129"/>
      <c r="Y1613" s="100"/>
      <c r="Z1613" s="99"/>
      <c r="AA1613" s="100"/>
      <c r="AB1613" s="99"/>
      <c r="AC1613" s="100"/>
      <c r="AD1613" s="105"/>
      <c r="AE1613" s="94"/>
      <c r="AF1613" s="105"/>
      <c r="AG1613" s="94"/>
      <c r="AH1613" s="132"/>
      <c r="AI1613" s="97"/>
      <c r="AJ1613" s="96"/>
      <c r="AK1613" s="176"/>
      <c r="AL1613" s="169"/>
    </row>
    <row r="1614" spans="13:38" x14ac:dyDescent="0.45">
      <c r="M1614" s="96"/>
      <c r="N1614" s="103"/>
      <c r="R1614" s="108"/>
      <c r="S1614" s="98"/>
      <c r="T1614" s="105"/>
      <c r="V1614" s="171"/>
      <c r="W1614" s="95"/>
      <c r="X1614" s="129"/>
      <c r="Y1614" s="100"/>
      <c r="Z1614" s="99"/>
      <c r="AA1614" s="100"/>
      <c r="AB1614" s="99"/>
      <c r="AC1614" s="100"/>
      <c r="AD1614" s="105"/>
      <c r="AE1614" s="94"/>
      <c r="AF1614" s="105"/>
      <c r="AG1614" s="94"/>
      <c r="AH1614" s="132"/>
      <c r="AI1614" s="97"/>
      <c r="AJ1614" s="96"/>
      <c r="AK1614" s="176"/>
      <c r="AL1614" s="169"/>
    </row>
    <row r="1615" spans="13:38" x14ac:dyDescent="0.45">
      <c r="M1615" s="96"/>
      <c r="N1615" s="103"/>
      <c r="R1615" s="108"/>
      <c r="S1615" s="98"/>
      <c r="T1615" s="105"/>
      <c r="V1615" s="171"/>
      <c r="W1615" s="95"/>
      <c r="X1615" s="129"/>
      <c r="Y1615" s="100"/>
      <c r="Z1615" s="99"/>
      <c r="AA1615" s="100"/>
      <c r="AB1615" s="99"/>
      <c r="AC1615" s="100"/>
      <c r="AD1615" s="105"/>
      <c r="AE1615" s="94"/>
      <c r="AF1615" s="105"/>
      <c r="AG1615" s="94"/>
      <c r="AH1615" s="132"/>
      <c r="AI1615" s="97"/>
      <c r="AJ1615" s="96"/>
      <c r="AK1615" s="176"/>
      <c r="AL1615" s="169"/>
    </row>
    <row r="1616" spans="13:38" x14ac:dyDescent="0.45">
      <c r="M1616" s="96"/>
      <c r="N1616" s="103"/>
      <c r="R1616" s="108"/>
      <c r="S1616" s="98"/>
      <c r="T1616" s="105"/>
      <c r="V1616" s="171"/>
      <c r="W1616" s="95"/>
      <c r="X1616" s="129"/>
      <c r="Y1616" s="100"/>
      <c r="Z1616" s="99"/>
      <c r="AA1616" s="100"/>
      <c r="AB1616" s="99"/>
      <c r="AC1616" s="100"/>
      <c r="AD1616" s="105"/>
      <c r="AE1616" s="94"/>
      <c r="AF1616" s="105"/>
      <c r="AG1616" s="94"/>
      <c r="AH1616" s="132"/>
      <c r="AI1616" s="97"/>
      <c r="AJ1616" s="96"/>
      <c r="AK1616" s="176"/>
      <c r="AL1616" s="169"/>
    </row>
    <row r="1617" spans="13:38" x14ac:dyDescent="0.45">
      <c r="M1617" s="96"/>
      <c r="N1617" s="103"/>
      <c r="R1617" s="108"/>
      <c r="S1617" s="98"/>
      <c r="T1617" s="105"/>
      <c r="V1617" s="171"/>
      <c r="W1617" s="95"/>
      <c r="X1617" s="129"/>
      <c r="Y1617" s="100"/>
      <c r="Z1617" s="99"/>
      <c r="AA1617" s="100"/>
      <c r="AB1617" s="99"/>
      <c r="AC1617" s="100"/>
      <c r="AD1617" s="105"/>
      <c r="AE1617" s="94"/>
      <c r="AF1617" s="105"/>
      <c r="AG1617" s="94"/>
      <c r="AH1617" s="132"/>
      <c r="AI1617" s="97"/>
      <c r="AJ1617" s="96"/>
      <c r="AK1617" s="176"/>
      <c r="AL1617" s="169"/>
    </row>
    <row r="1618" spans="13:38" x14ac:dyDescent="0.45">
      <c r="M1618" s="96"/>
      <c r="N1618" s="103"/>
      <c r="R1618" s="108"/>
      <c r="S1618" s="98"/>
      <c r="T1618" s="105"/>
      <c r="V1618" s="171"/>
      <c r="W1618" s="95"/>
      <c r="X1618" s="129"/>
      <c r="Y1618" s="100"/>
      <c r="Z1618" s="99"/>
      <c r="AA1618" s="100"/>
      <c r="AB1618" s="99"/>
      <c r="AC1618" s="100"/>
      <c r="AD1618" s="105"/>
      <c r="AE1618" s="94"/>
      <c r="AF1618" s="105"/>
      <c r="AG1618" s="94"/>
      <c r="AH1618" s="132"/>
      <c r="AI1618" s="97"/>
      <c r="AJ1618" s="96"/>
      <c r="AK1618" s="176"/>
      <c r="AL1618" s="169"/>
    </row>
    <row r="1619" spans="13:38" x14ac:dyDescent="0.45">
      <c r="M1619" s="96"/>
      <c r="N1619" s="103"/>
      <c r="R1619" s="108"/>
      <c r="S1619" s="98"/>
      <c r="T1619" s="105"/>
      <c r="V1619" s="171"/>
      <c r="W1619" s="95"/>
      <c r="X1619" s="129"/>
      <c r="Y1619" s="100"/>
      <c r="Z1619" s="99"/>
      <c r="AA1619" s="100"/>
      <c r="AB1619" s="99"/>
      <c r="AC1619" s="100"/>
      <c r="AD1619" s="105"/>
      <c r="AE1619" s="94"/>
      <c r="AF1619" s="105"/>
      <c r="AG1619" s="94"/>
      <c r="AH1619" s="132"/>
      <c r="AI1619" s="97"/>
      <c r="AJ1619" s="96"/>
      <c r="AK1619" s="176"/>
      <c r="AL1619" s="169"/>
    </row>
    <row r="1620" spans="13:38" x14ac:dyDescent="0.45">
      <c r="M1620" s="96"/>
      <c r="N1620" s="103"/>
      <c r="R1620" s="108"/>
      <c r="S1620" s="98"/>
      <c r="T1620" s="105"/>
      <c r="V1620" s="171"/>
      <c r="W1620" s="95"/>
      <c r="X1620" s="129"/>
      <c r="Y1620" s="100"/>
      <c r="Z1620" s="99"/>
      <c r="AA1620" s="100"/>
      <c r="AB1620" s="99"/>
      <c r="AC1620" s="100"/>
      <c r="AD1620" s="105"/>
      <c r="AE1620" s="94"/>
      <c r="AF1620" s="105"/>
      <c r="AG1620" s="94"/>
      <c r="AH1620" s="132"/>
      <c r="AI1620" s="97"/>
      <c r="AJ1620" s="96"/>
      <c r="AK1620" s="176"/>
      <c r="AL1620" s="169"/>
    </row>
    <row r="1621" spans="13:38" x14ac:dyDescent="0.45">
      <c r="M1621" s="96"/>
      <c r="N1621" s="103"/>
      <c r="R1621" s="108"/>
      <c r="S1621" s="98"/>
      <c r="T1621" s="105"/>
      <c r="V1621" s="171"/>
      <c r="W1621" s="95"/>
      <c r="X1621" s="129"/>
      <c r="Y1621" s="100"/>
      <c r="Z1621" s="99"/>
      <c r="AA1621" s="100"/>
      <c r="AB1621" s="99"/>
      <c r="AC1621" s="100"/>
      <c r="AD1621" s="105"/>
      <c r="AE1621" s="94"/>
      <c r="AF1621" s="105"/>
      <c r="AG1621" s="94"/>
      <c r="AH1621" s="132"/>
      <c r="AI1621" s="97"/>
      <c r="AJ1621" s="96"/>
      <c r="AK1621" s="176"/>
      <c r="AL1621" s="169"/>
    </row>
    <row r="1622" spans="13:38" x14ac:dyDescent="0.45">
      <c r="M1622" s="96"/>
      <c r="N1622" s="103"/>
      <c r="R1622" s="108"/>
      <c r="S1622" s="98"/>
      <c r="T1622" s="105"/>
      <c r="V1622" s="171"/>
      <c r="W1622" s="95"/>
      <c r="X1622" s="129"/>
      <c r="Y1622" s="100"/>
      <c r="Z1622" s="99"/>
      <c r="AA1622" s="100"/>
      <c r="AB1622" s="99"/>
      <c r="AC1622" s="100"/>
      <c r="AD1622" s="105"/>
      <c r="AE1622" s="94"/>
      <c r="AF1622" s="105"/>
      <c r="AG1622" s="94"/>
      <c r="AH1622" s="132"/>
      <c r="AI1622" s="97"/>
      <c r="AJ1622" s="96"/>
      <c r="AK1622" s="176"/>
      <c r="AL1622" s="169"/>
    </row>
    <row r="1623" spans="13:38" x14ac:dyDescent="0.45">
      <c r="M1623" s="96"/>
      <c r="N1623" s="103"/>
      <c r="R1623" s="108"/>
      <c r="S1623" s="98"/>
      <c r="T1623" s="105"/>
      <c r="V1623" s="171"/>
      <c r="W1623" s="95"/>
      <c r="X1623" s="129"/>
      <c r="Y1623" s="100"/>
      <c r="Z1623" s="99"/>
      <c r="AA1623" s="100"/>
      <c r="AB1623" s="99"/>
      <c r="AC1623" s="100"/>
      <c r="AD1623" s="105"/>
      <c r="AE1623" s="94"/>
      <c r="AF1623" s="105"/>
      <c r="AG1623" s="94"/>
      <c r="AH1623" s="132"/>
      <c r="AI1623" s="97"/>
      <c r="AJ1623" s="96"/>
      <c r="AK1623" s="176"/>
      <c r="AL1623" s="169"/>
    </row>
    <row r="1624" spans="13:38" x14ac:dyDescent="0.45">
      <c r="M1624" s="96"/>
      <c r="N1624" s="103"/>
      <c r="R1624" s="108"/>
      <c r="S1624" s="98"/>
      <c r="T1624" s="105"/>
      <c r="V1624" s="171"/>
      <c r="W1624" s="95"/>
      <c r="X1624" s="129"/>
      <c r="Y1624" s="100"/>
      <c r="Z1624" s="99"/>
      <c r="AA1624" s="100"/>
      <c r="AB1624" s="99"/>
      <c r="AC1624" s="100"/>
      <c r="AD1624" s="105"/>
      <c r="AE1624" s="94"/>
      <c r="AF1624" s="105"/>
      <c r="AG1624" s="94"/>
      <c r="AH1624" s="132"/>
      <c r="AI1624" s="97"/>
      <c r="AJ1624" s="96"/>
      <c r="AK1624" s="176"/>
      <c r="AL1624" s="169"/>
    </row>
    <row r="1625" spans="13:38" x14ac:dyDescent="0.45">
      <c r="M1625" s="96"/>
      <c r="N1625" s="103"/>
      <c r="R1625" s="108"/>
      <c r="S1625" s="98"/>
      <c r="T1625" s="105"/>
      <c r="V1625" s="171"/>
      <c r="W1625" s="95"/>
      <c r="X1625" s="129"/>
      <c r="Y1625" s="100"/>
      <c r="Z1625" s="99"/>
      <c r="AA1625" s="100"/>
      <c r="AB1625" s="99"/>
      <c r="AC1625" s="100"/>
      <c r="AD1625" s="105"/>
      <c r="AE1625" s="94"/>
      <c r="AF1625" s="105"/>
      <c r="AG1625" s="94"/>
      <c r="AH1625" s="132"/>
      <c r="AI1625" s="97"/>
      <c r="AJ1625" s="96"/>
      <c r="AK1625" s="176"/>
      <c r="AL1625" s="169"/>
    </row>
    <row r="1626" spans="13:38" x14ac:dyDescent="0.45">
      <c r="M1626" s="96"/>
      <c r="N1626" s="103"/>
      <c r="R1626" s="108"/>
      <c r="S1626" s="98"/>
      <c r="T1626" s="105"/>
      <c r="V1626" s="171"/>
      <c r="W1626" s="95"/>
      <c r="X1626" s="129"/>
      <c r="Y1626" s="100"/>
      <c r="Z1626" s="99"/>
      <c r="AA1626" s="100"/>
      <c r="AB1626" s="99"/>
      <c r="AC1626" s="100"/>
      <c r="AD1626" s="105"/>
      <c r="AE1626" s="94"/>
      <c r="AF1626" s="105"/>
      <c r="AG1626" s="94"/>
      <c r="AH1626" s="132"/>
      <c r="AI1626" s="97"/>
      <c r="AJ1626" s="96"/>
      <c r="AK1626" s="176"/>
      <c r="AL1626" s="169"/>
    </row>
    <row r="1627" spans="13:38" x14ac:dyDescent="0.45">
      <c r="M1627" s="96"/>
      <c r="N1627" s="103"/>
      <c r="R1627" s="108"/>
      <c r="S1627" s="98"/>
      <c r="T1627" s="105"/>
      <c r="V1627" s="171"/>
      <c r="W1627" s="95"/>
      <c r="X1627" s="129"/>
      <c r="Y1627" s="100"/>
      <c r="Z1627" s="99"/>
      <c r="AA1627" s="100"/>
      <c r="AB1627" s="99"/>
      <c r="AC1627" s="100"/>
      <c r="AD1627" s="105"/>
      <c r="AE1627" s="94"/>
      <c r="AF1627" s="105"/>
      <c r="AG1627" s="94"/>
      <c r="AH1627" s="132"/>
      <c r="AI1627" s="97"/>
      <c r="AJ1627" s="96"/>
      <c r="AK1627" s="176"/>
      <c r="AL1627" s="169"/>
    </row>
    <row r="1628" spans="13:38" x14ac:dyDescent="0.45">
      <c r="M1628" s="96"/>
      <c r="N1628" s="103"/>
      <c r="R1628" s="108"/>
      <c r="S1628" s="98"/>
      <c r="T1628" s="105"/>
      <c r="V1628" s="171"/>
      <c r="W1628" s="95"/>
      <c r="X1628" s="129"/>
      <c r="Y1628" s="100"/>
      <c r="Z1628" s="99"/>
      <c r="AA1628" s="100"/>
      <c r="AB1628" s="99"/>
      <c r="AC1628" s="100"/>
      <c r="AD1628" s="105"/>
      <c r="AE1628" s="94"/>
      <c r="AF1628" s="105"/>
      <c r="AG1628" s="94"/>
      <c r="AH1628" s="132"/>
      <c r="AI1628" s="97"/>
      <c r="AJ1628" s="96"/>
      <c r="AK1628" s="176"/>
      <c r="AL1628" s="169"/>
    </row>
    <row r="1629" spans="13:38" x14ac:dyDescent="0.45">
      <c r="M1629" s="96"/>
      <c r="N1629" s="103"/>
      <c r="R1629" s="108"/>
      <c r="S1629" s="98"/>
      <c r="T1629" s="105"/>
      <c r="V1629" s="171"/>
      <c r="W1629" s="95"/>
      <c r="X1629" s="129"/>
      <c r="Y1629" s="100"/>
      <c r="Z1629" s="99"/>
      <c r="AA1629" s="100"/>
      <c r="AB1629" s="99"/>
      <c r="AC1629" s="100"/>
      <c r="AD1629" s="105"/>
      <c r="AE1629" s="94"/>
      <c r="AF1629" s="105"/>
      <c r="AG1629" s="94"/>
      <c r="AH1629" s="132"/>
      <c r="AI1629" s="97"/>
      <c r="AJ1629" s="96"/>
      <c r="AK1629" s="176"/>
      <c r="AL1629" s="169"/>
    </row>
    <row r="1630" spans="13:38" x14ac:dyDescent="0.45">
      <c r="M1630" s="96"/>
      <c r="N1630" s="103"/>
      <c r="R1630" s="108"/>
      <c r="S1630" s="98"/>
      <c r="T1630" s="105"/>
      <c r="V1630" s="171"/>
      <c r="W1630" s="95"/>
      <c r="X1630" s="129"/>
      <c r="Y1630" s="100"/>
      <c r="Z1630" s="99"/>
      <c r="AA1630" s="100"/>
      <c r="AB1630" s="99"/>
      <c r="AC1630" s="100"/>
      <c r="AD1630" s="105"/>
      <c r="AE1630" s="94"/>
      <c r="AF1630" s="105"/>
      <c r="AG1630" s="94"/>
      <c r="AH1630" s="132"/>
      <c r="AI1630" s="97"/>
      <c r="AJ1630" s="96"/>
      <c r="AK1630" s="176"/>
      <c r="AL1630" s="169"/>
    </row>
    <row r="1631" spans="13:38" x14ac:dyDescent="0.45">
      <c r="M1631" s="96"/>
      <c r="N1631" s="103"/>
      <c r="R1631" s="108"/>
      <c r="S1631" s="98"/>
      <c r="T1631" s="105"/>
      <c r="V1631" s="171"/>
      <c r="W1631" s="95"/>
      <c r="X1631" s="129"/>
      <c r="Y1631" s="100"/>
      <c r="Z1631" s="99"/>
      <c r="AA1631" s="100"/>
      <c r="AB1631" s="99"/>
      <c r="AC1631" s="100"/>
      <c r="AD1631" s="105"/>
      <c r="AE1631" s="94"/>
      <c r="AF1631" s="105"/>
      <c r="AG1631" s="94"/>
      <c r="AH1631" s="132"/>
      <c r="AI1631" s="97"/>
      <c r="AJ1631" s="96"/>
      <c r="AK1631" s="176"/>
      <c r="AL1631" s="169"/>
    </row>
    <row r="1632" spans="13:38" x14ac:dyDescent="0.45">
      <c r="M1632" s="96"/>
      <c r="N1632" s="103"/>
      <c r="R1632" s="108"/>
      <c r="S1632" s="98"/>
      <c r="T1632" s="105"/>
      <c r="V1632" s="171"/>
      <c r="W1632" s="95"/>
      <c r="X1632" s="129"/>
      <c r="Y1632" s="100"/>
      <c r="Z1632" s="99"/>
      <c r="AA1632" s="100"/>
      <c r="AB1632" s="99"/>
      <c r="AC1632" s="100"/>
      <c r="AD1632" s="105"/>
      <c r="AE1632" s="94"/>
      <c r="AF1632" s="105"/>
      <c r="AG1632" s="94"/>
      <c r="AH1632" s="132"/>
      <c r="AI1632" s="97"/>
      <c r="AJ1632" s="96"/>
      <c r="AK1632" s="176"/>
      <c r="AL1632" s="169"/>
    </row>
    <row r="1633" spans="13:38" x14ac:dyDescent="0.45">
      <c r="M1633" s="96"/>
      <c r="N1633" s="103"/>
      <c r="R1633" s="108"/>
      <c r="S1633" s="98"/>
      <c r="T1633" s="105"/>
      <c r="V1633" s="171"/>
      <c r="W1633" s="95"/>
      <c r="X1633" s="129"/>
      <c r="Y1633" s="100"/>
      <c r="Z1633" s="99"/>
      <c r="AA1633" s="100"/>
      <c r="AB1633" s="99"/>
      <c r="AC1633" s="100"/>
      <c r="AD1633" s="105"/>
      <c r="AE1633" s="94"/>
      <c r="AF1633" s="105"/>
      <c r="AG1633" s="94"/>
      <c r="AH1633" s="132"/>
      <c r="AI1633" s="97"/>
      <c r="AJ1633" s="96"/>
      <c r="AK1633" s="176"/>
      <c r="AL1633" s="169"/>
    </row>
    <row r="1634" spans="13:38" x14ac:dyDescent="0.45">
      <c r="M1634" s="96"/>
      <c r="N1634" s="103"/>
      <c r="R1634" s="108"/>
      <c r="S1634" s="98"/>
      <c r="T1634" s="105"/>
      <c r="V1634" s="171"/>
      <c r="W1634" s="95"/>
      <c r="X1634" s="129"/>
      <c r="Y1634" s="100"/>
      <c r="Z1634" s="99"/>
      <c r="AA1634" s="100"/>
      <c r="AB1634" s="99"/>
      <c r="AC1634" s="100"/>
      <c r="AD1634" s="105"/>
      <c r="AE1634" s="94"/>
      <c r="AF1634" s="105"/>
      <c r="AG1634" s="94"/>
      <c r="AH1634" s="132"/>
      <c r="AI1634" s="97"/>
      <c r="AJ1634" s="96"/>
      <c r="AK1634" s="176"/>
      <c r="AL1634" s="169"/>
    </row>
    <row r="1635" spans="13:38" x14ac:dyDescent="0.45">
      <c r="M1635" s="96"/>
      <c r="N1635" s="103"/>
      <c r="R1635" s="108"/>
      <c r="S1635" s="98"/>
      <c r="T1635" s="105"/>
      <c r="V1635" s="171"/>
      <c r="W1635" s="95"/>
      <c r="X1635" s="129"/>
      <c r="Y1635" s="100"/>
      <c r="Z1635" s="99"/>
      <c r="AA1635" s="100"/>
      <c r="AB1635" s="99"/>
      <c r="AC1635" s="100"/>
      <c r="AD1635" s="105"/>
      <c r="AE1635" s="94"/>
      <c r="AF1635" s="105"/>
      <c r="AG1635" s="94"/>
      <c r="AH1635" s="132"/>
      <c r="AI1635" s="97"/>
      <c r="AJ1635" s="96"/>
      <c r="AK1635" s="176"/>
      <c r="AL1635" s="169"/>
    </row>
    <row r="1636" spans="13:38" x14ac:dyDescent="0.45">
      <c r="M1636" s="96"/>
      <c r="N1636" s="103"/>
      <c r="R1636" s="108"/>
      <c r="S1636" s="98"/>
      <c r="T1636" s="105"/>
      <c r="V1636" s="171"/>
      <c r="W1636" s="95"/>
      <c r="X1636" s="129"/>
      <c r="Y1636" s="100"/>
      <c r="Z1636" s="99"/>
      <c r="AA1636" s="100"/>
      <c r="AB1636" s="99"/>
      <c r="AC1636" s="100"/>
      <c r="AD1636" s="105"/>
      <c r="AE1636" s="94"/>
      <c r="AF1636" s="105"/>
      <c r="AG1636" s="94"/>
      <c r="AH1636" s="132"/>
      <c r="AI1636" s="97"/>
      <c r="AJ1636" s="96"/>
      <c r="AK1636" s="176"/>
      <c r="AL1636" s="169"/>
    </row>
    <row r="1637" spans="13:38" x14ac:dyDescent="0.45">
      <c r="M1637" s="96"/>
      <c r="N1637" s="103"/>
      <c r="R1637" s="108"/>
      <c r="S1637" s="98"/>
      <c r="T1637" s="105"/>
      <c r="V1637" s="171"/>
      <c r="W1637" s="95"/>
      <c r="X1637" s="129"/>
      <c r="Y1637" s="100"/>
      <c r="Z1637" s="99"/>
      <c r="AA1637" s="100"/>
      <c r="AB1637" s="99"/>
      <c r="AC1637" s="100"/>
      <c r="AD1637" s="105"/>
      <c r="AE1637" s="94"/>
      <c r="AF1637" s="105"/>
      <c r="AG1637" s="94"/>
      <c r="AH1637" s="132"/>
      <c r="AI1637" s="97"/>
      <c r="AJ1637" s="96"/>
      <c r="AK1637" s="176"/>
      <c r="AL1637" s="169"/>
    </row>
    <row r="1638" spans="13:38" x14ac:dyDescent="0.45">
      <c r="M1638" s="96"/>
      <c r="N1638" s="103"/>
      <c r="R1638" s="108"/>
      <c r="S1638" s="98"/>
      <c r="T1638" s="105"/>
      <c r="V1638" s="171"/>
      <c r="W1638" s="95"/>
      <c r="X1638" s="129"/>
      <c r="Y1638" s="100"/>
      <c r="Z1638" s="99"/>
      <c r="AA1638" s="100"/>
      <c r="AB1638" s="99"/>
      <c r="AC1638" s="100"/>
      <c r="AD1638" s="105"/>
      <c r="AE1638" s="94"/>
      <c r="AF1638" s="105"/>
      <c r="AG1638" s="94"/>
      <c r="AH1638" s="132"/>
      <c r="AI1638" s="97"/>
      <c r="AJ1638" s="96"/>
      <c r="AK1638" s="176"/>
      <c r="AL1638" s="169"/>
    </row>
    <row r="1639" spans="13:38" x14ac:dyDescent="0.45">
      <c r="M1639" s="96"/>
      <c r="N1639" s="103"/>
      <c r="R1639" s="108"/>
      <c r="S1639" s="98"/>
      <c r="T1639" s="105"/>
      <c r="V1639" s="171"/>
      <c r="W1639" s="95"/>
      <c r="X1639" s="129"/>
      <c r="Y1639" s="100"/>
      <c r="Z1639" s="99"/>
      <c r="AA1639" s="100"/>
      <c r="AB1639" s="99"/>
      <c r="AC1639" s="100"/>
      <c r="AD1639" s="105"/>
      <c r="AE1639" s="94"/>
      <c r="AF1639" s="105"/>
      <c r="AG1639" s="94"/>
      <c r="AH1639" s="132"/>
      <c r="AI1639" s="97"/>
      <c r="AJ1639" s="96"/>
      <c r="AK1639" s="176"/>
      <c r="AL1639" s="169"/>
    </row>
    <row r="1640" spans="13:38" x14ac:dyDescent="0.45">
      <c r="M1640" s="96"/>
      <c r="N1640" s="103"/>
      <c r="R1640" s="108"/>
      <c r="S1640" s="98"/>
      <c r="T1640" s="105"/>
      <c r="V1640" s="171"/>
      <c r="W1640" s="95"/>
      <c r="X1640" s="129"/>
      <c r="Y1640" s="100"/>
      <c r="Z1640" s="99"/>
      <c r="AA1640" s="100"/>
      <c r="AB1640" s="99"/>
      <c r="AC1640" s="100"/>
      <c r="AD1640" s="105"/>
      <c r="AE1640" s="94"/>
      <c r="AF1640" s="105"/>
      <c r="AG1640" s="94"/>
      <c r="AH1640" s="132"/>
      <c r="AI1640" s="97"/>
      <c r="AJ1640" s="96"/>
      <c r="AK1640" s="176"/>
      <c r="AL1640" s="169"/>
    </row>
    <row r="1641" spans="13:38" x14ac:dyDescent="0.45">
      <c r="M1641" s="96"/>
      <c r="N1641" s="103"/>
      <c r="R1641" s="108"/>
      <c r="S1641" s="98"/>
      <c r="T1641" s="105"/>
      <c r="V1641" s="171"/>
      <c r="W1641" s="95"/>
      <c r="X1641" s="129"/>
      <c r="Y1641" s="100"/>
      <c r="Z1641" s="99"/>
      <c r="AA1641" s="100"/>
      <c r="AB1641" s="99"/>
      <c r="AC1641" s="100"/>
      <c r="AD1641" s="105"/>
      <c r="AE1641" s="94"/>
      <c r="AF1641" s="105"/>
      <c r="AG1641" s="94"/>
      <c r="AH1641" s="132"/>
      <c r="AI1641" s="97"/>
      <c r="AJ1641" s="96"/>
      <c r="AK1641" s="176"/>
      <c r="AL1641" s="169"/>
    </row>
    <row r="1642" spans="13:38" x14ac:dyDescent="0.45">
      <c r="M1642" s="96"/>
      <c r="N1642" s="103"/>
      <c r="R1642" s="108"/>
      <c r="S1642" s="98"/>
      <c r="T1642" s="105"/>
      <c r="V1642" s="171"/>
      <c r="W1642" s="95"/>
      <c r="X1642" s="129"/>
      <c r="Y1642" s="100"/>
      <c r="Z1642" s="99"/>
      <c r="AA1642" s="100"/>
      <c r="AB1642" s="99"/>
      <c r="AC1642" s="100"/>
      <c r="AD1642" s="105"/>
      <c r="AE1642" s="94"/>
      <c r="AF1642" s="105"/>
      <c r="AG1642" s="94"/>
      <c r="AH1642" s="132"/>
      <c r="AI1642" s="97"/>
      <c r="AJ1642" s="96"/>
      <c r="AK1642" s="176"/>
      <c r="AL1642" s="169"/>
    </row>
    <row r="1643" spans="13:38" x14ac:dyDescent="0.45">
      <c r="M1643" s="96"/>
      <c r="N1643" s="103"/>
      <c r="R1643" s="108"/>
      <c r="S1643" s="98"/>
      <c r="T1643" s="105"/>
      <c r="V1643" s="171"/>
      <c r="W1643" s="95"/>
      <c r="X1643" s="129"/>
      <c r="Y1643" s="100"/>
      <c r="Z1643" s="99"/>
      <c r="AA1643" s="100"/>
      <c r="AB1643" s="99"/>
      <c r="AC1643" s="100"/>
      <c r="AD1643" s="105"/>
      <c r="AE1643" s="94"/>
      <c r="AF1643" s="105"/>
      <c r="AG1643" s="94"/>
      <c r="AH1643" s="132"/>
      <c r="AI1643" s="97"/>
      <c r="AJ1643" s="96"/>
      <c r="AK1643" s="176"/>
      <c r="AL1643" s="169"/>
    </row>
    <row r="1644" spans="13:38" x14ac:dyDescent="0.45">
      <c r="M1644" s="96"/>
      <c r="N1644" s="103"/>
      <c r="R1644" s="108"/>
      <c r="S1644" s="98"/>
      <c r="T1644" s="105"/>
      <c r="V1644" s="171"/>
      <c r="W1644" s="95"/>
      <c r="X1644" s="129"/>
      <c r="Y1644" s="100"/>
      <c r="Z1644" s="99"/>
      <c r="AA1644" s="100"/>
      <c r="AB1644" s="99"/>
      <c r="AC1644" s="100"/>
      <c r="AD1644" s="105"/>
      <c r="AE1644" s="94"/>
      <c r="AF1644" s="105"/>
      <c r="AG1644" s="94"/>
      <c r="AH1644" s="132"/>
      <c r="AI1644" s="97"/>
      <c r="AJ1644" s="96"/>
      <c r="AK1644" s="176"/>
      <c r="AL1644" s="169"/>
    </row>
    <row r="1645" spans="13:38" x14ac:dyDescent="0.45">
      <c r="M1645" s="96"/>
      <c r="N1645" s="103"/>
      <c r="R1645" s="108"/>
      <c r="S1645" s="98"/>
      <c r="T1645" s="105"/>
      <c r="V1645" s="171"/>
      <c r="W1645" s="95"/>
      <c r="X1645" s="129"/>
      <c r="Y1645" s="100"/>
      <c r="Z1645" s="99"/>
      <c r="AA1645" s="100"/>
      <c r="AB1645" s="99"/>
      <c r="AC1645" s="100"/>
      <c r="AD1645" s="105"/>
      <c r="AE1645" s="94"/>
      <c r="AF1645" s="105"/>
      <c r="AG1645" s="94"/>
      <c r="AH1645" s="132"/>
      <c r="AI1645" s="97"/>
      <c r="AJ1645" s="96"/>
      <c r="AK1645" s="176"/>
      <c r="AL1645" s="169"/>
    </row>
    <row r="1646" spans="13:38" x14ac:dyDescent="0.45">
      <c r="M1646" s="96"/>
      <c r="N1646" s="103"/>
      <c r="R1646" s="108"/>
      <c r="S1646" s="98"/>
      <c r="T1646" s="105"/>
      <c r="V1646" s="171"/>
      <c r="W1646" s="95"/>
      <c r="X1646" s="129"/>
      <c r="Y1646" s="100"/>
      <c r="Z1646" s="99"/>
      <c r="AA1646" s="100"/>
      <c r="AB1646" s="99"/>
      <c r="AC1646" s="100"/>
      <c r="AD1646" s="105"/>
      <c r="AE1646" s="94"/>
      <c r="AF1646" s="105"/>
      <c r="AG1646" s="94"/>
      <c r="AH1646" s="132"/>
      <c r="AI1646" s="97"/>
      <c r="AJ1646" s="96"/>
      <c r="AK1646" s="176"/>
      <c r="AL1646" s="169"/>
    </row>
    <row r="1647" spans="13:38" x14ac:dyDescent="0.45">
      <c r="M1647" s="96"/>
      <c r="N1647" s="103"/>
      <c r="R1647" s="108"/>
      <c r="S1647" s="98"/>
      <c r="T1647" s="105"/>
      <c r="V1647" s="171"/>
      <c r="W1647" s="95"/>
      <c r="X1647" s="129"/>
      <c r="Y1647" s="100"/>
      <c r="Z1647" s="99"/>
      <c r="AA1647" s="100"/>
      <c r="AB1647" s="99"/>
      <c r="AC1647" s="100"/>
      <c r="AD1647" s="105"/>
      <c r="AE1647" s="94"/>
      <c r="AF1647" s="105"/>
      <c r="AG1647" s="94"/>
      <c r="AH1647" s="132"/>
      <c r="AI1647" s="97"/>
      <c r="AJ1647" s="96"/>
      <c r="AK1647" s="176"/>
      <c r="AL1647" s="169"/>
    </row>
    <row r="1648" spans="13:38" x14ac:dyDescent="0.45">
      <c r="M1648" s="96"/>
      <c r="N1648" s="103"/>
      <c r="R1648" s="108"/>
      <c r="S1648" s="98"/>
      <c r="T1648" s="105"/>
      <c r="V1648" s="171"/>
      <c r="W1648" s="95"/>
      <c r="X1648" s="129"/>
      <c r="Y1648" s="100"/>
      <c r="Z1648" s="99"/>
      <c r="AA1648" s="100"/>
      <c r="AB1648" s="99"/>
      <c r="AC1648" s="100"/>
      <c r="AD1648" s="105"/>
      <c r="AE1648" s="94"/>
      <c r="AF1648" s="105"/>
      <c r="AG1648" s="94"/>
      <c r="AH1648" s="132"/>
      <c r="AI1648" s="97"/>
      <c r="AJ1648" s="96"/>
      <c r="AK1648" s="176"/>
      <c r="AL1648" s="169"/>
    </row>
    <row r="1649" spans="13:38" x14ac:dyDescent="0.45">
      <c r="M1649" s="96"/>
      <c r="N1649" s="103"/>
      <c r="R1649" s="108"/>
      <c r="S1649" s="98"/>
      <c r="T1649" s="105"/>
      <c r="V1649" s="171"/>
      <c r="W1649" s="95"/>
      <c r="X1649" s="129"/>
      <c r="Y1649" s="100"/>
      <c r="Z1649" s="99"/>
      <c r="AA1649" s="100"/>
      <c r="AB1649" s="99"/>
      <c r="AC1649" s="100"/>
      <c r="AD1649" s="105"/>
      <c r="AE1649" s="94"/>
      <c r="AF1649" s="105"/>
      <c r="AG1649" s="94"/>
      <c r="AH1649" s="132"/>
      <c r="AI1649" s="97"/>
      <c r="AJ1649" s="96"/>
      <c r="AK1649" s="176"/>
      <c r="AL1649" s="169"/>
    </row>
    <row r="1650" spans="13:38" x14ac:dyDescent="0.45">
      <c r="M1650" s="96"/>
      <c r="N1650" s="103"/>
      <c r="R1650" s="108"/>
      <c r="S1650" s="98"/>
      <c r="T1650" s="105"/>
      <c r="V1650" s="171"/>
      <c r="W1650" s="95"/>
      <c r="X1650" s="129"/>
      <c r="Y1650" s="100"/>
      <c r="Z1650" s="99"/>
      <c r="AA1650" s="100"/>
      <c r="AB1650" s="99"/>
      <c r="AC1650" s="100"/>
      <c r="AD1650" s="105"/>
      <c r="AE1650" s="94"/>
      <c r="AF1650" s="105"/>
      <c r="AG1650" s="94"/>
      <c r="AH1650" s="132"/>
      <c r="AI1650" s="97"/>
      <c r="AJ1650" s="96"/>
      <c r="AK1650" s="176"/>
      <c r="AL1650" s="169"/>
    </row>
    <row r="1651" spans="13:38" x14ac:dyDescent="0.45">
      <c r="M1651" s="96"/>
      <c r="N1651" s="103"/>
      <c r="R1651" s="108"/>
      <c r="S1651" s="98"/>
      <c r="T1651" s="105"/>
      <c r="V1651" s="171"/>
      <c r="W1651" s="95"/>
      <c r="X1651" s="129"/>
      <c r="Y1651" s="100"/>
      <c r="Z1651" s="99"/>
      <c r="AA1651" s="100"/>
      <c r="AB1651" s="99"/>
      <c r="AC1651" s="100"/>
      <c r="AD1651" s="105"/>
      <c r="AE1651" s="94"/>
      <c r="AF1651" s="105"/>
      <c r="AG1651" s="94"/>
      <c r="AH1651" s="132"/>
      <c r="AI1651" s="97"/>
      <c r="AJ1651" s="96"/>
      <c r="AK1651" s="176"/>
      <c r="AL1651" s="169"/>
    </row>
    <row r="1652" spans="13:38" x14ac:dyDescent="0.45">
      <c r="M1652" s="96"/>
      <c r="N1652" s="103"/>
      <c r="R1652" s="108"/>
      <c r="S1652" s="98"/>
      <c r="T1652" s="105"/>
      <c r="V1652" s="171"/>
      <c r="W1652" s="95"/>
      <c r="X1652" s="129"/>
      <c r="Y1652" s="100"/>
      <c r="Z1652" s="99"/>
      <c r="AA1652" s="100"/>
      <c r="AB1652" s="99"/>
      <c r="AC1652" s="100"/>
      <c r="AD1652" s="105"/>
      <c r="AE1652" s="94"/>
      <c r="AF1652" s="105"/>
      <c r="AG1652" s="94"/>
      <c r="AH1652" s="132"/>
      <c r="AI1652" s="97"/>
      <c r="AJ1652" s="96"/>
      <c r="AK1652" s="176"/>
      <c r="AL1652" s="169"/>
    </row>
    <row r="1653" spans="13:38" x14ac:dyDescent="0.45">
      <c r="M1653" s="96"/>
      <c r="N1653" s="103"/>
      <c r="R1653" s="108"/>
      <c r="S1653" s="98"/>
      <c r="T1653" s="105"/>
      <c r="V1653" s="171"/>
      <c r="W1653" s="95"/>
      <c r="X1653" s="129"/>
      <c r="Y1653" s="100"/>
      <c r="Z1653" s="99"/>
      <c r="AA1653" s="100"/>
      <c r="AB1653" s="99"/>
      <c r="AC1653" s="100"/>
      <c r="AD1653" s="105"/>
      <c r="AE1653" s="94"/>
      <c r="AF1653" s="105"/>
      <c r="AG1653" s="94"/>
      <c r="AH1653" s="132"/>
      <c r="AI1653" s="97"/>
      <c r="AJ1653" s="96"/>
      <c r="AK1653" s="176"/>
      <c r="AL1653" s="169"/>
    </row>
    <row r="1654" spans="13:38" x14ac:dyDescent="0.45">
      <c r="M1654" s="96"/>
      <c r="N1654" s="103"/>
      <c r="R1654" s="108"/>
      <c r="S1654" s="98"/>
      <c r="T1654" s="105"/>
      <c r="V1654" s="171"/>
      <c r="W1654" s="95"/>
      <c r="X1654" s="129"/>
      <c r="Y1654" s="100"/>
      <c r="Z1654" s="99"/>
      <c r="AA1654" s="100"/>
      <c r="AB1654" s="99"/>
      <c r="AC1654" s="100"/>
      <c r="AD1654" s="105"/>
      <c r="AE1654" s="94"/>
      <c r="AF1654" s="105"/>
      <c r="AG1654" s="94"/>
      <c r="AH1654" s="132"/>
      <c r="AI1654" s="97"/>
      <c r="AJ1654" s="96"/>
      <c r="AK1654" s="176"/>
      <c r="AL1654" s="169"/>
    </row>
    <row r="1655" spans="13:38" x14ac:dyDescent="0.45">
      <c r="M1655" s="96"/>
      <c r="N1655" s="103"/>
      <c r="R1655" s="108"/>
      <c r="S1655" s="98"/>
      <c r="T1655" s="105"/>
      <c r="V1655" s="171"/>
      <c r="W1655" s="95"/>
      <c r="X1655" s="129"/>
      <c r="Y1655" s="100"/>
      <c r="Z1655" s="99"/>
      <c r="AA1655" s="100"/>
      <c r="AB1655" s="99"/>
      <c r="AC1655" s="100"/>
      <c r="AD1655" s="105"/>
      <c r="AE1655" s="94"/>
      <c r="AF1655" s="105"/>
      <c r="AG1655" s="94"/>
      <c r="AH1655" s="132"/>
      <c r="AI1655" s="97"/>
      <c r="AJ1655" s="96"/>
      <c r="AK1655" s="176"/>
      <c r="AL1655" s="169"/>
    </row>
    <row r="1656" spans="13:38" x14ac:dyDescent="0.45">
      <c r="M1656" s="96"/>
      <c r="N1656" s="103"/>
      <c r="R1656" s="108"/>
      <c r="S1656" s="98"/>
      <c r="T1656" s="105"/>
      <c r="V1656" s="171"/>
      <c r="W1656" s="95"/>
      <c r="X1656" s="129"/>
      <c r="Y1656" s="100"/>
      <c r="Z1656" s="99"/>
      <c r="AA1656" s="100"/>
      <c r="AB1656" s="99"/>
      <c r="AC1656" s="100"/>
      <c r="AD1656" s="105"/>
      <c r="AE1656" s="94"/>
      <c r="AF1656" s="105"/>
      <c r="AG1656" s="94"/>
      <c r="AH1656" s="132"/>
      <c r="AI1656" s="97"/>
      <c r="AJ1656" s="96"/>
      <c r="AK1656" s="176"/>
      <c r="AL1656" s="169"/>
    </row>
    <row r="1657" spans="13:38" x14ac:dyDescent="0.45">
      <c r="M1657" s="96"/>
      <c r="N1657" s="103"/>
      <c r="R1657" s="108"/>
      <c r="S1657" s="98"/>
      <c r="T1657" s="105"/>
      <c r="V1657" s="171"/>
      <c r="W1657" s="95"/>
      <c r="X1657" s="129"/>
      <c r="Y1657" s="100"/>
      <c r="Z1657" s="99"/>
      <c r="AA1657" s="100"/>
      <c r="AB1657" s="99"/>
      <c r="AC1657" s="100"/>
      <c r="AD1657" s="105"/>
      <c r="AE1657" s="94"/>
      <c r="AF1657" s="105"/>
      <c r="AG1657" s="94"/>
      <c r="AH1657" s="132"/>
      <c r="AI1657" s="97"/>
      <c r="AJ1657" s="96"/>
      <c r="AK1657" s="176"/>
      <c r="AL1657" s="169"/>
    </row>
    <row r="1658" spans="13:38" x14ac:dyDescent="0.45">
      <c r="M1658" s="96"/>
      <c r="N1658" s="103"/>
      <c r="R1658" s="108"/>
      <c r="S1658" s="98"/>
      <c r="T1658" s="105"/>
      <c r="V1658" s="171"/>
      <c r="W1658" s="95"/>
      <c r="X1658" s="129"/>
      <c r="Y1658" s="100"/>
      <c r="Z1658" s="99"/>
      <c r="AA1658" s="100"/>
      <c r="AB1658" s="99"/>
      <c r="AC1658" s="100"/>
      <c r="AD1658" s="105"/>
      <c r="AE1658" s="94"/>
      <c r="AF1658" s="105"/>
      <c r="AG1658" s="94"/>
      <c r="AH1658" s="132"/>
      <c r="AI1658" s="97"/>
      <c r="AJ1658" s="96"/>
      <c r="AK1658" s="176"/>
      <c r="AL1658" s="169"/>
    </row>
    <row r="1659" spans="13:38" x14ac:dyDescent="0.45">
      <c r="M1659" s="96"/>
      <c r="N1659" s="103"/>
      <c r="R1659" s="108"/>
      <c r="S1659" s="98"/>
      <c r="T1659" s="105"/>
      <c r="V1659" s="171"/>
      <c r="W1659" s="95"/>
      <c r="X1659" s="129"/>
      <c r="Y1659" s="100"/>
      <c r="Z1659" s="99"/>
      <c r="AA1659" s="100"/>
      <c r="AB1659" s="99"/>
      <c r="AC1659" s="100"/>
      <c r="AD1659" s="105"/>
      <c r="AE1659" s="94"/>
      <c r="AF1659" s="105"/>
      <c r="AG1659" s="94"/>
      <c r="AH1659" s="132"/>
      <c r="AI1659" s="97"/>
      <c r="AJ1659" s="96"/>
      <c r="AK1659" s="176"/>
      <c r="AL1659" s="169"/>
    </row>
    <row r="1660" spans="13:38" x14ac:dyDescent="0.45">
      <c r="M1660" s="96"/>
      <c r="N1660" s="103"/>
      <c r="R1660" s="108"/>
      <c r="S1660" s="98"/>
      <c r="T1660" s="105"/>
      <c r="V1660" s="171"/>
      <c r="W1660" s="95"/>
      <c r="X1660" s="129"/>
      <c r="Y1660" s="100"/>
      <c r="Z1660" s="99"/>
      <c r="AA1660" s="100"/>
      <c r="AB1660" s="99"/>
      <c r="AC1660" s="100"/>
      <c r="AD1660" s="105"/>
      <c r="AE1660" s="94"/>
      <c r="AF1660" s="105"/>
      <c r="AG1660" s="94"/>
      <c r="AH1660" s="132"/>
      <c r="AI1660" s="97"/>
      <c r="AJ1660" s="96"/>
      <c r="AK1660" s="176"/>
      <c r="AL1660" s="169"/>
    </row>
    <row r="1661" spans="13:38" x14ac:dyDescent="0.45">
      <c r="M1661" s="96"/>
      <c r="N1661" s="103"/>
      <c r="R1661" s="108"/>
      <c r="S1661" s="98"/>
      <c r="T1661" s="105"/>
      <c r="V1661" s="171"/>
      <c r="W1661" s="95"/>
      <c r="X1661" s="129"/>
      <c r="Y1661" s="100"/>
      <c r="Z1661" s="99"/>
      <c r="AA1661" s="100"/>
      <c r="AB1661" s="99"/>
      <c r="AC1661" s="100"/>
      <c r="AD1661" s="105"/>
      <c r="AE1661" s="94"/>
      <c r="AF1661" s="105"/>
      <c r="AG1661" s="94"/>
      <c r="AH1661" s="132"/>
      <c r="AI1661" s="97"/>
      <c r="AJ1661" s="96"/>
      <c r="AK1661" s="176"/>
      <c r="AL1661" s="169"/>
    </row>
    <row r="1662" spans="13:38" x14ac:dyDescent="0.45">
      <c r="M1662" s="96"/>
      <c r="N1662" s="103"/>
      <c r="R1662" s="108"/>
      <c r="S1662" s="98"/>
      <c r="T1662" s="105"/>
      <c r="V1662" s="171"/>
      <c r="W1662" s="95"/>
      <c r="X1662" s="129"/>
      <c r="Y1662" s="100"/>
      <c r="Z1662" s="99"/>
      <c r="AA1662" s="100"/>
      <c r="AB1662" s="99"/>
      <c r="AC1662" s="100"/>
      <c r="AD1662" s="105"/>
      <c r="AE1662" s="94"/>
      <c r="AF1662" s="105"/>
      <c r="AG1662" s="94"/>
      <c r="AH1662" s="132"/>
      <c r="AI1662" s="97"/>
      <c r="AJ1662" s="96"/>
      <c r="AK1662" s="176"/>
      <c r="AL1662" s="169"/>
    </row>
    <row r="1663" spans="13:38" x14ac:dyDescent="0.45">
      <c r="M1663" s="96"/>
      <c r="N1663" s="103"/>
      <c r="R1663" s="108"/>
      <c r="S1663" s="98"/>
      <c r="T1663" s="105"/>
      <c r="V1663" s="171"/>
      <c r="W1663" s="95"/>
      <c r="X1663" s="129"/>
      <c r="Y1663" s="100"/>
      <c r="Z1663" s="99"/>
      <c r="AA1663" s="100"/>
      <c r="AB1663" s="99"/>
      <c r="AC1663" s="100"/>
      <c r="AD1663" s="105"/>
      <c r="AE1663" s="94"/>
      <c r="AF1663" s="105"/>
      <c r="AG1663" s="94"/>
      <c r="AH1663" s="132"/>
      <c r="AI1663" s="97"/>
      <c r="AJ1663" s="96"/>
      <c r="AK1663" s="176"/>
      <c r="AL1663" s="169"/>
    </row>
    <row r="1664" spans="13:38" x14ac:dyDescent="0.45">
      <c r="M1664" s="96"/>
      <c r="N1664" s="103"/>
      <c r="R1664" s="108"/>
      <c r="S1664" s="98"/>
      <c r="T1664" s="105"/>
      <c r="V1664" s="171"/>
      <c r="W1664" s="95"/>
      <c r="X1664" s="129"/>
      <c r="Y1664" s="100"/>
      <c r="Z1664" s="99"/>
      <c r="AA1664" s="100"/>
      <c r="AB1664" s="99"/>
      <c r="AC1664" s="100"/>
      <c r="AD1664" s="105"/>
      <c r="AE1664" s="94"/>
      <c r="AF1664" s="105"/>
      <c r="AG1664" s="94"/>
      <c r="AH1664" s="132"/>
      <c r="AI1664" s="97"/>
      <c r="AJ1664" s="96"/>
      <c r="AK1664" s="176"/>
      <c r="AL1664" s="169"/>
    </row>
    <row r="1665" spans="13:38" x14ac:dyDescent="0.45">
      <c r="M1665" s="96"/>
      <c r="N1665" s="103"/>
      <c r="R1665" s="108"/>
      <c r="S1665" s="98"/>
      <c r="T1665" s="105"/>
      <c r="V1665" s="171"/>
      <c r="W1665" s="95"/>
      <c r="X1665" s="129"/>
      <c r="Y1665" s="100"/>
      <c r="Z1665" s="99"/>
      <c r="AA1665" s="100"/>
      <c r="AB1665" s="99"/>
      <c r="AC1665" s="100"/>
      <c r="AD1665" s="105"/>
      <c r="AE1665" s="94"/>
      <c r="AF1665" s="105"/>
      <c r="AG1665" s="94"/>
      <c r="AH1665" s="132"/>
      <c r="AI1665" s="97"/>
      <c r="AJ1665" s="96"/>
      <c r="AK1665" s="176"/>
      <c r="AL1665" s="169"/>
    </row>
    <row r="1666" spans="13:38" x14ac:dyDescent="0.45">
      <c r="M1666" s="96"/>
      <c r="N1666" s="103"/>
      <c r="R1666" s="108"/>
      <c r="S1666" s="98"/>
      <c r="T1666" s="105"/>
      <c r="V1666" s="171"/>
      <c r="W1666" s="95"/>
      <c r="X1666" s="129"/>
      <c r="Y1666" s="100"/>
      <c r="Z1666" s="99"/>
      <c r="AA1666" s="100"/>
      <c r="AB1666" s="99"/>
      <c r="AC1666" s="100"/>
      <c r="AD1666" s="105"/>
      <c r="AE1666" s="94"/>
      <c r="AF1666" s="105"/>
      <c r="AG1666" s="94"/>
      <c r="AH1666" s="132"/>
      <c r="AI1666" s="97"/>
      <c r="AJ1666" s="96"/>
      <c r="AK1666" s="176"/>
      <c r="AL1666" s="169"/>
    </row>
    <row r="1667" spans="13:38" x14ac:dyDescent="0.45">
      <c r="M1667" s="96"/>
      <c r="N1667" s="103"/>
      <c r="R1667" s="108"/>
      <c r="S1667" s="98"/>
      <c r="T1667" s="105"/>
      <c r="V1667" s="171"/>
      <c r="W1667" s="95"/>
      <c r="X1667" s="129"/>
      <c r="Y1667" s="100"/>
      <c r="Z1667" s="99"/>
      <c r="AA1667" s="100"/>
      <c r="AB1667" s="99"/>
      <c r="AC1667" s="100"/>
      <c r="AD1667" s="105"/>
      <c r="AE1667" s="94"/>
      <c r="AF1667" s="105"/>
      <c r="AG1667" s="94"/>
      <c r="AH1667" s="132"/>
      <c r="AI1667" s="97"/>
      <c r="AJ1667" s="96"/>
      <c r="AK1667" s="176"/>
      <c r="AL1667" s="169"/>
    </row>
    <row r="1668" spans="13:38" x14ac:dyDescent="0.45">
      <c r="M1668" s="96"/>
      <c r="N1668" s="103"/>
      <c r="R1668" s="108"/>
      <c r="S1668" s="98"/>
      <c r="T1668" s="105"/>
      <c r="V1668" s="171"/>
      <c r="W1668" s="95"/>
      <c r="X1668" s="129"/>
      <c r="Y1668" s="100"/>
      <c r="Z1668" s="99"/>
      <c r="AA1668" s="100"/>
      <c r="AB1668" s="99"/>
      <c r="AC1668" s="100"/>
      <c r="AD1668" s="105"/>
      <c r="AE1668" s="94"/>
      <c r="AF1668" s="105"/>
      <c r="AG1668" s="94"/>
      <c r="AH1668" s="132"/>
      <c r="AI1668" s="97"/>
      <c r="AJ1668" s="96"/>
      <c r="AK1668" s="176"/>
      <c r="AL1668" s="169"/>
    </row>
    <row r="1669" spans="13:38" x14ac:dyDescent="0.45">
      <c r="M1669" s="96"/>
      <c r="N1669" s="103"/>
      <c r="R1669" s="108"/>
      <c r="S1669" s="98"/>
      <c r="T1669" s="105"/>
      <c r="V1669" s="171"/>
      <c r="W1669" s="95"/>
      <c r="X1669" s="129"/>
      <c r="Y1669" s="100"/>
      <c r="Z1669" s="99"/>
      <c r="AA1669" s="100"/>
      <c r="AB1669" s="99"/>
      <c r="AC1669" s="100"/>
      <c r="AD1669" s="105"/>
      <c r="AE1669" s="94"/>
      <c r="AF1669" s="105"/>
      <c r="AG1669" s="94"/>
      <c r="AH1669" s="132"/>
      <c r="AI1669" s="97"/>
      <c r="AJ1669" s="96"/>
      <c r="AK1669" s="176"/>
      <c r="AL1669" s="169"/>
    </row>
    <row r="1670" spans="13:38" x14ac:dyDescent="0.45">
      <c r="M1670" s="96"/>
      <c r="N1670" s="103"/>
      <c r="R1670" s="108"/>
      <c r="S1670" s="98"/>
      <c r="T1670" s="105"/>
      <c r="V1670" s="171"/>
      <c r="W1670" s="95"/>
      <c r="X1670" s="129"/>
      <c r="Y1670" s="100"/>
      <c r="Z1670" s="99"/>
      <c r="AA1670" s="100"/>
      <c r="AB1670" s="99"/>
      <c r="AC1670" s="100"/>
      <c r="AD1670" s="105"/>
      <c r="AE1670" s="94"/>
      <c r="AF1670" s="105"/>
      <c r="AG1670" s="94"/>
      <c r="AH1670" s="132"/>
      <c r="AI1670" s="97"/>
      <c r="AJ1670" s="96"/>
      <c r="AK1670" s="176"/>
      <c r="AL1670" s="169"/>
    </row>
    <row r="1671" spans="13:38" x14ac:dyDescent="0.45">
      <c r="M1671" s="96"/>
      <c r="N1671" s="103"/>
      <c r="R1671" s="108"/>
      <c r="S1671" s="98"/>
      <c r="T1671" s="105"/>
      <c r="V1671" s="171"/>
      <c r="W1671" s="95"/>
      <c r="X1671" s="129"/>
      <c r="Y1671" s="100"/>
      <c r="Z1671" s="99"/>
      <c r="AA1671" s="100"/>
      <c r="AB1671" s="99"/>
      <c r="AC1671" s="100"/>
      <c r="AD1671" s="105"/>
      <c r="AE1671" s="94"/>
      <c r="AF1671" s="105"/>
      <c r="AG1671" s="94"/>
      <c r="AH1671" s="132"/>
      <c r="AI1671" s="97"/>
      <c r="AJ1671" s="96"/>
      <c r="AK1671" s="176"/>
      <c r="AL1671" s="169"/>
    </row>
    <row r="1672" spans="13:38" x14ac:dyDescent="0.45">
      <c r="M1672" s="96"/>
      <c r="N1672" s="103"/>
      <c r="R1672" s="108"/>
      <c r="S1672" s="98"/>
      <c r="T1672" s="105"/>
      <c r="V1672" s="171"/>
      <c r="W1672" s="95"/>
      <c r="X1672" s="129"/>
      <c r="Y1672" s="100"/>
      <c r="Z1672" s="99"/>
      <c r="AA1672" s="100"/>
      <c r="AB1672" s="99"/>
      <c r="AC1672" s="100"/>
      <c r="AD1672" s="105"/>
      <c r="AE1672" s="94"/>
      <c r="AF1672" s="105"/>
      <c r="AG1672" s="94"/>
      <c r="AH1672" s="132"/>
      <c r="AI1672" s="97"/>
      <c r="AJ1672" s="96"/>
      <c r="AK1672" s="176"/>
      <c r="AL1672" s="169"/>
    </row>
    <row r="1673" spans="13:38" x14ac:dyDescent="0.45">
      <c r="M1673" s="96"/>
      <c r="N1673" s="103"/>
      <c r="R1673" s="108"/>
      <c r="S1673" s="98"/>
      <c r="T1673" s="105"/>
      <c r="V1673" s="171"/>
      <c r="W1673" s="95"/>
      <c r="X1673" s="129"/>
      <c r="Y1673" s="100"/>
      <c r="Z1673" s="99"/>
      <c r="AA1673" s="100"/>
      <c r="AB1673" s="99"/>
      <c r="AC1673" s="100"/>
      <c r="AD1673" s="105"/>
      <c r="AE1673" s="94"/>
      <c r="AF1673" s="105"/>
      <c r="AG1673" s="94"/>
      <c r="AH1673" s="132"/>
      <c r="AI1673" s="97"/>
      <c r="AJ1673" s="96"/>
      <c r="AK1673" s="176"/>
      <c r="AL1673" s="169"/>
    </row>
    <row r="1674" spans="13:38" x14ac:dyDescent="0.45">
      <c r="M1674" s="96"/>
      <c r="N1674" s="103"/>
      <c r="R1674" s="108"/>
      <c r="S1674" s="98"/>
      <c r="T1674" s="105"/>
      <c r="V1674" s="171"/>
      <c r="W1674" s="95"/>
      <c r="X1674" s="129"/>
      <c r="Y1674" s="100"/>
      <c r="Z1674" s="99"/>
      <c r="AA1674" s="100"/>
      <c r="AB1674" s="99"/>
      <c r="AC1674" s="100"/>
      <c r="AD1674" s="105"/>
      <c r="AE1674" s="94"/>
      <c r="AF1674" s="105"/>
      <c r="AG1674" s="94"/>
      <c r="AH1674" s="132"/>
      <c r="AI1674" s="97"/>
      <c r="AJ1674" s="96"/>
      <c r="AK1674" s="176"/>
      <c r="AL1674" s="169"/>
    </row>
    <row r="1675" spans="13:38" x14ac:dyDescent="0.45">
      <c r="M1675" s="96"/>
      <c r="N1675" s="103"/>
      <c r="R1675" s="108"/>
      <c r="S1675" s="98"/>
      <c r="T1675" s="105"/>
      <c r="V1675" s="171"/>
      <c r="W1675" s="95"/>
      <c r="X1675" s="129"/>
      <c r="Y1675" s="100"/>
      <c r="Z1675" s="99"/>
      <c r="AA1675" s="100"/>
      <c r="AB1675" s="99"/>
      <c r="AC1675" s="100"/>
      <c r="AD1675" s="105"/>
      <c r="AE1675" s="94"/>
      <c r="AF1675" s="105"/>
      <c r="AG1675" s="94"/>
      <c r="AH1675" s="132"/>
      <c r="AI1675" s="97"/>
      <c r="AJ1675" s="96"/>
      <c r="AK1675" s="176"/>
      <c r="AL1675" s="169"/>
    </row>
    <row r="1676" spans="13:38" x14ac:dyDescent="0.45">
      <c r="M1676" s="96"/>
      <c r="N1676" s="103"/>
      <c r="R1676" s="108"/>
      <c r="S1676" s="98"/>
      <c r="T1676" s="105"/>
      <c r="V1676" s="171"/>
      <c r="W1676" s="95"/>
      <c r="X1676" s="129"/>
      <c r="Y1676" s="100"/>
      <c r="Z1676" s="99"/>
      <c r="AA1676" s="100"/>
      <c r="AB1676" s="99"/>
      <c r="AC1676" s="100"/>
      <c r="AD1676" s="105"/>
      <c r="AE1676" s="94"/>
      <c r="AF1676" s="105"/>
      <c r="AG1676" s="94"/>
      <c r="AH1676" s="132"/>
      <c r="AI1676" s="97"/>
      <c r="AJ1676" s="96"/>
      <c r="AK1676" s="176"/>
      <c r="AL1676" s="169"/>
    </row>
    <row r="1677" spans="13:38" x14ac:dyDescent="0.45">
      <c r="M1677" s="96"/>
      <c r="N1677" s="103"/>
      <c r="R1677" s="108"/>
      <c r="S1677" s="98"/>
      <c r="T1677" s="105"/>
      <c r="V1677" s="171"/>
      <c r="W1677" s="95"/>
      <c r="X1677" s="129"/>
      <c r="Y1677" s="100"/>
      <c r="Z1677" s="99"/>
      <c r="AA1677" s="100"/>
      <c r="AB1677" s="99"/>
      <c r="AC1677" s="100"/>
      <c r="AD1677" s="105"/>
      <c r="AE1677" s="94"/>
      <c r="AF1677" s="105"/>
      <c r="AG1677" s="94"/>
      <c r="AH1677" s="132"/>
      <c r="AI1677" s="97"/>
      <c r="AJ1677" s="96"/>
      <c r="AK1677" s="176"/>
      <c r="AL1677" s="169"/>
    </row>
    <row r="1678" spans="13:38" x14ac:dyDescent="0.45">
      <c r="M1678" s="96"/>
      <c r="N1678" s="103"/>
      <c r="R1678" s="108"/>
      <c r="S1678" s="98"/>
      <c r="T1678" s="105"/>
      <c r="V1678" s="171"/>
      <c r="W1678" s="95"/>
      <c r="X1678" s="129"/>
      <c r="Y1678" s="100"/>
      <c r="Z1678" s="99"/>
      <c r="AA1678" s="100"/>
      <c r="AB1678" s="99"/>
      <c r="AC1678" s="100"/>
      <c r="AD1678" s="105"/>
      <c r="AE1678" s="94"/>
      <c r="AF1678" s="105"/>
      <c r="AG1678" s="94"/>
      <c r="AH1678" s="132"/>
      <c r="AI1678" s="97"/>
      <c r="AJ1678" s="96"/>
      <c r="AK1678" s="176"/>
      <c r="AL1678" s="169"/>
    </row>
    <row r="1679" spans="13:38" x14ac:dyDescent="0.45">
      <c r="M1679" s="96"/>
      <c r="N1679" s="103"/>
      <c r="R1679" s="108"/>
      <c r="S1679" s="98"/>
      <c r="T1679" s="105"/>
      <c r="V1679" s="171"/>
      <c r="W1679" s="95"/>
      <c r="X1679" s="129"/>
      <c r="Y1679" s="100"/>
      <c r="Z1679" s="99"/>
      <c r="AA1679" s="100"/>
      <c r="AB1679" s="99"/>
      <c r="AC1679" s="100"/>
      <c r="AD1679" s="105"/>
      <c r="AE1679" s="94"/>
      <c r="AF1679" s="105"/>
      <c r="AG1679" s="94"/>
      <c r="AH1679" s="132"/>
      <c r="AI1679" s="97"/>
      <c r="AJ1679" s="96"/>
      <c r="AK1679" s="176"/>
      <c r="AL1679" s="169"/>
    </row>
    <row r="1680" spans="13:38" x14ac:dyDescent="0.45">
      <c r="M1680" s="96"/>
      <c r="N1680" s="103"/>
      <c r="R1680" s="108"/>
      <c r="S1680" s="98"/>
      <c r="T1680" s="105"/>
      <c r="V1680" s="171"/>
      <c r="W1680" s="95"/>
      <c r="X1680" s="129"/>
      <c r="Y1680" s="100"/>
      <c r="Z1680" s="99"/>
      <c r="AA1680" s="100"/>
      <c r="AB1680" s="99"/>
      <c r="AC1680" s="100"/>
      <c r="AD1680" s="105"/>
      <c r="AE1680" s="94"/>
      <c r="AF1680" s="105"/>
      <c r="AG1680" s="94"/>
      <c r="AH1680" s="132"/>
      <c r="AI1680" s="97"/>
      <c r="AJ1680" s="96"/>
      <c r="AK1680" s="176"/>
      <c r="AL1680" s="169"/>
    </row>
    <row r="1681" spans="13:38" x14ac:dyDescent="0.45">
      <c r="M1681" s="96"/>
      <c r="N1681" s="103"/>
      <c r="R1681" s="108"/>
      <c r="S1681" s="98"/>
      <c r="T1681" s="105"/>
      <c r="V1681" s="171"/>
      <c r="W1681" s="95"/>
      <c r="X1681" s="129"/>
      <c r="Y1681" s="100"/>
      <c r="Z1681" s="99"/>
      <c r="AA1681" s="100"/>
      <c r="AB1681" s="99"/>
      <c r="AC1681" s="100"/>
      <c r="AD1681" s="105"/>
      <c r="AE1681" s="94"/>
      <c r="AF1681" s="105"/>
      <c r="AG1681" s="94"/>
      <c r="AH1681" s="132"/>
      <c r="AI1681" s="97"/>
      <c r="AJ1681" s="96"/>
      <c r="AK1681" s="176"/>
      <c r="AL1681" s="169"/>
    </row>
    <row r="1682" spans="13:38" x14ac:dyDescent="0.45">
      <c r="M1682" s="96"/>
      <c r="N1682" s="103"/>
      <c r="R1682" s="108"/>
      <c r="S1682" s="98"/>
      <c r="T1682" s="105"/>
      <c r="V1682" s="171"/>
      <c r="W1682" s="95"/>
      <c r="X1682" s="129"/>
      <c r="Y1682" s="100"/>
      <c r="Z1682" s="99"/>
      <c r="AA1682" s="100"/>
      <c r="AB1682" s="99"/>
      <c r="AC1682" s="100"/>
      <c r="AD1682" s="105"/>
      <c r="AE1682" s="94"/>
      <c r="AF1682" s="105"/>
      <c r="AG1682" s="94"/>
      <c r="AH1682" s="132"/>
      <c r="AI1682" s="97"/>
      <c r="AJ1682" s="96"/>
      <c r="AK1682" s="176"/>
      <c r="AL1682" s="169"/>
    </row>
    <row r="1683" spans="13:38" x14ac:dyDescent="0.45">
      <c r="M1683" s="96"/>
      <c r="N1683" s="103"/>
      <c r="R1683" s="108"/>
      <c r="S1683" s="98"/>
      <c r="T1683" s="105"/>
      <c r="V1683" s="171"/>
      <c r="W1683" s="95"/>
      <c r="X1683" s="129"/>
      <c r="Y1683" s="100"/>
      <c r="Z1683" s="99"/>
      <c r="AA1683" s="100"/>
      <c r="AB1683" s="99"/>
      <c r="AC1683" s="100"/>
      <c r="AD1683" s="105"/>
      <c r="AE1683" s="94"/>
      <c r="AF1683" s="105"/>
      <c r="AG1683" s="94"/>
      <c r="AH1683" s="132"/>
      <c r="AI1683" s="97"/>
      <c r="AJ1683" s="96"/>
      <c r="AK1683" s="176"/>
      <c r="AL1683" s="169"/>
    </row>
    <row r="1684" spans="13:38" x14ac:dyDescent="0.45">
      <c r="M1684" s="96"/>
      <c r="N1684" s="103"/>
      <c r="R1684" s="108"/>
      <c r="S1684" s="98"/>
      <c r="T1684" s="105"/>
      <c r="V1684" s="171"/>
      <c r="W1684" s="95"/>
      <c r="X1684" s="129"/>
      <c r="Y1684" s="100"/>
      <c r="Z1684" s="99"/>
      <c r="AA1684" s="100"/>
      <c r="AB1684" s="99"/>
      <c r="AC1684" s="100"/>
      <c r="AD1684" s="105"/>
      <c r="AE1684" s="94"/>
      <c r="AF1684" s="105"/>
      <c r="AG1684" s="94"/>
      <c r="AH1684" s="132"/>
      <c r="AI1684" s="97"/>
      <c r="AJ1684" s="96"/>
      <c r="AK1684" s="176"/>
      <c r="AL1684" s="169"/>
    </row>
    <row r="1685" spans="13:38" x14ac:dyDescent="0.45">
      <c r="M1685" s="96"/>
      <c r="N1685" s="103"/>
      <c r="R1685" s="108"/>
      <c r="S1685" s="98"/>
      <c r="T1685" s="105"/>
      <c r="V1685" s="171"/>
      <c r="W1685" s="95"/>
      <c r="X1685" s="129"/>
      <c r="Y1685" s="100"/>
      <c r="Z1685" s="99"/>
      <c r="AA1685" s="100"/>
      <c r="AB1685" s="99"/>
      <c r="AC1685" s="100"/>
      <c r="AD1685" s="105"/>
      <c r="AE1685" s="94"/>
      <c r="AF1685" s="105"/>
      <c r="AG1685" s="94"/>
      <c r="AH1685" s="132"/>
      <c r="AI1685" s="97"/>
      <c r="AJ1685" s="96"/>
      <c r="AK1685" s="176"/>
      <c r="AL1685" s="169"/>
    </row>
    <row r="1686" spans="13:38" x14ac:dyDescent="0.45">
      <c r="M1686" s="96"/>
      <c r="N1686" s="103"/>
      <c r="R1686" s="108"/>
      <c r="S1686" s="98"/>
      <c r="T1686" s="105"/>
      <c r="V1686" s="171"/>
      <c r="W1686" s="95"/>
      <c r="X1686" s="129"/>
      <c r="Y1686" s="100"/>
      <c r="Z1686" s="99"/>
      <c r="AA1686" s="100"/>
      <c r="AB1686" s="99"/>
      <c r="AC1686" s="100"/>
      <c r="AD1686" s="105"/>
      <c r="AE1686" s="94"/>
      <c r="AF1686" s="105"/>
      <c r="AG1686" s="94"/>
      <c r="AH1686" s="132"/>
      <c r="AI1686" s="97"/>
      <c r="AJ1686" s="96"/>
      <c r="AK1686" s="176"/>
      <c r="AL1686" s="169"/>
    </row>
    <row r="1687" spans="13:38" x14ac:dyDescent="0.45">
      <c r="M1687" s="96"/>
      <c r="N1687" s="103"/>
      <c r="R1687" s="108"/>
      <c r="S1687" s="98"/>
      <c r="T1687" s="105"/>
      <c r="V1687" s="171"/>
      <c r="W1687" s="95"/>
      <c r="X1687" s="129"/>
      <c r="Y1687" s="100"/>
      <c r="Z1687" s="99"/>
      <c r="AA1687" s="100"/>
      <c r="AB1687" s="99"/>
      <c r="AC1687" s="100"/>
      <c r="AD1687" s="105"/>
      <c r="AE1687" s="94"/>
      <c r="AF1687" s="105"/>
      <c r="AG1687" s="94"/>
      <c r="AH1687" s="132"/>
      <c r="AI1687" s="97"/>
      <c r="AJ1687" s="96"/>
      <c r="AK1687" s="176"/>
      <c r="AL1687" s="169"/>
    </row>
    <row r="1688" spans="13:38" x14ac:dyDescent="0.45">
      <c r="M1688" s="96"/>
      <c r="N1688" s="103"/>
      <c r="R1688" s="108"/>
      <c r="S1688" s="98"/>
      <c r="T1688" s="105"/>
      <c r="V1688" s="171"/>
      <c r="W1688" s="95"/>
      <c r="X1688" s="129"/>
      <c r="Y1688" s="100"/>
      <c r="Z1688" s="99"/>
      <c r="AA1688" s="100"/>
      <c r="AB1688" s="99"/>
      <c r="AC1688" s="100"/>
      <c r="AD1688" s="105"/>
      <c r="AE1688" s="94"/>
      <c r="AF1688" s="105"/>
      <c r="AG1688" s="94"/>
      <c r="AH1688" s="132"/>
      <c r="AI1688" s="97"/>
      <c r="AJ1688" s="96"/>
      <c r="AK1688" s="176"/>
      <c r="AL1688" s="169"/>
    </row>
    <row r="1689" spans="13:38" x14ac:dyDescent="0.45">
      <c r="M1689" s="96"/>
      <c r="N1689" s="103"/>
      <c r="R1689" s="108"/>
      <c r="S1689" s="98"/>
      <c r="T1689" s="105"/>
      <c r="V1689" s="171"/>
      <c r="W1689" s="95"/>
      <c r="X1689" s="129"/>
      <c r="Y1689" s="100"/>
      <c r="Z1689" s="99"/>
      <c r="AA1689" s="100"/>
      <c r="AB1689" s="99"/>
      <c r="AC1689" s="100"/>
      <c r="AD1689" s="105"/>
      <c r="AE1689" s="94"/>
      <c r="AF1689" s="105"/>
      <c r="AG1689" s="94"/>
      <c r="AH1689" s="132"/>
      <c r="AI1689" s="97"/>
      <c r="AJ1689" s="96"/>
      <c r="AK1689" s="176"/>
      <c r="AL1689" s="169"/>
    </row>
    <row r="1690" spans="13:38" x14ac:dyDescent="0.45">
      <c r="M1690" s="96"/>
      <c r="N1690" s="103"/>
      <c r="R1690" s="108"/>
      <c r="S1690" s="98"/>
      <c r="T1690" s="105"/>
      <c r="V1690" s="171"/>
      <c r="W1690" s="95"/>
      <c r="X1690" s="129"/>
      <c r="Y1690" s="100"/>
      <c r="Z1690" s="99"/>
      <c r="AA1690" s="100"/>
      <c r="AB1690" s="99"/>
      <c r="AC1690" s="100"/>
      <c r="AD1690" s="105"/>
      <c r="AE1690" s="94"/>
      <c r="AF1690" s="105"/>
      <c r="AG1690" s="94"/>
      <c r="AH1690" s="132"/>
      <c r="AI1690" s="97"/>
      <c r="AJ1690" s="96"/>
      <c r="AK1690" s="176"/>
      <c r="AL1690" s="169"/>
    </row>
    <row r="1691" spans="13:38" x14ac:dyDescent="0.45">
      <c r="M1691" s="96"/>
      <c r="N1691" s="103"/>
      <c r="R1691" s="108"/>
      <c r="S1691" s="98"/>
      <c r="T1691" s="105"/>
      <c r="V1691" s="171"/>
      <c r="W1691" s="95"/>
      <c r="X1691" s="129"/>
      <c r="Y1691" s="100"/>
      <c r="Z1691" s="99"/>
      <c r="AA1691" s="100"/>
      <c r="AB1691" s="99"/>
      <c r="AC1691" s="100"/>
      <c r="AD1691" s="105"/>
      <c r="AE1691" s="94"/>
      <c r="AF1691" s="105"/>
      <c r="AG1691" s="94"/>
      <c r="AH1691" s="132"/>
      <c r="AI1691" s="97"/>
      <c r="AJ1691" s="96"/>
      <c r="AK1691" s="176"/>
      <c r="AL1691" s="169"/>
    </row>
    <row r="1692" spans="13:38" x14ac:dyDescent="0.45">
      <c r="M1692" s="96"/>
      <c r="N1692" s="103"/>
      <c r="R1692" s="108"/>
      <c r="S1692" s="98"/>
      <c r="T1692" s="105"/>
      <c r="V1692" s="171"/>
      <c r="W1692" s="95"/>
      <c r="X1692" s="129"/>
      <c r="Y1692" s="100"/>
      <c r="Z1692" s="99"/>
      <c r="AA1692" s="100"/>
      <c r="AB1692" s="99"/>
      <c r="AC1692" s="100"/>
      <c r="AD1692" s="105"/>
      <c r="AE1692" s="94"/>
      <c r="AF1692" s="105"/>
      <c r="AG1692" s="94"/>
      <c r="AH1692" s="132"/>
      <c r="AI1692" s="97"/>
      <c r="AJ1692" s="96"/>
      <c r="AK1692" s="176"/>
      <c r="AL1692" s="169"/>
    </row>
    <row r="1693" spans="13:38" x14ac:dyDescent="0.45">
      <c r="M1693" s="96"/>
      <c r="N1693" s="103"/>
      <c r="R1693" s="108"/>
      <c r="S1693" s="98"/>
      <c r="T1693" s="105"/>
      <c r="V1693" s="171"/>
      <c r="W1693" s="95"/>
      <c r="X1693" s="129"/>
      <c r="Y1693" s="100"/>
      <c r="Z1693" s="99"/>
      <c r="AA1693" s="100"/>
      <c r="AB1693" s="99"/>
      <c r="AC1693" s="100"/>
      <c r="AD1693" s="105"/>
      <c r="AE1693" s="94"/>
      <c r="AF1693" s="105"/>
      <c r="AG1693" s="94"/>
      <c r="AH1693" s="132"/>
      <c r="AI1693" s="97"/>
      <c r="AJ1693" s="96"/>
      <c r="AK1693" s="176"/>
      <c r="AL1693" s="169"/>
    </row>
    <row r="1694" spans="13:38" x14ac:dyDescent="0.45">
      <c r="M1694" s="96"/>
      <c r="N1694" s="103"/>
      <c r="R1694" s="108"/>
      <c r="S1694" s="98"/>
      <c r="T1694" s="105"/>
      <c r="V1694" s="171"/>
      <c r="W1694" s="95"/>
      <c r="X1694" s="129"/>
      <c r="Y1694" s="100"/>
      <c r="Z1694" s="99"/>
      <c r="AA1694" s="100"/>
      <c r="AB1694" s="99"/>
      <c r="AC1694" s="100"/>
      <c r="AD1694" s="105"/>
      <c r="AE1694" s="94"/>
      <c r="AF1694" s="105"/>
      <c r="AG1694" s="94"/>
      <c r="AH1694" s="132"/>
      <c r="AI1694" s="97"/>
      <c r="AJ1694" s="96"/>
      <c r="AK1694" s="176"/>
      <c r="AL1694" s="169"/>
    </row>
    <row r="1695" spans="13:38" x14ac:dyDescent="0.45">
      <c r="M1695" s="96"/>
      <c r="N1695" s="103"/>
      <c r="R1695" s="108"/>
      <c r="S1695" s="98"/>
      <c r="T1695" s="105"/>
      <c r="V1695" s="171"/>
      <c r="W1695" s="95"/>
      <c r="X1695" s="129"/>
      <c r="Y1695" s="100"/>
      <c r="Z1695" s="99"/>
      <c r="AA1695" s="100"/>
      <c r="AB1695" s="99"/>
      <c r="AC1695" s="100"/>
      <c r="AD1695" s="105"/>
      <c r="AE1695" s="94"/>
      <c r="AF1695" s="105"/>
      <c r="AG1695" s="94"/>
      <c r="AH1695" s="132"/>
      <c r="AI1695" s="97"/>
      <c r="AJ1695" s="96"/>
      <c r="AK1695" s="176"/>
      <c r="AL1695" s="169"/>
    </row>
    <row r="1696" spans="13:38" x14ac:dyDescent="0.45">
      <c r="M1696" s="96"/>
      <c r="N1696" s="103"/>
      <c r="R1696" s="108"/>
      <c r="S1696" s="98"/>
      <c r="T1696" s="105"/>
      <c r="V1696" s="171"/>
      <c r="W1696" s="95"/>
      <c r="X1696" s="129"/>
      <c r="Y1696" s="100"/>
      <c r="Z1696" s="99"/>
      <c r="AA1696" s="100"/>
      <c r="AB1696" s="99"/>
      <c r="AC1696" s="100"/>
      <c r="AD1696" s="105"/>
      <c r="AE1696" s="94"/>
      <c r="AF1696" s="105"/>
      <c r="AG1696" s="94"/>
      <c r="AH1696" s="132"/>
      <c r="AI1696" s="97"/>
      <c r="AJ1696" s="96"/>
      <c r="AK1696" s="176"/>
      <c r="AL1696" s="169"/>
    </row>
    <row r="1697" spans="13:38" x14ac:dyDescent="0.45">
      <c r="M1697" s="96"/>
      <c r="N1697" s="103"/>
      <c r="R1697" s="108"/>
      <c r="S1697" s="98"/>
      <c r="T1697" s="105"/>
      <c r="V1697" s="171"/>
      <c r="W1697" s="95"/>
      <c r="X1697" s="129"/>
      <c r="Y1697" s="100"/>
      <c r="Z1697" s="99"/>
      <c r="AA1697" s="100"/>
      <c r="AB1697" s="99"/>
      <c r="AC1697" s="100"/>
      <c r="AD1697" s="105"/>
      <c r="AE1697" s="94"/>
      <c r="AF1697" s="105"/>
      <c r="AG1697" s="94"/>
      <c r="AH1697" s="132"/>
      <c r="AI1697" s="97"/>
      <c r="AJ1697" s="96"/>
      <c r="AK1697" s="176"/>
      <c r="AL1697" s="169"/>
    </row>
    <row r="1698" spans="13:38" x14ac:dyDescent="0.45">
      <c r="M1698" s="96"/>
      <c r="N1698" s="103"/>
      <c r="R1698" s="108"/>
      <c r="S1698" s="98"/>
      <c r="T1698" s="105"/>
      <c r="V1698" s="171"/>
      <c r="W1698" s="95"/>
      <c r="X1698" s="129"/>
      <c r="Y1698" s="100"/>
      <c r="Z1698" s="99"/>
      <c r="AA1698" s="100"/>
      <c r="AB1698" s="99"/>
      <c r="AC1698" s="100"/>
      <c r="AD1698" s="105"/>
      <c r="AE1698" s="94"/>
      <c r="AF1698" s="105"/>
      <c r="AG1698" s="94"/>
      <c r="AH1698" s="132"/>
      <c r="AI1698" s="97"/>
      <c r="AJ1698" s="96"/>
      <c r="AK1698" s="176"/>
      <c r="AL1698" s="169"/>
    </row>
    <row r="1699" spans="13:38" x14ac:dyDescent="0.45">
      <c r="M1699" s="96"/>
      <c r="N1699" s="103"/>
      <c r="R1699" s="108"/>
      <c r="S1699" s="98"/>
      <c r="T1699" s="105"/>
      <c r="V1699" s="171"/>
      <c r="W1699" s="95"/>
      <c r="X1699" s="129"/>
      <c r="Y1699" s="100"/>
      <c r="Z1699" s="99"/>
      <c r="AA1699" s="100"/>
      <c r="AB1699" s="99"/>
      <c r="AC1699" s="100"/>
      <c r="AD1699" s="105"/>
      <c r="AE1699" s="94"/>
      <c r="AF1699" s="105"/>
      <c r="AG1699" s="94"/>
      <c r="AH1699" s="132"/>
      <c r="AI1699" s="97"/>
      <c r="AJ1699" s="96"/>
      <c r="AK1699" s="176"/>
      <c r="AL1699" s="169"/>
    </row>
    <row r="1700" spans="13:38" x14ac:dyDescent="0.45">
      <c r="M1700" s="96"/>
      <c r="N1700" s="103"/>
      <c r="R1700" s="108"/>
      <c r="S1700" s="98"/>
      <c r="T1700" s="105"/>
      <c r="V1700" s="171"/>
      <c r="W1700" s="95"/>
      <c r="X1700" s="129"/>
      <c r="Y1700" s="100"/>
      <c r="Z1700" s="99"/>
      <c r="AA1700" s="100"/>
      <c r="AB1700" s="99"/>
      <c r="AC1700" s="100"/>
      <c r="AD1700" s="105"/>
      <c r="AE1700" s="94"/>
      <c r="AF1700" s="105"/>
      <c r="AG1700" s="94"/>
      <c r="AH1700" s="132"/>
      <c r="AI1700" s="97"/>
      <c r="AJ1700" s="96"/>
      <c r="AK1700" s="176"/>
      <c r="AL1700" s="169"/>
    </row>
    <row r="1701" spans="13:38" x14ac:dyDescent="0.45">
      <c r="M1701" s="96"/>
      <c r="N1701" s="103"/>
      <c r="R1701" s="108"/>
      <c r="S1701" s="98"/>
      <c r="T1701" s="105"/>
      <c r="V1701" s="171"/>
      <c r="W1701" s="95"/>
      <c r="X1701" s="129"/>
      <c r="Y1701" s="100"/>
      <c r="Z1701" s="99"/>
      <c r="AA1701" s="100"/>
      <c r="AB1701" s="99"/>
      <c r="AC1701" s="100"/>
      <c r="AD1701" s="105"/>
      <c r="AE1701" s="94"/>
      <c r="AF1701" s="105"/>
      <c r="AG1701" s="94"/>
      <c r="AH1701" s="132"/>
      <c r="AI1701" s="97"/>
      <c r="AJ1701" s="96"/>
      <c r="AK1701" s="176"/>
      <c r="AL1701" s="169"/>
    </row>
    <row r="1702" spans="13:38" x14ac:dyDescent="0.45">
      <c r="M1702" s="96"/>
      <c r="N1702" s="103"/>
      <c r="R1702" s="108"/>
      <c r="S1702" s="98"/>
      <c r="T1702" s="105"/>
      <c r="V1702" s="171"/>
      <c r="W1702" s="95"/>
      <c r="X1702" s="129"/>
      <c r="Y1702" s="100"/>
      <c r="Z1702" s="99"/>
      <c r="AA1702" s="100"/>
      <c r="AB1702" s="99"/>
      <c r="AC1702" s="100"/>
      <c r="AD1702" s="105"/>
      <c r="AE1702" s="94"/>
      <c r="AF1702" s="105"/>
      <c r="AG1702" s="94"/>
      <c r="AH1702" s="132"/>
      <c r="AI1702" s="97"/>
      <c r="AJ1702" s="96"/>
      <c r="AK1702" s="176"/>
      <c r="AL1702" s="169"/>
    </row>
    <row r="1703" spans="13:38" x14ac:dyDescent="0.45">
      <c r="M1703" s="96"/>
      <c r="N1703" s="103"/>
      <c r="R1703" s="108"/>
      <c r="S1703" s="98"/>
      <c r="T1703" s="105"/>
      <c r="V1703" s="171"/>
      <c r="W1703" s="95"/>
      <c r="X1703" s="129"/>
      <c r="Y1703" s="100"/>
      <c r="Z1703" s="99"/>
      <c r="AA1703" s="100"/>
      <c r="AB1703" s="99"/>
      <c r="AC1703" s="100"/>
      <c r="AD1703" s="105"/>
      <c r="AE1703" s="94"/>
      <c r="AF1703" s="105"/>
      <c r="AG1703" s="94"/>
      <c r="AH1703" s="132"/>
      <c r="AI1703" s="97"/>
      <c r="AJ1703" s="96"/>
      <c r="AK1703" s="176"/>
      <c r="AL1703" s="169"/>
    </row>
    <row r="1704" spans="13:38" x14ac:dyDescent="0.45">
      <c r="M1704" s="96"/>
      <c r="N1704" s="103"/>
      <c r="R1704" s="108"/>
      <c r="S1704" s="98"/>
      <c r="T1704" s="105"/>
      <c r="V1704" s="171"/>
      <c r="W1704" s="95"/>
      <c r="X1704" s="129"/>
      <c r="Y1704" s="100"/>
      <c r="Z1704" s="99"/>
      <c r="AA1704" s="100"/>
      <c r="AB1704" s="99"/>
      <c r="AC1704" s="100"/>
      <c r="AD1704" s="105"/>
      <c r="AE1704" s="94"/>
      <c r="AF1704" s="105"/>
      <c r="AG1704" s="94"/>
      <c r="AH1704" s="132"/>
      <c r="AI1704" s="97"/>
      <c r="AJ1704" s="96"/>
      <c r="AK1704" s="176"/>
      <c r="AL1704" s="169"/>
    </row>
    <row r="1705" spans="13:38" x14ac:dyDescent="0.45">
      <c r="M1705" s="96"/>
      <c r="N1705" s="103"/>
      <c r="R1705" s="108"/>
      <c r="S1705" s="98"/>
      <c r="T1705" s="105"/>
      <c r="V1705" s="171"/>
      <c r="W1705" s="95"/>
      <c r="X1705" s="129"/>
      <c r="Y1705" s="100"/>
      <c r="Z1705" s="99"/>
      <c r="AA1705" s="100"/>
      <c r="AB1705" s="99"/>
      <c r="AC1705" s="100"/>
      <c r="AD1705" s="105"/>
      <c r="AE1705" s="94"/>
      <c r="AF1705" s="105"/>
      <c r="AG1705" s="94"/>
      <c r="AH1705" s="132"/>
      <c r="AI1705" s="97"/>
      <c r="AJ1705" s="96"/>
      <c r="AK1705" s="176"/>
      <c r="AL1705" s="169"/>
    </row>
    <row r="1706" spans="13:38" x14ac:dyDescent="0.45">
      <c r="M1706" s="96"/>
      <c r="N1706" s="103"/>
      <c r="R1706" s="108"/>
      <c r="S1706" s="98"/>
      <c r="T1706" s="105"/>
      <c r="V1706" s="171"/>
      <c r="W1706" s="95"/>
      <c r="X1706" s="129"/>
      <c r="Y1706" s="100"/>
      <c r="Z1706" s="99"/>
      <c r="AA1706" s="100"/>
      <c r="AB1706" s="99"/>
      <c r="AC1706" s="100"/>
      <c r="AD1706" s="105"/>
      <c r="AE1706" s="94"/>
      <c r="AF1706" s="105"/>
      <c r="AG1706" s="94"/>
      <c r="AH1706" s="132"/>
      <c r="AI1706" s="97"/>
      <c r="AJ1706" s="96"/>
      <c r="AK1706" s="176"/>
      <c r="AL1706" s="169"/>
    </row>
    <row r="1707" spans="13:38" x14ac:dyDescent="0.45">
      <c r="M1707" s="96"/>
      <c r="N1707" s="103"/>
      <c r="R1707" s="108"/>
      <c r="S1707" s="98"/>
      <c r="T1707" s="105"/>
      <c r="V1707" s="171"/>
      <c r="W1707" s="95"/>
      <c r="X1707" s="129"/>
      <c r="Y1707" s="100"/>
      <c r="Z1707" s="99"/>
      <c r="AA1707" s="100"/>
      <c r="AB1707" s="99"/>
      <c r="AC1707" s="100"/>
      <c r="AD1707" s="105"/>
      <c r="AE1707" s="94"/>
      <c r="AF1707" s="105"/>
      <c r="AG1707" s="94"/>
      <c r="AH1707" s="132"/>
      <c r="AI1707" s="97"/>
      <c r="AJ1707" s="96"/>
      <c r="AK1707" s="176"/>
      <c r="AL1707" s="169"/>
    </row>
    <row r="1708" spans="13:38" x14ac:dyDescent="0.45">
      <c r="M1708" s="96"/>
      <c r="N1708" s="103"/>
      <c r="R1708" s="108"/>
      <c r="S1708" s="98"/>
      <c r="T1708" s="105"/>
      <c r="V1708" s="171"/>
      <c r="W1708" s="95"/>
      <c r="X1708" s="129"/>
      <c r="Y1708" s="100"/>
      <c r="Z1708" s="99"/>
      <c r="AA1708" s="100"/>
      <c r="AB1708" s="99"/>
      <c r="AC1708" s="100"/>
      <c r="AD1708" s="105"/>
      <c r="AE1708" s="94"/>
      <c r="AF1708" s="105"/>
      <c r="AG1708" s="94"/>
      <c r="AH1708" s="132"/>
      <c r="AI1708" s="97"/>
      <c r="AJ1708" s="96"/>
      <c r="AK1708" s="176"/>
      <c r="AL1708" s="169"/>
    </row>
    <row r="1709" spans="13:38" x14ac:dyDescent="0.45">
      <c r="M1709" s="96"/>
      <c r="N1709" s="103"/>
      <c r="R1709" s="108"/>
      <c r="S1709" s="98"/>
      <c r="T1709" s="105"/>
      <c r="V1709" s="171"/>
      <c r="W1709" s="95"/>
      <c r="X1709" s="129"/>
      <c r="Y1709" s="100"/>
      <c r="Z1709" s="99"/>
      <c r="AA1709" s="100"/>
      <c r="AB1709" s="99"/>
      <c r="AC1709" s="100"/>
      <c r="AD1709" s="105"/>
      <c r="AE1709" s="94"/>
      <c r="AF1709" s="105"/>
      <c r="AG1709" s="94"/>
      <c r="AH1709" s="132"/>
      <c r="AI1709" s="97"/>
      <c r="AJ1709" s="96"/>
      <c r="AK1709" s="176"/>
      <c r="AL1709" s="169"/>
    </row>
    <row r="1710" spans="13:38" x14ac:dyDescent="0.45">
      <c r="M1710" s="96"/>
      <c r="N1710" s="103"/>
      <c r="R1710" s="108"/>
      <c r="S1710" s="98"/>
      <c r="T1710" s="105"/>
      <c r="V1710" s="171"/>
      <c r="W1710" s="95"/>
      <c r="X1710" s="129"/>
      <c r="Y1710" s="100"/>
      <c r="Z1710" s="99"/>
      <c r="AA1710" s="100"/>
      <c r="AB1710" s="99"/>
      <c r="AC1710" s="100"/>
      <c r="AD1710" s="105"/>
      <c r="AE1710" s="94"/>
      <c r="AF1710" s="105"/>
      <c r="AG1710" s="94"/>
      <c r="AH1710" s="132"/>
      <c r="AI1710" s="97"/>
      <c r="AJ1710" s="96"/>
      <c r="AK1710" s="176"/>
      <c r="AL1710" s="169"/>
    </row>
    <row r="1711" spans="13:38" x14ac:dyDescent="0.45">
      <c r="M1711" s="96"/>
      <c r="N1711" s="103"/>
      <c r="R1711" s="108"/>
      <c r="S1711" s="98"/>
      <c r="T1711" s="105"/>
      <c r="V1711" s="171"/>
      <c r="W1711" s="95"/>
      <c r="X1711" s="129"/>
      <c r="Y1711" s="100"/>
      <c r="Z1711" s="99"/>
      <c r="AA1711" s="100"/>
      <c r="AB1711" s="99"/>
      <c r="AC1711" s="100"/>
      <c r="AD1711" s="105"/>
      <c r="AE1711" s="94"/>
      <c r="AF1711" s="105"/>
      <c r="AG1711" s="94"/>
      <c r="AH1711" s="132"/>
      <c r="AI1711" s="97"/>
      <c r="AJ1711" s="96"/>
      <c r="AK1711" s="176"/>
      <c r="AL1711" s="169"/>
    </row>
    <row r="1712" spans="13:38" x14ac:dyDescent="0.45">
      <c r="M1712" s="96"/>
      <c r="N1712" s="103"/>
      <c r="R1712" s="108"/>
      <c r="S1712" s="98"/>
      <c r="T1712" s="105"/>
      <c r="V1712" s="171"/>
      <c r="W1712" s="95"/>
      <c r="X1712" s="129"/>
      <c r="Y1712" s="100"/>
      <c r="Z1712" s="99"/>
      <c r="AA1712" s="100"/>
      <c r="AB1712" s="99"/>
      <c r="AC1712" s="100"/>
      <c r="AD1712" s="105"/>
      <c r="AE1712" s="94"/>
      <c r="AF1712" s="105"/>
      <c r="AG1712" s="94"/>
      <c r="AH1712" s="132"/>
      <c r="AI1712" s="97"/>
      <c r="AJ1712" s="96"/>
      <c r="AK1712" s="176"/>
      <c r="AL1712" s="169"/>
    </row>
    <row r="1713" spans="13:38" x14ac:dyDescent="0.45">
      <c r="M1713" s="96"/>
      <c r="N1713" s="103"/>
      <c r="R1713" s="108"/>
      <c r="S1713" s="98"/>
      <c r="T1713" s="105"/>
      <c r="V1713" s="171"/>
      <c r="W1713" s="95"/>
      <c r="X1713" s="129"/>
      <c r="Y1713" s="100"/>
      <c r="Z1713" s="99"/>
      <c r="AA1713" s="100"/>
      <c r="AB1713" s="99"/>
      <c r="AC1713" s="100"/>
      <c r="AD1713" s="105"/>
      <c r="AE1713" s="94"/>
      <c r="AF1713" s="105"/>
      <c r="AG1713" s="94"/>
      <c r="AH1713" s="132"/>
      <c r="AI1713" s="97"/>
      <c r="AJ1713" s="96"/>
      <c r="AK1713" s="176"/>
      <c r="AL1713" s="169"/>
    </row>
    <row r="1714" spans="13:38" x14ac:dyDescent="0.45">
      <c r="M1714" s="96"/>
      <c r="N1714" s="103"/>
      <c r="R1714" s="108"/>
      <c r="S1714" s="98"/>
      <c r="T1714" s="105"/>
      <c r="V1714" s="171"/>
      <c r="W1714" s="95"/>
      <c r="X1714" s="129"/>
      <c r="Y1714" s="100"/>
      <c r="Z1714" s="99"/>
      <c r="AA1714" s="100"/>
      <c r="AB1714" s="99"/>
      <c r="AC1714" s="100"/>
      <c r="AD1714" s="105"/>
      <c r="AE1714" s="94"/>
      <c r="AF1714" s="105"/>
      <c r="AG1714" s="94"/>
      <c r="AH1714" s="132"/>
      <c r="AI1714" s="97"/>
      <c r="AJ1714" s="96"/>
      <c r="AK1714" s="176"/>
      <c r="AL1714" s="169"/>
    </row>
    <row r="1715" spans="13:38" x14ac:dyDescent="0.45">
      <c r="M1715" s="96"/>
      <c r="N1715" s="103"/>
      <c r="R1715" s="108"/>
      <c r="S1715" s="98"/>
      <c r="T1715" s="105"/>
      <c r="V1715" s="171"/>
      <c r="W1715" s="95"/>
      <c r="X1715" s="129"/>
      <c r="Y1715" s="100"/>
      <c r="Z1715" s="99"/>
      <c r="AA1715" s="100"/>
      <c r="AB1715" s="99"/>
      <c r="AC1715" s="100"/>
      <c r="AD1715" s="105"/>
      <c r="AE1715" s="94"/>
      <c r="AF1715" s="105"/>
      <c r="AG1715" s="94"/>
      <c r="AH1715" s="132"/>
      <c r="AI1715" s="97"/>
      <c r="AJ1715" s="96"/>
      <c r="AK1715" s="176"/>
      <c r="AL1715" s="169"/>
    </row>
    <row r="1716" spans="13:38" x14ac:dyDescent="0.45">
      <c r="M1716" s="96"/>
      <c r="N1716" s="103"/>
      <c r="R1716" s="108"/>
      <c r="S1716" s="98"/>
      <c r="T1716" s="105"/>
      <c r="V1716" s="171"/>
      <c r="W1716" s="95"/>
      <c r="X1716" s="129"/>
      <c r="Y1716" s="100"/>
      <c r="Z1716" s="99"/>
      <c r="AA1716" s="100"/>
      <c r="AB1716" s="99"/>
      <c r="AC1716" s="100"/>
      <c r="AD1716" s="105"/>
      <c r="AE1716" s="94"/>
      <c r="AF1716" s="105"/>
      <c r="AG1716" s="94"/>
      <c r="AH1716" s="132"/>
      <c r="AI1716" s="97"/>
      <c r="AJ1716" s="96"/>
      <c r="AK1716" s="176"/>
      <c r="AL1716" s="169"/>
    </row>
    <row r="1717" spans="13:38" x14ac:dyDescent="0.45">
      <c r="M1717" s="96"/>
      <c r="N1717" s="103"/>
      <c r="R1717" s="108"/>
      <c r="S1717" s="98"/>
      <c r="T1717" s="105"/>
      <c r="V1717" s="171"/>
      <c r="W1717" s="95"/>
      <c r="X1717" s="129"/>
      <c r="Y1717" s="100"/>
      <c r="Z1717" s="99"/>
      <c r="AA1717" s="100"/>
      <c r="AB1717" s="99"/>
      <c r="AC1717" s="100"/>
      <c r="AD1717" s="105"/>
      <c r="AE1717" s="94"/>
      <c r="AF1717" s="105"/>
      <c r="AG1717" s="94"/>
      <c r="AH1717" s="132"/>
      <c r="AI1717" s="97"/>
      <c r="AJ1717" s="96"/>
      <c r="AK1717" s="176"/>
      <c r="AL1717" s="169"/>
    </row>
    <row r="1718" spans="13:38" x14ac:dyDescent="0.45">
      <c r="M1718" s="96"/>
      <c r="N1718" s="103"/>
      <c r="R1718" s="108"/>
      <c r="S1718" s="98"/>
      <c r="T1718" s="105"/>
      <c r="V1718" s="171"/>
      <c r="W1718" s="95"/>
      <c r="X1718" s="129"/>
      <c r="Y1718" s="100"/>
      <c r="Z1718" s="99"/>
      <c r="AA1718" s="100"/>
      <c r="AB1718" s="99"/>
      <c r="AC1718" s="100"/>
      <c r="AD1718" s="105"/>
      <c r="AE1718" s="94"/>
      <c r="AF1718" s="105"/>
      <c r="AG1718" s="94"/>
      <c r="AH1718" s="132"/>
      <c r="AI1718" s="97"/>
      <c r="AJ1718" s="96"/>
      <c r="AK1718" s="176"/>
      <c r="AL1718" s="169"/>
    </row>
    <row r="1719" spans="13:38" x14ac:dyDescent="0.45">
      <c r="M1719" s="96"/>
      <c r="N1719" s="103"/>
      <c r="R1719" s="108"/>
      <c r="S1719" s="98"/>
      <c r="T1719" s="105"/>
      <c r="V1719" s="171"/>
      <c r="W1719" s="95"/>
      <c r="X1719" s="129"/>
      <c r="Y1719" s="100"/>
      <c r="Z1719" s="99"/>
      <c r="AA1719" s="100"/>
      <c r="AB1719" s="99"/>
      <c r="AC1719" s="100"/>
      <c r="AD1719" s="105"/>
      <c r="AE1719" s="94"/>
      <c r="AF1719" s="105"/>
      <c r="AG1719" s="94"/>
      <c r="AH1719" s="132"/>
      <c r="AI1719" s="97"/>
      <c r="AJ1719" s="96"/>
      <c r="AK1719" s="176"/>
      <c r="AL1719" s="169"/>
    </row>
    <row r="1720" spans="13:38" x14ac:dyDescent="0.45">
      <c r="M1720" s="96"/>
      <c r="N1720" s="103"/>
      <c r="R1720" s="108"/>
      <c r="S1720" s="98"/>
      <c r="T1720" s="105"/>
      <c r="V1720" s="171"/>
      <c r="W1720" s="95"/>
      <c r="X1720" s="129"/>
      <c r="Y1720" s="100"/>
      <c r="Z1720" s="99"/>
      <c r="AA1720" s="100"/>
      <c r="AB1720" s="99"/>
      <c r="AC1720" s="100"/>
      <c r="AD1720" s="105"/>
      <c r="AE1720" s="94"/>
      <c r="AF1720" s="105"/>
      <c r="AG1720" s="94"/>
      <c r="AH1720" s="132"/>
      <c r="AI1720" s="97"/>
      <c r="AJ1720" s="96"/>
      <c r="AK1720" s="176"/>
      <c r="AL1720" s="169"/>
    </row>
    <row r="1721" spans="13:38" x14ac:dyDescent="0.45">
      <c r="M1721" s="96"/>
      <c r="N1721" s="103"/>
      <c r="R1721" s="108"/>
      <c r="S1721" s="98"/>
      <c r="T1721" s="105"/>
      <c r="V1721" s="171"/>
      <c r="W1721" s="95"/>
      <c r="X1721" s="129"/>
      <c r="Y1721" s="100"/>
      <c r="Z1721" s="99"/>
      <c r="AA1721" s="100"/>
      <c r="AB1721" s="99"/>
      <c r="AC1721" s="100"/>
      <c r="AD1721" s="105"/>
      <c r="AE1721" s="94"/>
      <c r="AF1721" s="105"/>
      <c r="AG1721" s="94"/>
      <c r="AH1721" s="132"/>
      <c r="AI1721" s="97"/>
      <c r="AJ1721" s="96"/>
      <c r="AK1721" s="176"/>
      <c r="AL1721" s="169"/>
    </row>
    <row r="1722" spans="13:38" x14ac:dyDescent="0.45">
      <c r="M1722" s="96"/>
      <c r="N1722" s="103"/>
      <c r="R1722" s="108"/>
      <c r="S1722" s="98"/>
      <c r="T1722" s="105"/>
      <c r="V1722" s="171"/>
      <c r="W1722" s="95"/>
      <c r="X1722" s="129"/>
      <c r="Y1722" s="100"/>
      <c r="Z1722" s="99"/>
      <c r="AA1722" s="100"/>
      <c r="AB1722" s="99"/>
      <c r="AC1722" s="100"/>
      <c r="AD1722" s="105"/>
      <c r="AE1722" s="94"/>
      <c r="AF1722" s="105"/>
      <c r="AG1722" s="94"/>
      <c r="AH1722" s="132"/>
      <c r="AI1722" s="97"/>
      <c r="AJ1722" s="96"/>
      <c r="AK1722" s="176"/>
      <c r="AL1722" s="169"/>
    </row>
    <row r="1723" spans="13:38" x14ac:dyDescent="0.45">
      <c r="M1723" s="96"/>
      <c r="N1723" s="103"/>
      <c r="R1723" s="108"/>
      <c r="S1723" s="98"/>
      <c r="T1723" s="105"/>
      <c r="V1723" s="171"/>
      <c r="W1723" s="95"/>
      <c r="X1723" s="129"/>
      <c r="Y1723" s="100"/>
      <c r="Z1723" s="99"/>
      <c r="AA1723" s="100"/>
      <c r="AB1723" s="99"/>
      <c r="AC1723" s="100"/>
      <c r="AD1723" s="105"/>
      <c r="AE1723" s="94"/>
      <c r="AF1723" s="105"/>
      <c r="AG1723" s="94"/>
      <c r="AH1723" s="132"/>
      <c r="AI1723" s="97"/>
      <c r="AJ1723" s="96"/>
      <c r="AK1723" s="176"/>
      <c r="AL1723" s="169"/>
    </row>
    <row r="1724" spans="13:38" x14ac:dyDescent="0.45">
      <c r="M1724" s="96"/>
      <c r="N1724" s="103"/>
      <c r="R1724" s="108"/>
      <c r="S1724" s="98"/>
      <c r="T1724" s="105"/>
      <c r="V1724" s="171"/>
      <c r="W1724" s="95"/>
      <c r="X1724" s="129"/>
      <c r="Y1724" s="100"/>
      <c r="Z1724" s="99"/>
      <c r="AA1724" s="100"/>
      <c r="AB1724" s="99"/>
      <c r="AC1724" s="100"/>
      <c r="AD1724" s="105"/>
      <c r="AE1724" s="94"/>
      <c r="AF1724" s="105"/>
      <c r="AG1724" s="94"/>
      <c r="AH1724" s="132"/>
      <c r="AI1724" s="97"/>
      <c r="AJ1724" s="96"/>
      <c r="AK1724" s="176"/>
      <c r="AL1724" s="169"/>
    </row>
    <row r="1725" spans="13:38" x14ac:dyDescent="0.45">
      <c r="M1725" s="96"/>
      <c r="N1725" s="103"/>
      <c r="R1725" s="108"/>
      <c r="S1725" s="98"/>
      <c r="T1725" s="105"/>
      <c r="V1725" s="171"/>
      <c r="W1725" s="95"/>
      <c r="X1725" s="129"/>
      <c r="Y1725" s="100"/>
      <c r="Z1725" s="99"/>
      <c r="AA1725" s="100"/>
      <c r="AB1725" s="99"/>
      <c r="AC1725" s="100"/>
      <c r="AD1725" s="105"/>
      <c r="AE1725" s="94"/>
      <c r="AF1725" s="105"/>
      <c r="AG1725" s="94"/>
      <c r="AH1725" s="132"/>
      <c r="AI1725" s="97"/>
      <c r="AJ1725" s="96"/>
      <c r="AK1725" s="176"/>
      <c r="AL1725" s="169"/>
    </row>
    <row r="1726" spans="13:38" x14ac:dyDescent="0.45">
      <c r="M1726" s="96"/>
      <c r="N1726" s="103"/>
      <c r="R1726" s="108"/>
      <c r="S1726" s="98"/>
      <c r="T1726" s="105"/>
      <c r="V1726" s="171"/>
      <c r="W1726" s="95"/>
      <c r="X1726" s="129"/>
      <c r="Y1726" s="100"/>
      <c r="Z1726" s="99"/>
      <c r="AA1726" s="100"/>
      <c r="AB1726" s="99"/>
      <c r="AC1726" s="100"/>
      <c r="AD1726" s="105"/>
      <c r="AE1726" s="94"/>
      <c r="AF1726" s="105"/>
      <c r="AG1726" s="94"/>
      <c r="AH1726" s="132"/>
      <c r="AI1726" s="97"/>
      <c r="AJ1726" s="96"/>
      <c r="AK1726" s="176"/>
      <c r="AL1726" s="169"/>
    </row>
    <row r="1727" spans="13:38" x14ac:dyDescent="0.45">
      <c r="M1727" s="96"/>
      <c r="N1727" s="103"/>
      <c r="R1727" s="108"/>
      <c r="S1727" s="98"/>
      <c r="T1727" s="105"/>
      <c r="V1727" s="171"/>
      <c r="W1727" s="95"/>
      <c r="X1727" s="129"/>
      <c r="Y1727" s="100"/>
      <c r="Z1727" s="99"/>
      <c r="AA1727" s="100"/>
      <c r="AB1727" s="99"/>
      <c r="AC1727" s="100"/>
      <c r="AD1727" s="105"/>
      <c r="AE1727" s="94"/>
      <c r="AF1727" s="105"/>
      <c r="AG1727" s="94"/>
      <c r="AH1727" s="132"/>
      <c r="AI1727" s="97"/>
      <c r="AJ1727" s="96"/>
      <c r="AK1727" s="176"/>
      <c r="AL1727" s="169"/>
    </row>
    <row r="1728" spans="13:38" x14ac:dyDescent="0.45">
      <c r="M1728" s="96"/>
      <c r="N1728" s="103"/>
      <c r="R1728" s="108"/>
      <c r="S1728" s="98"/>
      <c r="T1728" s="105"/>
      <c r="V1728" s="171"/>
      <c r="W1728" s="95"/>
      <c r="X1728" s="129"/>
      <c r="Y1728" s="100"/>
      <c r="Z1728" s="99"/>
      <c r="AA1728" s="100"/>
      <c r="AB1728" s="99"/>
      <c r="AC1728" s="100"/>
      <c r="AD1728" s="105"/>
      <c r="AE1728" s="94"/>
      <c r="AF1728" s="105"/>
      <c r="AG1728" s="94"/>
      <c r="AH1728" s="132"/>
      <c r="AI1728" s="97"/>
      <c r="AJ1728" s="96"/>
      <c r="AK1728" s="176"/>
      <c r="AL1728" s="169"/>
    </row>
    <row r="1729" spans="13:38" x14ac:dyDescent="0.45">
      <c r="M1729" s="96"/>
      <c r="N1729" s="103"/>
      <c r="R1729" s="108"/>
      <c r="S1729" s="98"/>
      <c r="T1729" s="105"/>
      <c r="V1729" s="171"/>
      <c r="W1729" s="95"/>
      <c r="X1729" s="129"/>
      <c r="Y1729" s="100"/>
      <c r="Z1729" s="99"/>
      <c r="AA1729" s="100"/>
      <c r="AB1729" s="99"/>
      <c r="AC1729" s="100"/>
      <c r="AD1729" s="105"/>
      <c r="AE1729" s="94"/>
      <c r="AF1729" s="105"/>
      <c r="AG1729" s="94"/>
      <c r="AH1729" s="132"/>
      <c r="AI1729" s="97"/>
      <c r="AJ1729" s="96"/>
      <c r="AK1729" s="176"/>
      <c r="AL1729" s="169"/>
    </row>
    <row r="1730" spans="13:38" x14ac:dyDescent="0.45">
      <c r="M1730" s="96"/>
      <c r="N1730" s="103"/>
      <c r="R1730" s="108"/>
      <c r="S1730" s="98"/>
      <c r="T1730" s="105"/>
      <c r="V1730" s="171"/>
      <c r="W1730" s="95"/>
      <c r="X1730" s="129"/>
      <c r="Y1730" s="100"/>
      <c r="Z1730" s="99"/>
      <c r="AA1730" s="100"/>
      <c r="AB1730" s="99"/>
      <c r="AC1730" s="100"/>
      <c r="AD1730" s="105"/>
      <c r="AE1730" s="94"/>
      <c r="AF1730" s="105"/>
      <c r="AG1730" s="94"/>
      <c r="AH1730" s="132"/>
      <c r="AI1730" s="97"/>
      <c r="AJ1730" s="96"/>
      <c r="AK1730" s="176"/>
      <c r="AL1730" s="169"/>
    </row>
    <row r="1731" spans="13:38" x14ac:dyDescent="0.45">
      <c r="M1731" s="96"/>
      <c r="N1731" s="103"/>
      <c r="R1731" s="108"/>
      <c r="S1731" s="98"/>
      <c r="T1731" s="105"/>
      <c r="V1731" s="171"/>
      <c r="W1731" s="95"/>
      <c r="X1731" s="129"/>
      <c r="Y1731" s="100"/>
      <c r="Z1731" s="99"/>
      <c r="AA1731" s="100"/>
      <c r="AB1731" s="99"/>
      <c r="AC1731" s="100"/>
      <c r="AD1731" s="105"/>
      <c r="AE1731" s="94"/>
      <c r="AF1731" s="105"/>
      <c r="AG1731" s="94"/>
      <c r="AH1731" s="132"/>
      <c r="AI1731" s="97"/>
      <c r="AJ1731" s="96"/>
      <c r="AK1731" s="176"/>
      <c r="AL1731" s="169"/>
    </row>
    <row r="1732" spans="13:38" x14ac:dyDescent="0.45">
      <c r="M1732" s="96"/>
      <c r="N1732" s="103"/>
      <c r="R1732" s="108"/>
      <c r="S1732" s="98"/>
      <c r="T1732" s="105"/>
      <c r="V1732" s="171"/>
      <c r="W1732" s="95"/>
      <c r="X1732" s="129"/>
      <c r="Y1732" s="100"/>
      <c r="Z1732" s="99"/>
      <c r="AA1732" s="100"/>
      <c r="AB1732" s="99"/>
      <c r="AC1732" s="100"/>
      <c r="AD1732" s="105"/>
      <c r="AE1732" s="94"/>
      <c r="AF1732" s="105"/>
      <c r="AG1732" s="94"/>
      <c r="AH1732" s="132"/>
      <c r="AI1732" s="97"/>
      <c r="AJ1732" s="96"/>
      <c r="AK1732" s="176"/>
      <c r="AL1732" s="169"/>
    </row>
    <row r="1733" spans="13:38" x14ac:dyDescent="0.45">
      <c r="M1733" s="96"/>
      <c r="N1733" s="103"/>
      <c r="R1733" s="108"/>
      <c r="S1733" s="98"/>
      <c r="T1733" s="105"/>
      <c r="V1733" s="171"/>
      <c r="W1733" s="95"/>
      <c r="X1733" s="129"/>
      <c r="Y1733" s="100"/>
      <c r="Z1733" s="99"/>
      <c r="AA1733" s="100"/>
      <c r="AB1733" s="99"/>
      <c r="AC1733" s="100"/>
      <c r="AD1733" s="105"/>
      <c r="AE1733" s="94"/>
      <c r="AF1733" s="105"/>
      <c r="AG1733" s="94"/>
      <c r="AH1733" s="132"/>
      <c r="AI1733" s="97"/>
      <c r="AJ1733" s="96"/>
      <c r="AK1733" s="176"/>
      <c r="AL1733" s="169"/>
    </row>
    <row r="1734" spans="13:38" x14ac:dyDescent="0.45">
      <c r="M1734" s="96"/>
      <c r="N1734" s="103"/>
      <c r="R1734" s="108"/>
      <c r="S1734" s="98"/>
      <c r="T1734" s="105"/>
      <c r="V1734" s="171"/>
      <c r="W1734" s="95"/>
      <c r="X1734" s="129"/>
      <c r="Y1734" s="100"/>
      <c r="Z1734" s="99"/>
      <c r="AA1734" s="100"/>
      <c r="AB1734" s="99"/>
      <c r="AC1734" s="100"/>
      <c r="AD1734" s="105"/>
      <c r="AE1734" s="94"/>
      <c r="AF1734" s="105"/>
      <c r="AG1734" s="94"/>
      <c r="AH1734" s="132"/>
      <c r="AI1734" s="97"/>
      <c r="AJ1734" s="96"/>
      <c r="AK1734" s="176"/>
      <c r="AL1734" s="169"/>
    </row>
    <row r="1735" spans="13:38" x14ac:dyDescent="0.45">
      <c r="M1735" s="96"/>
      <c r="N1735" s="103"/>
      <c r="R1735" s="108"/>
      <c r="S1735" s="98"/>
      <c r="T1735" s="105"/>
      <c r="V1735" s="171"/>
      <c r="W1735" s="95"/>
      <c r="X1735" s="129"/>
      <c r="Y1735" s="100"/>
      <c r="Z1735" s="99"/>
      <c r="AA1735" s="100"/>
      <c r="AB1735" s="99"/>
      <c r="AC1735" s="100"/>
      <c r="AD1735" s="105"/>
      <c r="AE1735" s="94"/>
      <c r="AF1735" s="105"/>
      <c r="AG1735" s="94"/>
      <c r="AH1735" s="132"/>
      <c r="AI1735" s="97"/>
      <c r="AJ1735" s="96"/>
      <c r="AK1735" s="176"/>
      <c r="AL1735" s="169"/>
    </row>
    <row r="1736" spans="13:38" x14ac:dyDescent="0.45">
      <c r="M1736" s="96"/>
      <c r="N1736" s="103"/>
      <c r="R1736" s="108"/>
      <c r="S1736" s="98"/>
      <c r="T1736" s="105"/>
      <c r="V1736" s="171"/>
      <c r="W1736" s="95"/>
      <c r="X1736" s="129"/>
      <c r="Y1736" s="100"/>
      <c r="Z1736" s="99"/>
      <c r="AA1736" s="100"/>
      <c r="AB1736" s="99"/>
      <c r="AC1736" s="100"/>
      <c r="AD1736" s="105"/>
      <c r="AE1736" s="94"/>
      <c r="AF1736" s="105"/>
      <c r="AG1736" s="94"/>
      <c r="AH1736" s="132"/>
      <c r="AI1736" s="97"/>
      <c r="AJ1736" s="96"/>
      <c r="AK1736" s="176"/>
      <c r="AL1736" s="169"/>
    </row>
    <row r="1737" spans="13:38" x14ac:dyDescent="0.45">
      <c r="M1737" s="96"/>
      <c r="N1737" s="103"/>
      <c r="R1737" s="108"/>
      <c r="S1737" s="98"/>
      <c r="T1737" s="105"/>
      <c r="V1737" s="171"/>
      <c r="W1737" s="95"/>
      <c r="X1737" s="129"/>
      <c r="Y1737" s="100"/>
      <c r="Z1737" s="99"/>
      <c r="AA1737" s="100"/>
      <c r="AB1737" s="99"/>
      <c r="AC1737" s="100"/>
      <c r="AD1737" s="105"/>
      <c r="AE1737" s="94"/>
      <c r="AF1737" s="105"/>
      <c r="AG1737" s="94"/>
      <c r="AH1737" s="132"/>
      <c r="AI1737" s="97"/>
      <c r="AJ1737" s="96"/>
      <c r="AK1737" s="176"/>
      <c r="AL1737" s="169"/>
    </row>
    <row r="1738" spans="13:38" x14ac:dyDescent="0.45">
      <c r="M1738" s="96"/>
      <c r="N1738" s="103"/>
      <c r="R1738" s="108"/>
      <c r="S1738" s="98"/>
      <c r="T1738" s="105"/>
      <c r="V1738" s="171"/>
      <c r="W1738" s="95"/>
      <c r="X1738" s="129"/>
      <c r="Y1738" s="100"/>
      <c r="Z1738" s="99"/>
      <c r="AA1738" s="100"/>
      <c r="AB1738" s="99"/>
      <c r="AC1738" s="100"/>
      <c r="AD1738" s="105"/>
      <c r="AE1738" s="94"/>
      <c r="AF1738" s="105"/>
      <c r="AG1738" s="94"/>
      <c r="AH1738" s="132"/>
      <c r="AI1738" s="97"/>
      <c r="AJ1738" s="96"/>
      <c r="AK1738" s="176"/>
      <c r="AL1738" s="169"/>
    </row>
    <row r="1739" spans="13:38" x14ac:dyDescent="0.45">
      <c r="M1739" s="96"/>
      <c r="N1739" s="103"/>
      <c r="R1739" s="108"/>
      <c r="S1739" s="98"/>
      <c r="T1739" s="105"/>
      <c r="V1739" s="171"/>
      <c r="W1739" s="95"/>
      <c r="X1739" s="129"/>
      <c r="Y1739" s="100"/>
      <c r="Z1739" s="99"/>
      <c r="AA1739" s="100"/>
      <c r="AB1739" s="99"/>
      <c r="AC1739" s="100"/>
      <c r="AD1739" s="105"/>
      <c r="AE1739" s="94"/>
      <c r="AF1739" s="105"/>
      <c r="AG1739" s="94"/>
      <c r="AH1739" s="132"/>
      <c r="AI1739" s="97"/>
      <c r="AJ1739" s="96"/>
      <c r="AK1739" s="176"/>
      <c r="AL1739" s="169"/>
    </row>
    <row r="1740" spans="13:38" x14ac:dyDescent="0.45">
      <c r="M1740" s="96"/>
      <c r="N1740" s="103"/>
      <c r="R1740" s="108"/>
      <c r="S1740" s="98"/>
      <c r="T1740" s="105"/>
      <c r="V1740" s="171"/>
      <c r="W1740" s="95"/>
      <c r="X1740" s="129"/>
      <c r="Y1740" s="100"/>
      <c r="Z1740" s="99"/>
      <c r="AA1740" s="100"/>
      <c r="AB1740" s="99"/>
      <c r="AC1740" s="100"/>
      <c r="AD1740" s="105"/>
      <c r="AE1740" s="94"/>
      <c r="AF1740" s="105"/>
      <c r="AG1740" s="94"/>
      <c r="AH1740" s="132"/>
      <c r="AI1740" s="97"/>
      <c r="AJ1740" s="96"/>
      <c r="AK1740" s="176"/>
      <c r="AL1740" s="169"/>
    </row>
    <row r="1741" spans="13:38" x14ac:dyDescent="0.45">
      <c r="M1741" s="96"/>
      <c r="N1741" s="103"/>
      <c r="R1741" s="108"/>
      <c r="S1741" s="98"/>
      <c r="T1741" s="105"/>
      <c r="V1741" s="171"/>
      <c r="W1741" s="95"/>
      <c r="X1741" s="129"/>
      <c r="Y1741" s="100"/>
      <c r="Z1741" s="99"/>
      <c r="AA1741" s="100"/>
      <c r="AB1741" s="99"/>
      <c r="AC1741" s="100"/>
      <c r="AD1741" s="105"/>
      <c r="AE1741" s="94"/>
      <c r="AF1741" s="105"/>
      <c r="AG1741" s="94"/>
      <c r="AH1741" s="132"/>
      <c r="AI1741" s="97"/>
      <c r="AJ1741" s="96"/>
      <c r="AK1741" s="176"/>
      <c r="AL1741" s="169"/>
    </row>
    <row r="1742" spans="13:38" x14ac:dyDescent="0.45">
      <c r="M1742" s="96"/>
      <c r="N1742" s="103"/>
      <c r="R1742" s="108"/>
      <c r="S1742" s="98"/>
      <c r="T1742" s="105"/>
      <c r="V1742" s="171"/>
      <c r="W1742" s="95"/>
      <c r="X1742" s="129"/>
      <c r="Y1742" s="100"/>
      <c r="Z1742" s="99"/>
      <c r="AA1742" s="100"/>
      <c r="AB1742" s="99"/>
      <c r="AC1742" s="100"/>
      <c r="AD1742" s="105"/>
      <c r="AE1742" s="94"/>
      <c r="AF1742" s="105"/>
      <c r="AG1742" s="94"/>
      <c r="AH1742" s="132"/>
      <c r="AI1742" s="97"/>
      <c r="AJ1742" s="96"/>
      <c r="AK1742" s="176"/>
      <c r="AL1742" s="169"/>
    </row>
    <row r="1743" spans="13:38" x14ac:dyDescent="0.45">
      <c r="M1743" s="96"/>
      <c r="N1743" s="103"/>
      <c r="R1743" s="108"/>
      <c r="S1743" s="98"/>
      <c r="T1743" s="105"/>
      <c r="V1743" s="171"/>
      <c r="W1743" s="95"/>
      <c r="X1743" s="129"/>
      <c r="Y1743" s="100"/>
      <c r="Z1743" s="99"/>
      <c r="AA1743" s="100"/>
      <c r="AB1743" s="99"/>
      <c r="AC1743" s="100"/>
      <c r="AD1743" s="105"/>
      <c r="AE1743" s="94"/>
      <c r="AF1743" s="105"/>
      <c r="AG1743" s="94"/>
      <c r="AH1743" s="132"/>
      <c r="AI1743" s="97"/>
      <c r="AJ1743" s="96"/>
      <c r="AK1743" s="176"/>
      <c r="AL1743" s="169"/>
    </row>
    <row r="1744" spans="13:38" x14ac:dyDescent="0.45">
      <c r="M1744" s="96"/>
      <c r="N1744" s="103"/>
      <c r="R1744" s="108"/>
      <c r="S1744" s="98"/>
      <c r="T1744" s="105"/>
      <c r="V1744" s="171"/>
      <c r="W1744" s="95"/>
      <c r="X1744" s="129"/>
      <c r="Y1744" s="100"/>
      <c r="Z1744" s="99"/>
      <c r="AA1744" s="100"/>
      <c r="AB1744" s="99"/>
      <c r="AC1744" s="100"/>
      <c r="AD1744" s="105"/>
      <c r="AE1744" s="94"/>
      <c r="AF1744" s="105"/>
      <c r="AG1744" s="94"/>
      <c r="AH1744" s="132"/>
      <c r="AI1744" s="97"/>
      <c r="AJ1744" s="96"/>
      <c r="AK1744" s="176"/>
      <c r="AL1744" s="169"/>
    </row>
    <row r="1745" spans="13:38" x14ac:dyDescent="0.45">
      <c r="M1745" s="96"/>
      <c r="N1745" s="103"/>
      <c r="R1745" s="108"/>
      <c r="S1745" s="98"/>
      <c r="T1745" s="105"/>
      <c r="V1745" s="171"/>
      <c r="W1745" s="95"/>
      <c r="X1745" s="129"/>
      <c r="Y1745" s="100"/>
      <c r="Z1745" s="99"/>
      <c r="AA1745" s="100"/>
      <c r="AB1745" s="99"/>
      <c r="AC1745" s="100"/>
      <c r="AD1745" s="105"/>
      <c r="AE1745" s="94"/>
      <c r="AF1745" s="105"/>
      <c r="AG1745" s="94"/>
      <c r="AH1745" s="132"/>
      <c r="AI1745" s="97"/>
      <c r="AJ1745" s="96"/>
      <c r="AK1745" s="176"/>
      <c r="AL1745" s="169"/>
    </row>
    <row r="1746" spans="13:38" x14ac:dyDescent="0.45">
      <c r="M1746" s="96"/>
      <c r="N1746" s="103"/>
      <c r="R1746" s="108"/>
      <c r="S1746" s="98"/>
      <c r="T1746" s="105"/>
      <c r="V1746" s="171"/>
      <c r="W1746" s="95"/>
      <c r="X1746" s="129"/>
      <c r="Y1746" s="100"/>
      <c r="Z1746" s="99"/>
      <c r="AA1746" s="100"/>
      <c r="AB1746" s="99"/>
      <c r="AC1746" s="100"/>
      <c r="AD1746" s="105"/>
      <c r="AE1746" s="94"/>
      <c r="AF1746" s="105"/>
      <c r="AG1746" s="94"/>
      <c r="AH1746" s="132"/>
      <c r="AI1746" s="97"/>
      <c r="AJ1746" s="96"/>
      <c r="AK1746" s="176"/>
      <c r="AL1746" s="169"/>
    </row>
    <row r="1747" spans="13:38" x14ac:dyDescent="0.45">
      <c r="M1747" s="96"/>
      <c r="N1747" s="103"/>
      <c r="R1747" s="108"/>
      <c r="S1747" s="98"/>
      <c r="T1747" s="105"/>
      <c r="V1747" s="171"/>
      <c r="W1747" s="95"/>
      <c r="X1747" s="129"/>
      <c r="Y1747" s="100"/>
      <c r="Z1747" s="99"/>
      <c r="AA1747" s="100"/>
      <c r="AB1747" s="99"/>
      <c r="AC1747" s="100"/>
      <c r="AD1747" s="105"/>
      <c r="AE1747" s="94"/>
      <c r="AF1747" s="105"/>
      <c r="AG1747" s="94"/>
      <c r="AH1747" s="132"/>
      <c r="AI1747" s="97"/>
      <c r="AJ1747" s="96"/>
      <c r="AK1747" s="176"/>
      <c r="AL1747" s="169"/>
    </row>
    <row r="1748" spans="13:38" x14ac:dyDescent="0.45">
      <c r="M1748" s="96"/>
      <c r="N1748" s="103"/>
      <c r="R1748" s="108"/>
      <c r="S1748" s="98"/>
      <c r="T1748" s="105"/>
      <c r="V1748" s="171"/>
      <c r="W1748" s="95"/>
      <c r="X1748" s="129"/>
      <c r="Y1748" s="100"/>
      <c r="Z1748" s="99"/>
      <c r="AA1748" s="100"/>
      <c r="AB1748" s="99"/>
      <c r="AC1748" s="100"/>
      <c r="AD1748" s="105"/>
      <c r="AE1748" s="94"/>
      <c r="AF1748" s="105"/>
      <c r="AG1748" s="94"/>
      <c r="AH1748" s="132"/>
      <c r="AI1748" s="97"/>
      <c r="AJ1748" s="96"/>
      <c r="AK1748" s="176"/>
      <c r="AL1748" s="169"/>
    </row>
    <row r="1749" spans="13:38" x14ac:dyDescent="0.45">
      <c r="M1749" s="96"/>
      <c r="N1749" s="103"/>
      <c r="R1749" s="108"/>
      <c r="S1749" s="98"/>
      <c r="T1749" s="105"/>
      <c r="V1749" s="171"/>
      <c r="W1749" s="95"/>
      <c r="X1749" s="129"/>
      <c r="Y1749" s="100"/>
      <c r="Z1749" s="99"/>
      <c r="AA1749" s="100"/>
      <c r="AB1749" s="99"/>
      <c r="AC1749" s="100"/>
      <c r="AD1749" s="105"/>
      <c r="AE1749" s="94"/>
      <c r="AF1749" s="105"/>
      <c r="AG1749" s="94"/>
      <c r="AH1749" s="132"/>
      <c r="AI1749" s="97"/>
      <c r="AJ1749" s="96"/>
      <c r="AK1749" s="176"/>
      <c r="AL1749" s="169"/>
    </row>
    <row r="1750" spans="13:38" x14ac:dyDescent="0.45">
      <c r="M1750" s="96"/>
      <c r="N1750" s="103"/>
      <c r="R1750" s="108"/>
      <c r="S1750" s="98"/>
      <c r="T1750" s="105"/>
      <c r="V1750" s="171"/>
      <c r="W1750" s="95"/>
      <c r="X1750" s="129"/>
      <c r="Y1750" s="100"/>
      <c r="Z1750" s="99"/>
      <c r="AA1750" s="100"/>
      <c r="AB1750" s="99"/>
      <c r="AC1750" s="100"/>
      <c r="AD1750" s="105"/>
      <c r="AE1750" s="94"/>
      <c r="AF1750" s="105"/>
      <c r="AG1750" s="94"/>
      <c r="AH1750" s="132"/>
      <c r="AI1750" s="97"/>
      <c r="AJ1750" s="96"/>
      <c r="AK1750" s="176"/>
      <c r="AL1750" s="169"/>
    </row>
    <row r="1751" spans="13:38" x14ac:dyDescent="0.45">
      <c r="M1751" s="96"/>
      <c r="N1751" s="103"/>
      <c r="R1751" s="108"/>
      <c r="S1751" s="98"/>
      <c r="T1751" s="105"/>
      <c r="V1751" s="171"/>
      <c r="W1751" s="95"/>
      <c r="X1751" s="129"/>
      <c r="Y1751" s="100"/>
      <c r="Z1751" s="99"/>
      <c r="AA1751" s="100"/>
      <c r="AB1751" s="99"/>
      <c r="AC1751" s="100"/>
      <c r="AD1751" s="105"/>
      <c r="AE1751" s="94"/>
      <c r="AF1751" s="105"/>
      <c r="AG1751" s="94"/>
      <c r="AH1751" s="132"/>
      <c r="AI1751" s="97"/>
      <c r="AJ1751" s="96"/>
      <c r="AK1751" s="176"/>
      <c r="AL1751" s="169"/>
    </row>
    <row r="1752" spans="13:38" x14ac:dyDescent="0.45">
      <c r="M1752" s="96"/>
      <c r="N1752" s="103"/>
      <c r="R1752" s="108"/>
      <c r="S1752" s="98"/>
      <c r="T1752" s="105"/>
      <c r="V1752" s="171"/>
      <c r="W1752" s="95"/>
      <c r="X1752" s="129"/>
      <c r="Y1752" s="100"/>
      <c r="Z1752" s="99"/>
      <c r="AA1752" s="100"/>
      <c r="AB1752" s="99"/>
      <c r="AC1752" s="100"/>
      <c r="AD1752" s="105"/>
      <c r="AE1752" s="94"/>
      <c r="AF1752" s="105"/>
      <c r="AG1752" s="94"/>
      <c r="AH1752" s="132"/>
      <c r="AI1752" s="97"/>
      <c r="AJ1752" s="96"/>
      <c r="AK1752" s="176"/>
      <c r="AL1752" s="169"/>
    </row>
    <row r="1753" spans="13:38" x14ac:dyDescent="0.45">
      <c r="M1753" s="96"/>
      <c r="N1753" s="103"/>
      <c r="R1753" s="108"/>
      <c r="S1753" s="98"/>
      <c r="T1753" s="105"/>
      <c r="V1753" s="171"/>
      <c r="W1753" s="95"/>
      <c r="X1753" s="129"/>
      <c r="Y1753" s="100"/>
      <c r="Z1753" s="99"/>
      <c r="AA1753" s="100"/>
      <c r="AB1753" s="99"/>
      <c r="AC1753" s="100"/>
      <c r="AD1753" s="105"/>
      <c r="AE1753" s="94"/>
      <c r="AF1753" s="105"/>
      <c r="AG1753" s="94"/>
      <c r="AH1753" s="132"/>
      <c r="AI1753" s="97"/>
      <c r="AJ1753" s="96"/>
      <c r="AK1753" s="176"/>
      <c r="AL1753" s="169"/>
    </row>
    <row r="1754" spans="13:38" x14ac:dyDescent="0.45">
      <c r="M1754" s="96"/>
      <c r="N1754" s="103"/>
      <c r="R1754" s="108"/>
      <c r="S1754" s="98"/>
      <c r="T1754" s="105"/>
      <c r="V1754" s="171"/>
      <c r="W1754" s="95"/>
      <c r="X1754" s="129"/>
      <c r="Y1754" s="100"/>
      <c r="Z1754" s="99"/>
      <c r="AA1754" s="100"/>
      <c r="AB1754" s="99"/>
      <c r="AC1754" s="100"/>
      <c r="AD1754" s="105"/>
      <c r="AE1754" s="94"/>
      <c r="AF1754" s="105"/>
      <c r="AG1754" s="94"/>
      <c r="AH1754" s="132"/>
      <c r="AI1754" s="97"/>
      <c r="AJ1754" s="96"/>
      <c r="AK1754" s="176"/>
      <c r="AL1754" s="169"/>
    </row>
    <row r="1755" spans="13:38" x14ac:dyDescent="0.45">
      <c r="M1755" s="96"/>
      <c r="N1755" s="103"/>
      <c r="R1755" s="108"/>
      <c r="S1755" s="98"/>
      <c r="T1755" s="105"/>
      <c r="V1755" s="171"/>
      <c r="W1755" s="95"/>
      <c r="X1755" s="129"/>
      <c r="Y1755" s="100"/>
      <c r="Z1755" s="99"/>
      <c r="AA1755" s="100"/>
      <c r="AB1755" s="99"/>
      <c r="AC1755" s="100"/>
      <c r="AD1755" s="105"/>
      <c r="AE1755" s="94"/>
      <c r="AF1755" s="105"/>
      <c r="AG1755" s="94"/>
      <c r="AH1755" s="132"/>
      <c r="AI1755" s="97"/>
      <c r="AJ1755" s="96"/>
      <c r="AK1755" s="176"/>
      <c r="AL1755" s="169"/>
    </row>
    <row r="1756" spans="13:38" x14ac:dyDescent="0.45">
      <c r="M1756" s="96"/>
      <c r="N1756" s="103"/>
      <c r="R1756" s="108"/>
      <c r="S1756" s="98"/>
      <c r="T1756" s="105"/>
      <c r="V1756" s="171"/>
      <c r="W1756" s="95"/>
      <c r="X1756" s="129"/>
      <c r="Y1756" s="100"/>
      <c r="Z1756" s="99"/>
      <c r="AA1756" s="100"/>
      <c r="AB1756" s="99"/>
      <c r="AC1756" s="100"/>
      <c r="AD1756" s="105"/>
      <c r="AE1756" s="94"/>
      <c r="AF1756" s="105"/>
      <c r="AG1756" s="94"/>
      <c r="AH1756" s="132"/>
      <c r="AI1756" s="97"/>
      <c r="AJ1756" s="96"/>
      <c r="AK1756" s="176"/>
      <c r="AL1756" s="169"/>
    </row>
    <row r="1757" spans="13:38" x14ac:dyDescent="0.45">
      <c r="M1757" s="96"/>
      <c r="N1757" s="103"/>
      <c r="R1757" s="108"/>
      <c r="S1757" s="98"/>
      <c r="T1757" s="105"/>
      <c r="V1757" s="171"/>
      <c r="W1757" s="95"/>
      <c r="X1757" s="129"/>
      <c r="Y1757" s="100"/>
      <c r="Z1757" s="99"/>
      <c r="AA1757" s="100"/>
      <c r="AB1757" s="99"/>
      <c r="AC1757" s="100"/>
      <c r="AD1757" s="105"/>
      <c r="AE1757" s="94"/>
      <c r="AF1757" s="105"/>
      <c r="AG1757" s="94"/>
      <c r="AH1757" s="132"/>
      <c r="AI1757" s="97"/>
      <c r="AJ1757" s="96"/>
      <c r="AK1757" s="176"/>
      <c r="AL1757" s="169"/>
    </row>
    <row r="1758" spans="13:38" x14ac:dyDescent="0.45">
      <c r="M1758" s="96"/>
      <c r="N1758" s="103"/>
      <c r="R1758" s="108"/>
      <c r="S1758" s="98"/>
      <c r="T1758" s="105"/>
      <c r="V1758" s="171"/>
      <c r="W1758" s="95"/>
      <c r="X1758" s="129"/>
      <c r="Y1758" s="100"/>
      <c r="Z1758" s="99"/>
      <c r="AA1758" s="100"/>
      <c r="AB1758" s="99"/>
      <c r="AC1758" s="100"/>
      <c r="AD1758" s="105"/>
      <c r="AE1758" s="94"/>
      <c r="AF1758" s="105"/>
      <c r="AG1758" s="94"/>
      <c r="AH1758" s="132"/>
      <c r="AI1758" s="97"/>
      <c r="AJ1758" s="96"/>
      <c r="AK1758" s="176"/>
      <c r="AL1758" s="169"/>
    </row>
    <row r="1759" spans="13:38" x14ac:dyDescent="0.45">
      <c r="M1759" s="96"/>
      <c r="N1759" s="103"/>
      <c r="R1759" s="108"/>
      <c r="S1759" s="98"/>
      <c r="T1759" s="105"/>
      <c r="V1759" s="171"/>
      <c r="W1759" s="95"/>
      <c r="X1759" s="129"/>
      <c r="Y1759" s="100"/>
      <c r="Z1759" s="99"/>
      <c r="AA1759" s="100"/>
      <c r="AB1759" s="99"/>
      <c r="AC1759" s="100"/>
      <c r="AD1759" s="105"/>
      <c r="AE1759" s="94"/>
      <c r="AF1759" s="105"/>
      <c r="AG1759" s="94"/>
      <c r="AH1759" s="132"/>
      <c r="AI1759" s="97"/>
      <c r="AJ1759" s="96"/>
      <c r="AK1759" s="176"/>
      <c r="AL1759" s="169"/>
    </row>
    <row r="1760" spans="13:38" x14ac:dyDescent="0.45">
      <c r="M1760" s="96"/>
      <c r="N1760" s="103"/>
      <c r="R1760" s="108"/>
      <c r="S1760" s="98"/>
      <c r="T1760" s="105"/>
      <c r="V1760" s="171"/>
      <c r="W1760" s="95"/>
      <c r="X1760" s="129"/>
      <c r="Y1760" s="100"/>
      <c r="Z1760" s="99"/>
      <c r="AA1760" s="100"/>
      <c r="AB1760" s="99"/>
      <c r="AC1760" s="100"/>
      <c r="AD1760" s="105"/>
      <c r="AE1760" s="94"/>
      <c r="AF1760" s="105"/>
      <c r="AG1760" s="94"/>
      <c r="AH1760" s="132"/>
      <c r="AI1760" s="97"/>
      <c r="AJ1760" s="96"/>
      <c r="AK1760" s="176"/>
      <c r="AL1760" s="169"/>
    </row>
    <row r="1761" spans="13:38" x14ac:dyDescent="0.45">
      <c r="M1761" s="96"/>
      <c r="N1761" s="103"/>
      <c r="R1761" s="108"/>
      <c r="S1761" s="98"/>
      <c r="T1761" s="105"/>
      <c r="V1761" s="171"/>
      <c r="W1761" s="95"/>
      <c r="X1761" s="129"/>
      <c r="Y1761" s="100"/>
      <c r="Z1761" s="99"/>
      <c r="AA1761" s="100"/>
      <c r="AB1761" s="99"/>
      <c r="AC1761" s="100"/>
      <c r="AD1761" s="105"/>
      <c r="AE1761" s="94"/>
      <c r="AF1761" s="105"/>
      <c r="AG1761" s="94"/>
      <c r="AH1761" s="132"/>
      <c r="AI1761" s="97"/>
      <c r="AJ1761" s="96"/>
      <c r="AK1761" s="176"/>
      <c r="AL1761" s="169"/>
    </row>
    <row r="1762" spans="13:38" x14ac:dyDescent="0.45">
      <c r="M1762" s="96"/>
      <c r="N1762" s="103"/>
      <c r="R1762" s="108"/>
      <c r="S1762" s="98"/>
      <c r="T1762" s="105"/>
      <c r="V1762" s="171"/>
      <c r="W1762" s="95"/>
      <c r="X1762" s="129"/>
      <c r="Y1762" s="100"/>
      <c r="Z1762" s="99"/>
      <c r="AA1762" s="100"/>
      <c r="AB1762" s="99"/>
      <c r="AC1762" s="100"/>
      <c r="AD1762" s="105"/>
      <c r="AE1762" s="94"/>
      <c r="AF1762" s="105"/>
      <c r="AG1762" s="94"/>
      <c r="AH1762" s="132"/>
      <c r="AI1762" s="97"/>
      <c r="AJ1762" s="96"/>
      <c r="AK1762" s="176"/>
      <c r="AL1762" s="169"/>
    </row>
    <row r="1763" spans="13:38" x14ac:dyDescent="0.45">
      <c r="M1763" s="96"/>
      <c r="N1763" s="103"/>
      <c r="R1763" s="108"/>
      <c r="S1763" s="98"/>
      <c r="T1763" s="105"/>
      <c r="V1763" s="171"/>
      <c r="W1763" s="95"/>
      <c r="X1763" s="129"/>
      <c r="Y1763" s="100"/>
      <c r="Z1763" s="99"/>
      <c r="AA1763" s="100"/>
      <c r="AB1763" s="99"/>
      <c r="AC1763" s="100"/>
      <c r="AD1763" s="105"/>
      <c r="AE1763" s="94"/>
      <c r="AF1763" s="105"/>
      <c r="AG1763" s="94"/>
      <c r="AH1763" s="132"/>
      <c r="AI1763" s="97"/>
      <c r="AJ1763" s="96"/>
      <c r="AK1763" s="176"/>
      <c r="AL1763" s="169"/>
    </row>
    <row r="1764" spans="13:38" x14ac:dyDescent="0.45">
      <c r="M1764" s="96"/>
      <c r="N1764" s="103"/>
      <c r="R1764" s="108"/>
      <c r="S1764" s="98"/>
      <c r="T1764" s="105"/>
      <c r="V1764" s="171"/>
      <c r="W1764" s="95"/>
      <c r="X1764" s="129"/>
      <c r="Y1764" s="100"/>
      <c r="Z1764" s="99"/>
      <c r="AA1764" s="100"/>
      <c r="AB1764" s="99"/>
      <c r="AC1764" s="100"/>
      <c r="AD1764" s="105"/>
      <c r="AE1764" s="94"/>
      <c r="AF1764" s="105"/>
      <c r="AG1764" s="94"/>
      <c r="AH1764" s="132"/>
      <c r="AI1764" s="97"/>
      <c r="AJ1764" s="96"/>
      <c r="AK1764" s="176"/>
      <c r="AL1764" s="169"/>
    </row>
    <row r="1765" spans="13:38" x14ac:dyDescent="0.45">
      <c r="M1765" s="96"/>
      <c r="N1765" s="103"/>
      <c r="R1765" s="108"/>
      <c r="S1765" s="98"/>
      <c r="T1765" s="105"/>
      <c r="V1765" s="171"/>
      <c r="W1765" s="95"/>
      <c r="X1765" s="129"/>
      <c r="Y1765" s="100"/>
      <c r="Z1765" s="99"/>
      <c r="AA1765" s="100"/>
      <c r="AB1765" s="99"/>
      <c r="AC1765" s="100"/>
      <c r="AD1765" s="105"/>
      <c r="AE1765" s="94"/>
      <c r="AF1765" s="105"/>
      <c r="AG1765" s="94"/>
      <c r="AH1765" s="132"/>
      <c r="AI1765" s="97"/>
      <c r="AJ1765" s="96"/>
      <c r="AK1765" s="176"/>
      <c r="AL1765" s="169"/>
    </row>
    <row r="1766" spans="13:38" x14ac:dyDescent="0.45">
      <c r="M1766" s="96"/>
      <c r="N1766" s="103"/>
      <c r="R1766" s="108"/>
      <c r="S1766" s="98"/>
      <c r="T1766" s="105"/>
      <c r="V1766" s="171"/>
      <c r="W1766" s="95"/>
      <c r="X1766" s="129"/>
      <c r="Y1766" s="100"/>
      <c r="Z1766" s="99"/>
      <c r="AA1766" s="100"/>
      <c r="AB1766" s="99"/>
      <c r="AC1766" s="100"/>
      <c r="AD1766" s="105"/>
      <c r="AE1766" s="94"/>
      <c r="AF1766" s="105"/>
      <c r="AG1766" s="94"/>
      <c r="AH1766" s="132"/>
      <c r="AI1766" s="97"/>
      <c r="AJ1766" s="96"/>
      <c r="AK1766" s="176"/>
      <c r="AL1766" s="169"/>
    </row>
    <row r="1767" spans="13:38" x14ac:dyDescent="0.45">
      <c r="M1767" s="96"/>
      <c r="N1767" s="103"/>
      <c r="R1767" s="108"/>
      <c r="S1767" s="98"/>
      <c r="T1767" s="105"/>
      <c r="V1767" s="171"/>
      <c r="W1767" s="95"/>
      <c r="X1767" s="129"/>
      <c r="Y1767" s="100"/>
      <c r="Z1767" s="99"/>
      <c r="AA1767" s="100"/>
      <c r="AB1767" s="99"/>
      <c r="AC1767" s="100"/>
      <c r="AD1767" s="105"/>
      <c r="AE1767" s="94"/>
      <c r="AF1767" s="105"/>
      <c r="AG1767" s="94"/>
      <c r="AH1767" s="132"/>
      <c r="AI1767" s="97"/>
      <c r="AJ1767" s="96"/>
      <c r="AK1767" s="176"/>
      <c r="AL1767" s="169"/>
    </row>
    <row r="1768" spans="13:38" x14ac:dyDescent="0.45">
      <c r="M1768" s="96"/>
      <c r="N1768" s="103"/>
      <c r="R1768" s="108"/>
      <c r="S1768" s="98"/>
      <c r="T1768" s="105"/>
      <c r="V1768" s="171"/>
      <c r="W1768" s="95"/>
      <c r="X1768" s="129"/>
      <c r="Y1768" s="100"/>
      <c r="Z1768" s="99"/>
      <c r="AA1768" s="100"/>
      <c r="AB1768" s="99"/>
      <c r="AC1768" s="100"/>
      <c r="AD1768" s="105"/>
      <c r="AE1768" s="94"/>
      <c r="AF1768" s="105"/>
      <c r="AG1768" s="94"/>
      <c r="AH1768" s="132"/>
      <c r="AI1768" s="97"/>
      <c r="AJ1768" s="96"/>
      <c r="AK1768" s="176"/>
      <c r="AL1768" s="169"/>
    </row>
    <row r="1769" spans="13:38" x14ac:dyDescent="0.45">
      <c r="M1769" s="96"/>
      <c r="N1769" s="103"/>
      <c r="R1769" s="108"/>
      <c r="S1769" s="98"/>
      <c r="T1769" s="105"/>
      <c r="V1769" s="171"/>
      <c r="W1769" s="95"/>
      <c r="X1769" s="129"/>
      <c r="Y1769" s="100"/>
      <c r="Z1769" s="99"/>
      <c r="AA1769" s="100"/>
      <c r="AB1769" s="99"/>
      <c r="AC1769" s="100"/>
      <c r="AD1769" s="105"/>
      <c r="AE1769" s="94"/>
      <c r="AF1769" s="105"/>
      <c r="AG1769" s="94"/>
      <c r="AH1769" s="132"/>
      <c r="AI1769" s="97"/>
      <c r="AJ1769" s="96"/>
      <c r="AK1769" s="176"/>
      <c r="AL1769" s="169"/>
    </row>
    <row r="1770" spans="13:38" x14ac:dyDescent="0.45">
      <c r="M1770" s="96"/>
      <c r="N1770" s="103"/>
      <c r="R1770" s="108"/>
      <c r="S1770" s="98"/>
      <c r="T1770" s="105"/>
      <c r="V1770" s="171"/>
      <c r="W1770" s="95"/>
      <c r="X1770" s="129"/>
      <c r="Y1770" s="100"/>
      <c r="Z1770" s="99"/>
      <c r="AA1770" s="100"/>
      <c r="AB1770" s="99"/>
      <c r="AC1770" s="100"/>
      <c r="AD1770" s="105"/>
      <c r="AE1770" s="94"/>
      <c r="AF1770" s="105"/>
      <c r="AG1770" s="94"/>
      <c r="AH1770" s="132"/>
      <c r="AI1770" s="97"/>
      <c r="AJ1770" s="96"/>
      <c r="AK1770" s="176"/>
      <c r="AL1770" s="169"/>
    </row>
    <row r="1771" spans="13:38" x14ac:dyDescent="0.45">
      <c r="M1771" s="96"/>
      <c r="N1771" s="103"/>
      <c r="R1771" s="108"/>
      <c r="S1771" s="98"/>
      <c r="T1771" s="105"/>
      <c r="V1771" s="171"/>
      <c r="W1771" s="95"/>
      <c r="X1771" s="129"/>
      <c r="Y1771" s="100"/>
      <c r="Z1771" s="99"/>
      <c r="AA1771" s="100"/>
      <c r="AB1771" s="99"/>
      <c r="AC1771" s="100"/>
      <c r="AD1771" s="105"/>
      <c r="AE1771" s="94"/>
      <c r="AF1771" s="105"/>
      <c r="AG1771" s="94"/>
      <c r="AH1771" s="132"/>
      <c r="AI1771" s="97"/>
      <c r="AJ1771" s="96"/>
      <c r="AK1771" s="176"/>
      <c r="AL1771" s="169"/>
    </row>
    <row r="1772" spans="13:38" x14ac:dyDescent="0.45">
      <c r="M1772" s="96"/>
      <c r="N1772" s="103"/>
      <c r="R1772" s="108"/>
      <c r="S1772" s="98"/>
      <c r="T1772" s="105"/>
      <c r="V1772" s="171"/>
      <c r="W1772" s="95"/>
      <c r="X1772" s="129"/>
      <c r="Y1772" s="100"/>
      <c r="Z1772" s="99"/>
      <c r="AA1772" s="100"/>
      <c r="AB1772" s="99"/>
      <c r="AC1772" s="100"/>
      <c r="AD1772" s="105"/>
      <c r="AE1772" s="94"/>
      <c r="AF1772" s="105"/>
      <c r="AG1772" s="94"/>
      <c r="AH1772" s="132"/>
      <c r="AI1772" s="97"/>
      <c r="AJ1772" s="96"/>
      <c r="AK1772" s="176"/>
      <c r="AL1772" s="169"/>
    </row>
    <row r="1773" spans="13:38" x14ac:dyDescent="0.45">
      <c r="M1773" s="96"/>
      <c r="N1773" s="103"/>
      <c r="R1773" s="108"/>
      <c r="S1773" s="98"/>
      <c r="T1773" s="105"/>
      <c r="V1773" s="171"/>
      <c r="W1773" s="95"/>
      <c r="X1773" s="129"/>
      <c r="Y1773" s="100"/>
      <c r="Z1773" s="99"/>
      <c r="AA1773" s="100"/>
      <c r="AB1773" s="99"/>
      <c r="AC1773" s="100"/>
      <c r="AD1773" s="105"/>
      <c r="AE1773" s="94"/>
      <c r="AF1773" s="105"/>
      <c r="AG1773" s="94"/>
      <c r="AH1773" s="132"/>
      <c r="AI1773" s="97"/>
      <c r="AJ1773" s="96"/>
      <c r="AK1773" s="176"/>
      <c r="AL1773" s="169"/>
    </row>
    <row r="1774" spans="13:38" x14ac:dyDescent="0.45">
      <c r="M1774" s="96"/>
      <c r="N1774" s="103"/>
      <c r="R1774" s="108"/>
      <c r="S1774" s="98"/>
      <c r="T1774" s="105"/>
      <c r="V1774" s="171"/>
      <c r="W1774" s="95"/>
      <c r="X1774" s="129"/>
      <c r="Y1774" s="100"/>
      <c r="Z1774" s="99"/>
      <c r="AA1774" s="100"/>
      <c r="AB1774" s="99"/>
      <c r="AC1774" s="100"/>
      <c r="AD1774" s="105"/>
      <c r="AE1774" s="94"/>
      <c r="AF1774" s="105"/>
      <c r="AG1774" s="94"/>
      <c r="AH1774" s="132"/>
      <c r="AI1774" s="97"/>
      <c r="AJ1774" s="96"/>
      <c r="AK1774" s="176"/>
      <c r="AL1774" s="169"/>
    </row>
    <row r="1775" spans="13:38" x14ac:dyDescent="0.45">
      <c r="M1775" s="96"/>
      <c r="N1775" s="103"/>
      <c r="R1775" s="108"/>
      <c r="S1775" s="98"/>
      <c r="T1775" s="105"/>
      <c r="V1775" s="171"/>
      <c r="W1775" s="95"/>
      <c r="X1775" s="129"/>
      <c r="Y1775" s="100"/>
      <c r="Z1775" s="99"/>
      <c r="AA1775" s="100"/>
      <c r="AB1775" s="99"/>
      <c r="AC1775" s="100"/>
      <c r="AD1775" s="105"/>
      <c r="AE1775" s="94"/>
      <c r="AF1775" s="105"/>
      <c r="AG1775" s="94"/>
      <c r="AH1775" s="132"/>
      <c r="AI1775" s="97"/>
      <c r="AJ1775" s="96"/>
      <c r="AK1775" s="176"/>
      <c r="AL1775" s="169"/>
    </row>
    <row r="1776" spans="13:38" x14ac:dyDescent="0.45">
      <c r="M1776" s="96"/>
      <c r="N1776" s="103"/>
      <c r="R1776" s="108"/>
      <c r="S1776" s="98"/>
      <c r="T1776" s="105"/>
      <c r="V1776" s="171"/>
      <c r="W1776" s="95"/>
      <c r="X1776" s="129"/>
      <c r="Y1776" s="100"/>
      <c r="Z1776" s="99"/>
      <c r="AA1776" s="100"/>
      <c r="AB1776" s="99"/>
      <c r="AC1776" s="100"/>
      <c r="AD1776" s="105"/>
      <c r="AE1776" s="94"/>
      <c r="AF1776" s="105"/>
      <c r="AG1776" s="94"/>
      <c r="AH1776" s="132"/>
      <c r="AI1776" s="97"/>
      <c r="AJ1776" s="96"/>
      <c r="AK1776" s="176"/>
      <c r="AL1776" s="169"/>
    </row>
    <row r="1777" spans="13:38" x14ac:dyDescent="0.45">
      <c r="M1777" s="96"/>
      <c r="N1777" s="103"/>
      <c r="R1777" s="108"/>
      <c r="S1777" s="98"/>
      <c r="T1777" s="105"/>
      <c r="V1777" s="171"/>
      <c r="W1777" s="95"/>
      <c r="X1777" s="129"/>
      <c r="Y1777" s="100"/>
      <c r="Z1777" s="99"/>
      <c r="AA1777" s="100"/>
      <c r="AB1777" s="99"/>
      <c r="AC1777" s="100"/>
      <c r="AD1777" s="105"/>
      <c r="AE1777" s="94"/>
      <c r="AF1777" s="105"/>
      <c r="AG1777" s="94"/>
      <c r="AH1777" s="132"/>
      <c r="AI1777" s="97"/>
      <c r="AJ1777" s="96"/>
      <c r="AK1777" s="176"/>
      <c r="AL1777" s="169"/>
    </row>
    <row r="1778" spans="13:38" x14ac:dyDescent="0.45">
      <c r="M1778" s="96"/>
      <c r="N1778" s="103"/>
      <c r="R1778" s="108"/>
      <c r="S1778" s="98"/>
      <c r="T1778" s="105"/>
      <c r="V1778" s="171"/>
      <c r="W1778" s="95"/>
      <c r="X1778" s="129"/>
      <c r="Y1778" s="100"/>
      <c r="Z1778" s="99"/>
      <c r="AA1778" s="100"/>
      <c r="AB1778" s="99"/>
      <c r="AC1778" s="100"/>
      <c r="AD1778" s="105"/>
      <c r="AE1778" s="94"/>
      <c r="AF1778" s="105"/>
      <c r="AG1778" s="94"/>
      <c r="AH1778" s="132"/>
      <c r="AI1778" s="97"/>
      <c r="AJ1778" s="96"/>
      <c r="AK1778" s="176"/>
      <c r="AL1778" s="169"/>
    </row>
    <row r="1779" spans="13:38" x14ac:dyDescent="0.45">
      <c r="M1779" s="96"/>
      <c r="N1779" s="103"/>
      <c r="R1779" s="108"/>
      <c r="S1779" s="98"/>
      <c r="T1779" s="105"/>
      <c r="V1779" s="171"/>
      <c r="W1779" s="95"/>
      <c r="X1779" s="129"/>
      <c r="Y1779" s="100"/>
      <c r="Z1779" s="99"/>
      <c r="AA1779" s="100"/>
      <c r="AB1779" s="99"/>
      <c r="AC1779" s="100"/>
      <c r="AD1779" s="105"/>
      <c r="AE1779" s="94"/>
      <c r="AF1779" s="105"/>
      <c r="AG1779" s="94"/>
      <c r="AH1779" s="132"/>
      <c r="AI1779" s="97"/>
      <c r="AJ1779" s="96"/>
      <c r="AK1779" s="176"/>
      <c r="AL1779" s="169"/>
    </row>
    <row r="1780" spans="13:38" x14ac:dyDescent="0.45">
      <c r="M1780" s="96"/>
      <c r="N1780" s="103"/>
      <c r="R1780" s="108"/>
      <c r="S1780" s="98"/>
      <c r="T1780" s="105"/>
      <c r="V1780" s="171"/>
      <c r="W1780" s="95"/>
      <c r="X1780" s="129"/>
      <c r="Y1780" s="100"/>
      <c r="Z1780" s="99"/>
      <c r="AA1780" s="100"/>
      <c r="AB1780" s="99"/>
      <c r="AC1780" s="100"/>
      <c r="AD1780" s="105"/>
      <c r="AE1780" s="94"/>
      <c r="AF1780" s="105"/>
      <c r="AG1780" s="94"/>
      <c r="AH1780" s="132"/>
      <c r="AI1780" s="97"/>
      <c r="AJ1780" s="96"/>
      <c r="AK1780" s="176"/>
      <c r="AL1780" s="169"/>
    </row>
    <row r="1781" spans="13:38" x14ac:dyDescent="0.45">
      <c r="M1781" s="96"/>
      <c r="N1781" s="103"/>
      <c r="R1781" s="108"/>
      <c r="S1781" s="98"/>
      <c r="T1781" s="105"/>
      <c r="V1781" s="171"/>
      <c r="W1781" s="95"/>
      <c r="X1781" s="129"/>
      <c r="Y1781" s="100"/>
      <c r="Z1781" s="99"/>
      <c r="AA1781" s="100"/>
      <c r="AB1781" s="99"/>
      <c r="AC1781" s="100"/>
      <c r="AD1781" s="105"/>
      <c r="AE1781" s="94"/>
      <c r="AF1781" s="105"/>
      <c r="AG1781" s="94"/>
      <c r="AH1781" s="132"/>
      <c r="AI1781" s="97"/>
      <c r="AJ1781" s="96"/>
      <c r="AK1781" s="176"/>
      <c r="AL1781" s="169"/>
    </row>
    <row r="1782" spans="13:38" x14ac:dyDescent="0.45">
      <c r="M1782" s="96"/>
      <c r="N1782" s="103"/>
      <c r="R1782" s="108"/>
      <c r="S1782" s="98"/>
      <c r="T1782" s="105"/>
      <c r="V1782" s="171"/>
      <c r="W1782" s="95"/>
      <c r="X1782" s="129"/>
      <c r="Y1782" s="100"/>
      <c r="Z1782" s="99"/>
      <c r="AA1782" s="100"/>
      <c r="AB1782" s="99"/>
      <c r="AC1782" s="100"/>
      <c r="AD1782" s="105"/>
      <c r="AE1782" s="94"/>
      <c r="AF1782" s="105"/>
      <c r="AG1782" s="94"/>
      <c r="AH1782" s="132"/>
      <c r="AI1782" s="97"/>
      <c r="AJ1782" s="96"/>
      <c r="AK1782" s="176"/>
      <c r="AL1782" s="169"/>
    </row>
    <row r="1783" spans="13:38" x14ac:dyDescent="0.45">
      <c r="M1783" s="96"/>
      <c r="N1783" s="103"/>
      <c r="R1783" s="108"/>
      <c r="S1783" s="98"/>
      <c r="T1783" s="105"/>
      <c r="V1783" s="171"/>
      <c r="W1783" s="95"/>
      <c r="X1783" s="129"/>
      <c r="Y1783" s="100"/>
      <c r="Z1783" s="99"/>
      <c r="AA1783" s="100"/>
      <c r="AB1783" s="99"/>
      <c r="AC1783" s="100"/>
      <c r="AD1783" s="105"/>
      <c r="AE1783" s="94"/>
      <c r="AF1783" s="105"/>
      <c r="AG1783" s="94"/>
      <c r="AH1783" s="132"/>
      <c r="AI1783" s="97"/>
      <c r="AJ1783" s="96"/>
      <c r="AK1783" s="176"/>
      <c r="AL1783" s="169"/>
    </row>
    <row r="1784" spans="13:38" x14ac:dyDescent="0.45">
      <c r="M1784" s="96"/>
      <c r="N1784" s="103"/>
      <c r="R1784" s="108"/>
      <c r="S1784" s="98"/>
      <c r="T1784" s="105"/>
      <c r="V1784" s="171"/>
      <c r="W1784" s="95"/>
      <c r="X1784" s="129"/>
      <c r="Y1784" s="100"/>
      <c r="Z1784" s="99"/>
      <c r="AA1784" s="100"/>
      <c r="AB1784" s="99"/>
      <c r="AC1784" s="100"/>
      <c r="AD1784" s="105"/>
      <c r="AE1784" s="94"/>
      <c r="AF1784" s="105"/>
      <c r="AG1784" s="94"/>
      <c r="AH1784" s="132"/>
      <c r="AI1784" s="97"/>
      <c r="AJ1784" s="96"/>
      <c r="AK1784" s="176"/>
      <c r="AL1784" s="169"/>
    </row>
    <row r="1785" spans="13:38" x14ac:dyDescent="0.45">
      <c r="M1785" s="96"/>
      <c r="N1785" s="103"/>
      <c r="R1785" s="108"/>
      <c r="S1785" s="98"/>
      <c r="T1785" s="105"/>
      <c r="V1785" s="171"/>
      <c r="W1785" s="95"/>
      <c r="X1785" s="129"/>
      <c r="Y1785" s="100"/>
      <c r="Z1785" s="99"/>
      <c r="AA1785" s="100"/>
      <c r="AB1785" s="99"/>
      <c r="AC1785" s="100"/>
      <c r="AD1785" s="105"/>
      <c r="AE1785" s="94"/>
      <c r="AF1785" s="105"/>
      <c r="AG1785" s="94"/>
      <c r="AH1785" s="132"/>
      <c r="AI1785" s="97"/>
      <c r="AJ1785" s="96"/>
      <c r="AK1785" s="176"/>
      <c r="AL1785" s="169"/>
    </row>
    <row r="1786" spans="13:38" x14ac:dyDescent="0.45">
      <c r="M1786" s="96"/>
      <c r="N1786" s="103"/>
      <c r="R1786" s="108"/>
      <c r="S1786" s="98"/>
      <c r="T1786" s="105"/>
      <c r="V1786" s="171"/>
      <c r="W1786" s="95"/>
      <c r="X1786" s="129"/>
      <c r="Y1786" s="100"/>
      <c r="Z1786" s="99"/>
      <c r="AA1786" s="100"/>
      <c r="AB1786" s="99"/>
      <c r="AC1786" s="100"/>
      <c r="AD1786" s="105"/>
      <c r="AE1786" s="94"/>
      <c r="AF1786" s="105"/>
      <c r="AG1786" s="94"/>
      <c r="AH1786" s="132"/>
      <c r="AI1786" s="97"/>
      <c r="AJ1786" s="96"/>
      <c r="AK1786" s="176"/>
      <c r="AL1786" s="169"/>
    </row>
    <row r="1787" spans="13:38" x14ac:dyDescent="0.45">
      <c r="M1787" s="96"/>
      <c r="N1787" s="103"/>
      <c r="R1787" s="108"/>
      <c r="S1787" s="98"/>
      <c r="T1787" s="105"/>
      <c r="V1787" s="171"/>
      <c r="W1787" s="95"/>
      <c r="X1787" s="129"/>
      <c r="Y1787" s="100"/>
      <c r="Z1787" s="99"/>
      <c r="AA1787" s="100"/>
      <c r="AB1787" s="99"/>
      <c r="AC1787" s="100"/>
      <c r="AD1787" s="105"/>
      <c r="AE1787" s="94"/>
      <c r="AF1787" s="105"/>
      <c r="AG1787" s="94"/>
      <c r="AH1787" s="132"/>
      <c r="AI1787" s="97"/>
      <c r="AJ1787" s="96"/>
      <c r="AK1787" s="176"/>
      <c r="AL1787" s="169"/>
    </row>
    <row r="1788" spans="13:38" x14ac:dyDescent="0.45">
      <c r="M1788" s="96"/>
      <c r="N1788" s="103"/>
      <c r="R1788" s="108"/>
      <c r="S1788" s="98"/>
      <c r="T1788" s="105"/>
      <c r="V1788" s="171"/>
      <c r="W1788" s="95"/>
      <c r="X1788" s="129"/>
      <c r="Y1788" s="100"/>
      <c r="Z1788" s="99"/>
      <c r="AA1788" s="100"/>
      <c r="AB1788" s="99"/>
      <c r="AC1788" s="100"/>
      <c r="AD1788" s="105"/>
      <c r="AE1788" s="94"/>
      <c r="AF1788" s="105"/>
      <c r="AG1788" s="94"/>
      <c r="AH1788" s="132"/>
      <c r="AI1788" s="97"/>
      <c r="AJ1788" s="96"/>
      <c r="AK1788" s="176"/>
      <c r="AL1788" s="169"/>
    </row>
    <row r="1789" spans="13:38" x14ac:dyDescent="0.45">
      <c r="M1789" s="96"/>
      <c r="N1789" s="103"/>
      <c r="R1789" s="108"/>
      <c r="S1789" s="98"/>
      <c r="T1789" s="105"/>
      <c r="V1789" s="171"/>
      <c r="W1789" s="95"/>
      <c r="X1789" s="129"/>
      <c r="Y1789" s="100"/>
      <c r="Z1789" s="99"/>
      <c r="AA1789" s="100"/>
      <c r="AB1789" s="99"/>
      <c r="AC1789" s="100"/>
      <c r="AD1789" s="105"/>
      <c r="AE1789" s="94"/>
      <c r="AF1789" s="105"/>
      <c r="AG1789" s="94"/>
      <c r="AH1789" s="132"/>
      <c r="AI1789" s="97"/>
      <c r="AJ1789" s="96"/>
      <c r="AK1789" s="176"/>
      <c r="AL1789" s="169"/>
    </row>
    <row r="1790" spans="13:38" x14ac:dyDescent="0.45">
      <c r="M1790" s="96"/>
      <c r="N1790" s="103"/>
      <c r="R1790" s="108"/>
      <c r="S1790" s="98"/>
      <c r="T1790" s="105"/>
      <c r="V1790" s="171"/>
      <c r="W1790" s="95"/>
      <c r="X1790" s="129"/>
      <c r="Y1790" s="100"/>
      <c r="Z1790" s="99"/>
      <c r="AA1790" s="100"/>
      <c r="AB1790" s="99"/>
      <c r="AC1790" s="100"/>
      <c r="AD1790" s="105"/>
      <c r="AE1790" s="94"/>
      <c r="AF1790" s="105"/>
      <c r="AG1790" s="94"/>
      <c r="AH1790" s="132"/>
      <c r="AI1790" s="97"/>
      <c r="AJ1790" s="96"/>
      <c r="AK1790" s="176"/>
      <c r="AL1790" s="169"/>
    </row>
    <row r="1791" spans="13:38" x14ac:dyDescent="0.45">
      <c r="M1791" s="96"/>
      <c r="N1791" s="103"/>
      <c r="R1791" s="108"/>
      <c r="S1791" s="98"/>
      <c r="T1791" s="105"/>
      <c r="V1791" s="171"/>
      <c r="W1791" s="95"/>
      <c r="X1791" s="129"/>
      <c r="Y1791" s="100"/>
      <c r="Z1791" s="99"/>
      <c r="AA1791" s="100"/>
      <c r="AB1791" s="99"/>
      <c r="AC1791" s="100"/>
      <c r="AD1791" s="105"/>
      <c r="AE1791" s="94"/>
      <c r="AF1791" s="105"/>
      <c r="AG1791" s="94"/>
      <c r="AH1791" s="132"/>
      <c r="AI1791" s="97"/>
      <c r="AJ1791" s="96"/>
      <c r="AK1791" s="176"/>
      <c r="AL1791" s="169"/>
    </row>
    <row r="1792" spans="13:38" x14ac:dyDescent="0.45">
      <c r="M1792" s="96"/>
      <c r="N1792" s="103"/>
      <c r="R1792" s="108"/>
      <c r="S1792" s="98"/>
      <c r="T1792" s="105"/>
      <c r="V1792" s="171"/>
      <c r="W1792" s="95"/>
      <c r="X1792" s="129"/>
      <c r="Y1792" s="100"/>
      <c r="Z1792" s="99"/>
      <c r="AA1792" s="100"/>
      <c r="AB1792" s="99"/>
      <c r="AC1792" s="100"/>
      <c r="AD1792" s="105"/>
      <c r="AE1792" s="94"/>
      <c r="AF1792" s="105"/>
      <c r="AG1792" s="94"/>
      <c r="AH1792" s="132"/>
      <c r="AI1792" s="97"/>
      <c r="AJ1792" s="96"/>
      <c r="AK1792" s="176"/>
      <c r="AL1792" s="169"/>
    </row>
    <row r="1793" spans="13:38" x14ac:dyDescent="0.45">
      <c r="M1793" s="96"/>
      <c r="N1793" s="103"/>
      <c r="R1793" s="108"/>
      <c r="S1793" s="98"/>
      <c r="T1793" s="105"/>
      <c r="V1793" s="171"/>
      <c r="W1793" s="95"/>
      <c r="X1793" s="129"/>
      <c r="Y1793" s="100"/>
      <c r="Z1793" s="99"/>
      <c r="AA1793" s="100"/>
      <c r="AB1793" s="99"/>
      <c r="AC1793" s="100"/>
      <c r="AD1793" s="105"/>
      <c r="AE1793" s="94"/>
      <c r="AF1793" s="105"/>
      <c r="AG1793" s="94"/>
      <c r="AH1793" s="132"/>
      <c r="AI1793" s="97"/>
      <c r="AJ1793" s="96"/>
      <c r="AK1793" s="176"/>
      <c r="AL1793" s="169"/>
    </row>
    <row r="1794" spans="13:38" x14ac:dyDescent="0.45">
      <c r="M1794" s="96"/>
      <c r="N1794" s="103"/>
      <c r="R1794" s="108"/>
      <c r="S1794" s="98"/>
      <c r="T1794" s="105"/>
      <c r="V1794" s="171"/>
      <c r="W1794" s="95"/>
      <c r="X1794" s="129"/>
      <c r="Y1794" s="100"/>
      <c r="Z1794" s="99"/>
      <c r="AA1794" s="100"/>
      <c r="AB1794" s="99"/>
      <c r="AC1794" s="100"/>
      <c r="AD1794" s="105"/>
      <c r="AE1794" s="94"/>
      <c r="AF1794" s="105"/>
      <c r="AG1794" s="94"/>
      <c r="AH1794" s="132"/>
      <c r="AI1794" s="97"/>
      <c r="AJ1794" s="96"/>
      <c r="AK1794" s="176"/>
      <c r="AL1794" s="169"/>
    </row>
    <row r="1795" spans="13:38" x14ac:dyDescent="0.45">
      <c r="M1795" s="96"/>
      <c r="N1795" s="103"/>
      <c r="R1795" s="108"/>
      <c r="S1795" s="98"/>
      <c r="T1795" s="105"/>
      <c r="V1795" s="171"/>
      <c r="W1795" s="95"/>
      <c r="X1795" s="129"/>
      <c r="Y1795" s="100"/>
      <c r="Z1795" s="99"/>
      <c r="AA1795" s="100"/>
      <c r="AB1795" s="99"/>
      <c r="AC1795" s="100"/>
      <c r="AD1795" s="105"/>
      <c r="AE1795" s="94"/>
      <c r="AF1795" s="105"/>
      <c r="AG1795" s="94"/>
      <c r="AH1795" s="132"/>
      <c r="AI1795" s="97"/>
      <c r="AJ1795" s="96"/>
      <c r="AK1795" s="176"/>
      <c r="AL1795" s="169"/>
    </row>
    <row r="1796" spans="13:38" x14ac:dyDescent="0.45">
      <c r="M1796" s="96"/>
      <c r="N1796" s="103"/>
      <c r="R1796" s="108"/>
      <c r="S1796" s="98"/>
      <c r="T1796" s="105"/>
      <c r="V1796" s="171"/>
      <c r="W1796" s="95"/>
      <c r="X1796" s="129"/>
      <c r="Y1796" s="100"/>
      <c r="Z1796" s="99"/>
      <c r="AA1796" s="100"/>
      <c r="AB1796" s="99"/>
      <c r="AC1796" s="100"/>
      <c r="AD1796" s="105"/>
      <c r="AE1796" s="94"/>
      <c r="AF1796" s="105"/>
      <c r="AG1796" s="94"/>
      <c r="AH1796" s="132"/>
      <c r="AI1796" s="97"/>
      <c r="AJ1796" s="96"/>
      <c r="AK1796" s="176"/>
      <c r="AL1796" s="169"/>
    </row>
    <row r="1797" spans="13:38" x14ac:dyDescent="0.45">
      <c r="M1797" s="96"/>
      <c r="N1797" s="103"/>
      <c r="R1797" s="108"/>
      <c r="S1797" s="98"/>
      <c r="T1797" s="105"/>
      <c r="V1797" s="171"/>
      <c r="W1797" s="95"/>
      <c r="X1797" s="129"/>
      <c r="Y1797" s="100"/>
      <c r="Z1797" s="99"/>
      <c r="AA1797" s="100"/>
      <c r="AB1797" s="99"/>
      <c r="AC1797" s="100"/>
      <c r="AD1797" s="105"/>
      <c r="AE1797" s="94"/>
      <c r="AF1797" s="105"/>
      <c r="AG1797" s="94"/>
      <c r="AH1797" s="132"/>
      <c r="AI1797" s="97"/>
      <c r="AJ1797" s="96"/>
      <c r="AK1797" s="176"/>
      <c r="AL1797" s="169"/>
    </row>
    <row r="1798" spans="13:38" x14ac:dyDescent="0.45">
      <c r="M1798" s="96"/>
      <c r="N1798" s="103"/>
      <c r="R1798" s="108"/>
      <c r="S1798" s="98"/>
      <c r="T1798" s="105"/>
      <c r="V1798" s="171"/>
      <c r="W1798" s="95"/>
      <c r="X1798" s="129"/>
      <c r="Y1798" s="100"/>
      <c r="Z1798" s="99"/>
      <c r="AA1798" s="100"/>
      <c r="AB1798" s="99"/>
      <c r="AC1798" s="100"/>
      <c r="AD1798" s="105"/>
      <c r="AE1798" s="94"/>
      <c r="AF1798" s="105"/>
      <c r="AG1798" s="94"/>
      <c r="AH1798" s="132"/>
      <c r="AI1798" s="97"/>
      <c r="AJ1798" s="96"/>
      <c r="AK1798" s="176"/>
      <c r="AL1798" s="169"/>
    </row>
    <row r="1799" spans="13:38" x14ac:dyDescent="0.45">
      <c r="M1799" s="96"/>
      <c r="N1799" s="103"/>
      <c r="R1799" s="108"/>
      <c r="S1799" s="98"/>
      <c r="T1799" s="105"/>
      <c r="V1799" s="171"/>
      <c r="W1799" s="95"/>
      <c r="X1799" s="129"/>
      <c r="Y1799" s="100"/>
      <c r="Z1799" s="99"/>
      <c r="AA1799" s="100"/>
      <c r="AB1799" s="99"/>
      <c r="AC1799" s="100"/>
      <c r="AD1799" s="105"/>
      <c r="AE1799" s="94"/>
      <c r="AF1799" s="105"/>
      <c r="AG1799" s="94"/>
      <c r="AH1799" s="132"/>
      <c r="AI1799" s="97"/>
      <c r="AJ1799" s="96"/>
      <c r="AK1799" s="176"/>
      <c r="AL1799" s="169"/>
    </row>
    <row r="1800" spans="13:38" x14ac:dyDescent="0.45">
      <c r="M1800" s="96"/>
      <c r="N1800" s="103"/>
      <c r="R1800" s="108"/>
      <c r="S1800" s="98"/>
      <c r="T1800" s="105"/>
      <c r="V1800" s="171"/>
      <c r="W1800" s="95"/>
      <c r="X1800" s="129"/>
      <c r="Y1800" s="100"/>
      <c r="Z1800" s="99"/>
      <c r="AA1800" s="100"/>
      <c r="AB1800" s="99"/>
      <c r="AC1800" s="100"/>
      <c r="AD1800" s="105"/>
      <c r="AE1800" s="94"/>
      <c r="AF1800" s="105"/>
      <c r="AG1800" s="94"/>
      <c r="AH1800" s="132"/>
      <c r="AI1800" s="97"/>
      <c r="AJ1800" s="96"/>
      <c r="AK1800" s="176"/>
      <c r="AL1800" s="169"/>
    </row>
    <row r="1801" spans="13:38" x14ac:dyDescent="0.45">
      <c r="M1801" s="96"/>
      <c r="N1801" s="103"/>
      <c r="R1801" s="108"/>
      <c r="S1801" s="98"/>
      <c r="T1801" s="105"/>
      <c r="V1801" s="171"/>
      <c r="W1801" s="95"/>
      <c r="X1801" s="129"/>
      <c r="Y1801" s="100"/>
      <c r="Z1801" s="99"/>
      <c r="AA1801" s="100"/>
      <c r="AB1801" s="99"/>
      <c r="AC1801" s="100"/>
      <c r="AD1801" s="105"/>
      <c r="AE1801" s="94"/>
      <c r="AF1801" s="105"/>
      <c r="AG1801" s="94"/>
      <c r="AH1801" s="132"/>
      <c r="AI1801" s="97"/>
      <c r="AJ1801" s="96"/>
      <c r="AK1801" s="176"/>
      <c r="AL1801" s="169"/>
    </row>
    <row r="1802" spans="13:38" x14ac:dyDescent="0.45">
      <c r="M1802" s="96"/>
      <c r="N1802" s="103"/>
      <c r="R1802" s="108"/>
      <c r="S1802" s="98"/>
      <c r="T1802" s="105"/>
      <c r="V1802" s="171"/>
      <c r="W1802" s="95"/>
      <c r="X1802" s="129"/>
      <c r="Y1802" s="100"/>
      <c r="Z1802" s="99"/>
      <c r="AA1802" s="100"/>
      <c r="AB1802" s="99"/>
      <c r="AC1802" s="100"/>
      <c r="AD1802" s="105"/>
      <c r="AE1802" s="94"/>
      <c r="AF1802" s="105"/>
      <c r="AG1802" s="94"/>
      <c r="AH1802" s="132"/>
      <c r="AI1802" s="97"/>
      <c r="AJ1802" s="96"/>
      <c r="AK1802" s="176"/>
      <c r="AL1802" s="169"/>
    </row>
    <row r="1803" spans="13:38" x14ac:dyDescent="0.45">
      <c r="M1803" s="96"/>
      <c r="N1803" s="103"/>
      <c r="R1803" s="108"/>
      <c r="S1803" s="98"/>
      <c r="T1803" s="105"/>
      <c r="V1803" s="171"/>
      <c r="W1803" s="95"/>
      <c r="X1803" s="129"/>
      <c r="Y1803" s="100"/>
      <c r="Z1803" s="99"/>
      <c r="AA1803" s="100"/>
      <c r="AB1803" s="99"/>
      <c r="AC1803" s="100"/>
      <c r="AD1803" s="105"/>
      <c r="AE1803" s="94"/>
      <c r="AF1803" s="105"/>
      <c r="AG1803" s="94"/>
      <c r="AH1803" s="132"/>
      <c r="AI1803" s="97"/>
      <c r="AJ1803" s="96"/>
      <c r="AK1803" s="176"/>
      <c r="AL1803" s="169"/>
    </row>
    <row r="1804" spans="13:38" x14ac:dyDescent="0.45">
      <c r="M1804" s="96"/>
      <c r="N1804" s="103"/>
      <c r="R1804" s="108"/>
      <c r="S1804" s="98"/>
      <c r="T1804" s="105"/>
      <c r="V1804" s="171"/>
      <c r="W1804" s="95"/>
      <c r="X1804" s="129"/>
      <c r="Y1804" s="100"/>
      <c r="Z1804" s="99"/>
      <c r="AA1804" s="100"/>
      <c r="AB1804" s="99"/>
      <c r="AC1804" s="100"/>
      <c r="AD1804" s="105"/>
      <c r="AE1804" s="94"/>
      <c r="AF1804" s="105"/>
      <c r="AG1804" s="94"/>
      <c r="AH1804" s="132"/>
      <c r="AI1804" s="97"/>
      <c r="AJ1804" s="96"/>
      <c r="AK1804" s="176"/>
      <c r="AL1804" s="169"/>
    </row>
    <row r="1805" spans="13:38" x14ac:dyDescent="0.45">
      <c r="M1805" s="96"/>
      <c r="N1805" s="103"/>
      <c r="R1805" s="108"/>
      <c r="S1805" s="98"/>
      <c r="T1805" s="105"/>
      <c r="V1805" s="171"/>
      <c r="W1805" s="95"/>
      <c r="X1805" s="129"/>
      <c r="Y1805" s="100"/>
      <c r="Z1805" s="99"/>
      <c r="AA1805" s="100"/>
      <c r="AB1805" s="99"/>
      <c r="AC1805" s="100"/>
      <c r="AD1805" s="105"/>
      <c r="AE1805" s="94"/>
      <c r="AF1805" s="105"/>
      <c r="AG1805" s="94"/>
      <c r="AH1805" s="132"/>
      <c r="AI1805" s="97"/>
      <c r="AJ1805" s="96"/>
      <c r="AK1805" s="176"/>
      <c r="AL1805" s="169"/>
    </row>
    <row r="1806" spans="13:38" x14ac:dyDescent="0.45">
      <c r="M1806" s="96"/>
      <c r="N1806" s="103"/>
      <c r="R1806" s="108"/>
      <c r="S1806" s="98"/>
      <c r="T1806" s="105"/>
      <c r="V1806" s="171"/>
      <c r="W1806" s="95"/>
      <c r="X1806" s="129"/>
      <c r="Y1806" s="100"/>
      <c r="Z1806" s="99"/>
      <c r="AA1806" s="100"/>
      <c r="AB1806" s="99"/>
      <c r="AC1806" s="100"/>
      <c r="AD1806" s="105"/>
      <c r="AE1806" s="94"/>
      <c r="AF1806" s="105"/>
      <c r="AG1806" s="94"/>
      <c r="AH1806" s="132"/>
      <c r="AI1806" s="97"/>
      <c r="AJ1806" s="96"/>
      <c r="AK1806" s="176"/>
      <c r="AL1806" s="169"/>
    </row>
    <row r="1807" spans="13:38" x14ac:dyDescent="0.45">
      <c r="M1807" s="96"/>
      <c r="N1807" s="103"/>
      <c r="R1807" s="108"/>
      <c r="S1807" s="98"/>
      <c r="T1807" s="105"/>
      <c r="V1807" s="171"/>
      <c r="W1807" s="95"/>
      <c r="X1807" s="129"/>
      <c r="Y1807" s="100"/>
      <c r="Z1807" s="99"/>
      <c r="AA1807" s="100"/>
      <c r="AB1807" s="99"/>
      <c r="AC1807" s="100"/>
      <c r="AD1807" s="105"/>
      <c r="AE1807" s="94"/>
      <c r="AF1807" s="105"/>
      <c r="AG1807" s="94"/>
      <c r="AH1807" s="132"/>
      <c r="AI1807" s="97"/>
      <c r="AJ1807" s="96"/>
      <c r="AK1807" s="176"/>
      <c r="AL1807" s="169"/>
    </row>
    <row r="1808" spans="13:38" x14ac:dyDescent="0.45">
      <c r="M1808" s="96"/>
      <c r="N1808" s="103"/>
      <c r="R1808" s="108"/>
      <c r="S1808" s="98"/>
      <c r="T1808" s="105"/>
      <c r="V1808" s="171"/>
      <c r="W1808" s="95"/>
      <c r="X1808" s="129"/>
      <c r="Y1808" s="100"/>
      <c r="Z1808" s="99"/>
      <c r="AA1808" s="100"/>
      <c r="AB1808" s="99"/>
      <c r="AC1808" s="100"/>
      <c r="AD1808" s="105"/>
      <c r="AE1808" s="94"/>
      <c r="AF1808" s="105"/>
      <c r="AG1808" s="94"/>
      <c r="AH1808" s="132"/>
      <c r="AI1808" s="97"/>
      <c r="AJ1808" s="96"/>
      <c r="AK1808" s="176"/>
      <c r="AL1808" s="169"/>
    </row>
    <row r="1809" spans="13:38" x14ac:dyDescent="0.45">
      <c r="M1809" s="96"/>
      <c r="N1809" s="103"/>
      <c r="R1809" s="108"/>
      <c r="S1809" s="98"/>
      <c r="T1809" s="105"/>
      <c r="V1809" s="171"/>
      <c r="W1809" s="95"/>
      <c r="X1809" s="129"/>
      <c r="Y1809" s="100"/>
      <c r="Z1809" s="99"/>
      <c r="AA1809" s="100"/>
      <c r="AB1809" s="99"/>
      <c r="AC1809" s="100"/>
      <c r="AD1809" s="105"/>
      <c r="AE1809" s="94"/>
      <c r="AF1809" s="105"/>
      <c r="AG1809" s="94"/>
      <c r="AH1809" s="132"/>
      <c r="AI1809" s="97"/>
      <c r="AJ1809" s="96"/>
      <c r="AK1809" s="176"/>
      <c r="AL1809" s="169"/>
    </row>
    <row r="1810" spans="13:38" x14ac:dyDescent="0.45">
      <c r="M1810" s="96"/>
      <c r="N1810" s="103"/>
      <c r="R1810" s="108"/>
      <c r="S1810" s="98"/>
      <c r="T1810" s="105"/>
      <c r="V1810" s="171"/>
      <c r="W1810" s="95"/>
      <c r="X1810" s="129"/>
      <c r="Y1810" s="100"/>
      <c r="Z1810" s="99"/>
      <c r="AA1810" s="100"/>
      <c r="AB1810" s="99"/>
      <c r="AC1810" s="100"/>
      <c r="AD1810" s="105"/>
      <c r="AE1810" s="94"/>
      <c r="AF1810" s="105"/>
      <c r="AG1810" s="94"/>
      <c r="AH1810" s="132"/>
      <c r="AI1810" s="97"/>
      <c r="AJ1810" s="96"/>
      <c r="AK1810" s="176"/>
      <c r="AL1810" s="169"/>
    </row>
    <row r="1811" spans="13:38" x14ac:dyDescent="0.45">
      <c r="M1811" s="96"/>
      <c r="N1811" s="103"/>
      <c r="R1811" s="108"/>
      <c r="S1811" s="98"/>
      <c r="T1811" s="105"/>
      <c r="V1811" s="171"/>
      <c r="W1811" s="95"/>
      <c r="X1811" s="129"/>
      <c r="Y1811" s="100"/>
      <c r="Z1811" s="99"/>
      <c r="AA1811" s="100"/>
      <c r="AB1811" s="99"/>
      <c r="AC1811" s="100"/>
      <c r="AD1811" s="105"/>
      <c r="AE1811" s="94"/>
      <c r="AF1811" s="105"/>
      <c r="AG1811" s="94"/>
      <c r="AH1811" s="132"/>
      <c r="AI1811" s="97"/>
      <c r="AJ1811" s="96"/>
      <c r="AK1811" s="176"/>
      <c r="AL1811" s="169"/>
    </row>
    <row r="1812" spans="13:38" x14ac:dyDescent="0.45">
      <c r="M1812" s="96"/>
      <c r="N1812" s="103"/>
      <c r="R1812" s="108"/>
      <c r="S1812" s="98"/>
      <c r="T1812" s="105"/>
      <c r="V1812" s="171"/>
      <c r="W1812" s="95"/>
      <c r="X1812" s="129"/>
      <c r="Y1812" s="100"/>
      <c r="Z1812" s="99"/>
      <c r="AA1812" s="100"/>
      <c r="AB1812" s="99"/>
      <c r="AC1812" s="100"/>
      <c r="AD1812" s="105"/>
      <c r="AE1812" s="94"/>
      <c r="AF1812" s="105"/>
      <c r="AG1812" s="94"/>
      <c r="AH1812" s="132"/>
      <c r="AI1812" s="97"/>
      <c r="AJ1812" s="96"/>
      <c r="AK1812" s="176"/>
      <c r="AL1812" s="169"/>
    </row>
    <row r="1813" spans="13:38" x14ac:dyDescent="0.45">
      <c r="M1813" s="96"/>
      <c r="N1813" s="103"/>
      <c r="R1813" s="108"/>
      <c r="S1813" s="98"/>
      <c r="T1813" s="105"/>
      <c r="V1813" s="171"/>
      <c r="W1813" s="95"/>
      <c r="X1813" s="129"/>
      <c r="Y1813" s="100"/>
      <c r="Z1813" s="99"/>
      <c r="AA1813" s="100"/>
      <c r="AB1813" s="99"/>
      <c r="AC1813" s="100"/>
      <c r="AD1813" s="105"/>
      <c r="AE1813" s="94"/>
      <c r="AF1813" s="105"/>
      <c r="AG1813" s="94"/>
      <c r="AH1813" s="132"/>
      <c r="AI1813" s="97"/>
      <c r="AJ1813" s="96"/>
      <c r="AK1813" s="176"/>
      <c r="AL1813" s="169"/>
    </row>
    <row r="1814" spans="13:38" x14ac:dyDescent="0.45">
      <c r="M1814" s="96"/>
      <c r="N1814" s="103"/>
      <c r="R1814" s="108"/>
      <c r="S1814" s="98"/>
      <c r="T1814" s="105"/>
      <c r="V1814" s="171"/>
      <c r="W1814" s="95"/>
      <c r="X1814" s="129"/>
      <c r="Y1814" s="100"/>
      <c r="Z1814" s="99"/>
      <c r="AA1814" s="100"/>
      <c r="AB1814" s="99"/>
      <c r="AC1814" s="100"/>
      <c r="AD1814" s="105"/>
      <c r="AE1814" s="94"/>
      <c r="AF1814" s="105"/>
      <c r="AG1814" s="94"/>
      <c r="AH1814" s="132"/>
      <c r="AI1814" s="97"/>
      <c r="AJ1814" s="96"/>
      <c r="AK1814" s="176"/>
      <c r="AL1814" s="169"/>
    </row>
    <row r="1815" spans="13:38" x14ac:dyDescent="0.45">
      <c r="M1815" s="96"/>
      <c r="N1815" s="103"/>
      <c r="R1815" s="108"/>
      <c r="S1815" s="98"/>
      <c r="T1815" s="105"/>
      <c r="V1815" s="171"/>
      <c r="W1815" s="95"/>
      <c r="X1815" s="129"/>
      <c r="Y1815" s="100"/>
      <c r="Z1815" s="99"/>
      <c r="AA1815" s="100"/>
      <c r="AB1815" s="99"/>
      <c r="AC1815" s="100"/>
      <c r="AD1815" s="105"/>
      <c r="AE1815" s="94"/>
      <c r="AF1815" s="105"/>
      <c r="AG1815" s="94"/>
      <c r="AH1815" s="132"/>
      <c r="AI1815" s="97"/>
      <c r="AJ1815" s="96"/>
      <c r="AK1815" s="176"/>
      <c r="AL1815" s="169"/>
    </row>
    <row r="1816" spans="13:38" x14ac:dyDescent="0.45">
      <c r="M1816" s="96"/>
      <c r="N1816" s="103"/>
      <c r="R1816" s="108"/>
      <c r="S1816" s="98"/>
      <c r="T1816" s="105"/>
      <c r="V1816" s="171"/>
      <c r="W1816" s="95"/>
      <c r="X1816" s="129"/>
      <c r="Y1816" s="100"/>
      <c r="Z1816" s="99"/>
      <c r="AA1816" s="100"/>
      <c r="AB1816" s="99"/>
      <c r="AC1816" s="100"/>
      <c r="AD1816" s="105"/>
      <c r="AE1816" s="94"/>
      <c r="AF1816" s="105"/>
      <c r="AG1816" s="94"/>
      <c r="AH1816" s="132"/>
      <c r="AI1816" s="97"/>
      <c r="AJ1816" s="96"/>
      <c r="AK1816" s="176"/>
      <c r="AL1816" s="169"/>
    </row>
    <row r="1817" spans="13:38" x14ac:dyDescent="0.45">
      <c r="M1817" s="96"/>
      <c r="N1817" s="103"/>
      <c r="R1817" s="108"/>
      <c r="S1817" s="98"/>
      <c r="T1817" s="105"/>
      <c r="V1817" s="171"/>
      <c r="W1817" s="95"/>
      <c r="X1817" s="129"/>
      <c r="Y1817" s="100"/>
      <c r="Z1817" s="99"/>
      <c r="AA1817" s="100"/>
      <c r="AB1817" s="99"/>
      <c r="AC1817" s="100"/>
      <c r="AD1817" s="105"/>
      <c r="AE1817" s="94"/>
      <c r="AF1817" s="105"/>
      <c r="AG1817" s="94"/>
      <c r="AH1817" s="132"/>
      <c r="AI1817" s="97"/>
      <c r="AJ1817" s="96"/>
      <c r="AK1817" s="176"/>
      <c r="AL1817" s="169"/>
    </row>
    <row r="1818" spans="13:38" x14ac:dyDescent="0.45">
      <c r="M1818" s="96"/>
      <c r="N1818" s="103"/>
      <c r="R1818" s="108"/>
      <c r="S1818" s="98"/>
      <c r="T1818" s="105"/>
      <c r="V1818" s="171"/>
      <c r="W1818" s="95"/>
      <c r="X1818" s="129"/>
      <c r="Y1818" s="100"/>
      <c r="Z1818" s="99"/>
      <c r="AA1818" s="100"/>
      <c r="AB1818" s="99"/>
      <c r="AC1818" s="100"/>
      <c r="AD1818" s="105"/>
      <c r="AE1818" s="94"/>
      <c r="AF1818" s="105"/>
      <c r="AG1818" s="94"/>
      <c r="AH1818" s="132"/>
      <c r="AI1818" s="97"/>
      <c r="AJ1818" s="96"/>
      <c r="AK1818" s="176"/>
      <c r="AL1818" s="169"/>
    </row>
    <row r="1819" spans="13:38" x14ac:dyDescent="0.45">
      <c r="M1819" s="96"/>
      <c r="N1819" s="103"/>
      <c r="R1819" s="108"/>
      <c r="S1819" s="98"/>
      <c r="T1819" s="105"/>
      <c r="V1819" s="171"/>
      <c r="W1819" s="95"/>
      <c r="X1819" s="129"/>
      <c r="Y1819" s="100"/>
      <c r="Z1819" s="99"/>
      <c r="AA1819" s="100"/>
      <c r="AB1819" s="99"/>
      <c r="AC1819" s="100"/>
      <c r="AD1819" s="105"/>
      <c r="AE1819" s="94"/>
      <c r="AF1819" s="105"/>
      <c r="AG1819" s="94"/>
      <c r="AH1819" s="132"/>
      <c r="AI1819" s="97"/>
      <c r="AJ1819" s="96"/>
      <c r="AK1819" s="176"/>
      <c r="AL1819" s="169"/>
    </row>
    <row r="1820" spans="13:38" x14ac:dyDescent="0.45">
      <c r="M1820" s="96"/>
      <c r="N1820" s="103"/>
      <c r="R1820" s="108"/>
      <c r="S1820" s="98"/>
      <c r="T1820" s="105"/>
      <c r="V1820" s="171"/>
      <c r="W1820" s="95"/>
      <c r="X1820" s="129"/>
      <c r="Y1820" s="100"/>
      <c r="Z1820" s="99"/>
      <c r="AA1820" s="100"/>
      <c r="AB1820" s="99"/>
      <c r="AC1820" s="100"/>
      <c r="AD1820" s="105"/>
      <c r="AE1820" s="94"/>
      <c r="AF1820" s="105"/>
      <c r="AG1820" s="94"/>
      <c r="AH1820" s="132"/>
      <c r="AI1820" s="97"/>
      <c r="AJ1820" s="96"/>
      <c r="AK1820" s="176"/>
      <c r="AL1820" s="169"/>
    </row>
    <row r="1821" spans="13:38" x14ac:dyDescent="0.45">
      <c r="M1821" s="96"/>
      <c r="N1821" s="103"/>
      <c r="R1821" s="108"/>
      <c r="S1821" s="98"/>
      <c r="T1821" s="105"/>
      <c r="V1821" s="171"/>
      <c r="W1821" s="95"/>
      <c r="X1821" s="129"/>
      <c r="Y1821" s="100"/>
      <c r="Z1821" s="99"/>
      <c r="AA1821" s="100"/>
      <c r="AB1821" s="99"/>
      <c r="AC1821" s="100"/>
      <c r="AD1821" s="105"/>
      <c r="AE1821" s="94"/>
      <c r="AF1821" s="105"/>
      <c r="AG1821" s="94"/>
      <c r="AH1821" s="132"/>
      <c r="AI1821" s="97"/>
      <c r="AJ1821" s="96"/>
      <c r="AK1821" s="176"/>
      <c r="AL1821" s="169"/>
    </row>
    <row r="1822" spans="13:38" x14ac:dyDescent="0.45">
      <c r="M1822" s="96"/>
      <c r="N1822" s="103"/>
      <c r="R1822" s="108"/>
      <c r="S1822" s="98"/>
      <c r="T1822" s="105"/>
      <c r="V1822" s="171"/>
      <c r="W1822" s="95"/>
      <c r="X1822" s="129"/>
      <c r="Y1822" s="100"/>
      <c r="Z1822" s="99"/>
      <c r="AA1822" s="100"/>
      <c r="AB1822" s="99"/>
      <c r="AC1822" s="100"/>
      <c r="AD1822" s="105"/>
      <c r="AE1822" s="94"/>
      <c r="AF1822" s="105"/>
      <c r="AG1822" s="94"/>
      <c r="AH1822" s="132"/>
      <c r="AI1822" s="97"/>
      <c r="AJ1822" s="96"/>
      <c r="AK1822" s="176"/>
      <c r="AL1822" s="169"/>
    </row>
    <row r="1823" spans="13:38" x14ac:dyDescent="0.45">
      <c r="M1823" s="96"/>
      <c r="N1823" s="103"/>
      <c r="R1823" s="108"/>
      <c r="S1823" s="98"/>
      <c r="T1823" s="105"/>
      <c r="V1823" s="171"/>
      <c r="W1823" s="95"/>
      <c r="X1823" s="129"/>
      <c r="Y1823" s="100"/>
      <c r="Z1823" s="99"/>
      <c r="AA1823" s="100"/>
      <c r="AB1823" s="99"/>
      <c r="AC1823" s="100"/>
      <c r="AD1823" s="105"/>
      <c r="AE1823" s="94"/>
      <c r="AF1823" s="105"/>
      <c r="AG1823" s="94"/>
      <c r="AH1823" s="132"/>
      <c r="AI1823" s="97"/>
      <c r="AJ1823" s="96"/>
      <c r="AK1823" s="176"/>
      <c r="AL1823" s="169"/>
    </row>
    <row r="1824" spans="13:38" x14ac:dyDescent="0.45">
      <c r="M1824" s="96"/>
      <c r="N1824" s="103"/>
      <c r="R1824" s="108"/>
      <c r="S1824" s="98"/>
      <c r="T1824" s="105"/>
      <c r="V1824" s="171"/>
      <c r="W1824" s="95"/>
      <c r="X1824" s="129"/>
      <c r="Y1824" s="100"/>
      <c r="Z1824" s="99"/>
      <c r="AA1824" s="100"/>
      <c r="AB1824" s="99"/>
      <c r="AC1824" s="100"/>
      <c r="AD1824" s="105"/>
      <c r="AE1824" s="94"/>
      <c r="AF1824" s="105"/>
      <c r="AG1824" s="94"/>
      <c r="AH1824" s="132"/>
      <c r="AI1824" s="97"/>
      <c r="AJ1824" s="96"/>
      <c r="AK1824" s="176"/>
      <c r="AL1824" s="169"/>
    </row>
    <row r="1825" spans="13:38" x14ac:dyDescent="0.45">
      <c r="M1825" s="96"/>
      <c r="N1825" s="103"/>
      <c r="R1825" s="108"/>
      <c r="S1825" s="98"/>
      <c r="T1825" s="105"/>
      <c r="V1825" s="171"/>
      <c r="W1825" s="95"/>
      <c r="X1825" s="129"/>
      <c r="Y1825" s="100"/>
      <c r="Z1825" s="99"/>
      <c r="AA1825" s="100"/>
      <c r="AB1825" s="99"/>
      <c r="AC1825" s="100"/>
      <c r="AD1825" s="105"/>
      <c r="AE1825" s="94"/>
      <c r="AF1825" s="105"/>
      <c r="AG1825" s="94"/>
      <c r="AH1825" s="132"/>
      <c r="AI1825" s="97"/>
      <c r="AJ1825" s="96"/>
      <c r="AK1825" s="176"/>
      <c r="AL1825" s="169"/>
    </row>
    <row r="1826" spans="13:38" x14ac:dyDescent="0.45">
      <c r="M1826" s="96"/>
      <c r="N1826" s="103"/>
      <c r="R1826" s="108"/>
      <c r="S1826" s="98"/>
      <c r="T1826" s="105"/>
      <c r="V1826" s="171"/>
      <c r="W1826" s="95"/>
      <c r="X1826" s="129"/>
      <c r="Y1826" s="100"/>
      <c r="Z1826" s="99"/>
      <c r="AA1826" s="100"/>
      <c r="AB1826" s="99"/>
      <c r="AC1826" s="100"/>
      <c r="AD1826" s="105"/>
      <c r="AE1826" s="94"/>
      <c r="AF1826" s="105"/>
      <c r="AG1826" s="94"/>
      <c r="AH1826" s="132"/>
      <c r="AI1826" s="97"/>
      <c r="AJ1826" s="96"/>
      <c r="AK1826" s="176"/>
      <c r="AL1826" s="169"/>
    </row>
    <row r="1827" spans="13:38" x14ac:dyDescent="0.45">
      <c r="M1827" s="96"/>
      <c r="N1827" s="103"/>
      <c r="R1827" s="108"/>
      <c r="S1827" s="98"/>
      <c r="T1827" s="105"/>
      <c r="V1827" s="171"/>
      <c r="W1827" s="95"/>
      <c r="X1827" s="129"/>
      <c r="Y1827" s="100"/>
      <c r="Z1827" s="99"/>
      <c r="AA1827" s="100"/>
      <c r="AB1827" s="99"/>
      <c r="AC1827" s="100"/>
      <c r="AD1827" s="105"/>
      <c r="AE1827" s="94"/>
      <c r="AF1827" s="105"/>
      <c r="AG1827" s="94"/>
      <c r="AH1827" s="132"/>
      <c r="AI1827" s="97"/>
      <c r="AJ1827" s="96"/>
      <c r="AK1827" s="176"/>
      <c r="AL1827" s="169"/>
    </row>
    <row r="1828" spans="13:38" x14ac:dyDescent="0.45">
      <c r="M1828" s="96"/>
      <c r="N1828" s="103"/>
      <c r="R1828" s="108"/>
      <c r="S1828" s="98"/>
      <c r="T1828" s="105"/>
      <c r="V1828" s="171"/>
      <c r="W1828" s="95"/>
      <c r="X1828" s="129"/>
      <c r="Y1828" s="100"/>
      <c r="Z1828" s="99"/>
      <c r="AA1828" s="100"/>
      <c r="AB1828" s="99"/>
      <c r="AC1828" s="100"/>
      <c r="AD1828" s="105"/>
      <c r="AE1828" s="94"/>
      <c r="AF1828" s="105"/>
      <c r="AG1828" s="94"/>
      <c r="AH1828" s="132"/>
      <c r="AI1828" s="97"/>
      <c r="AJ1828" s="96"/>
      <c r="AK1828" s="176"/>
      <c r="AL1828" s="169"/>
    </row>
    <row r="1829" spans="13:38" x14ac:dyDescent="0.45">
      <c r="M1829" s="96"/>
      <c r="N1829" s="103"/>
      <c r="R1829" s="108"/>
      <c r="S1829" s="98"/>
      <c r="T1829" s="105"/>
      <c r="V1829" s="171"/>
      <c r="W1829" s="95"/>
      <c r="X1829" s="129"/>
      <c r="Y1829" s="100"/>
      <c r="Z1829" s="99"/>
      <c r="AA1829" s="100"/>
      <c r="AB1829" s="99"/>
      <c r="AC1829" s="100"/>
      <c r="AD1829" s="105"/>
      <c r="AE1829" s="94"/>
      <c r="AF1829" s="105"/>
      <c r="AG1829" s="94"/>
      <c r="AH1829" s="132"/>
      <c r="AI1829" s="97"/>
      <c r="AJ1829" s="96"/>
      <c r="AK1829" s="176"/>
      <c r="AL1829" s="169"/>
    </row>
    <row r="1830" spans="13:38" x14ac:dyDescent="0.45">
      <c r="M1830" s="96"/>
      <c r="N1830" s="103"/>
      <c r="R1830" s="108"/>
      <c r="S1830" s="98"/>
      <c r="T1830" s="105"/>
      <c r="V1830" s="171"/>
      <c r="W1830" s="95"/>
      <c r="X1830" s="129"/>
      <c r="Y1830" s="100"/>
      <c r="Z1830" s="99"/>
      <c r="AA1830" s="100"/>
      <c r="AB1830" s="99"/>
      <c r="AC1830" s="100"/>
      <c r="AD1830" s="105"/>
      <c r="AE1830" s="94"/>
      <c r="AF1830" s="105"/>
      <c r="AG1830" s="94"/>
      <c r="AH1830" s="132"/>
      <c r="AI1830" s="97"/>
      <c r="AJ1830" s="96"/>
      <c r="AK1830" s="176"/>
      <c r="AL1830" s="169"/>
    </row>
    <row r="1831" spans="13:38" x14ac:dyDescent="0.45">
      <c r="M1831" s="96"/>
      <c r="N1831" s="103"/>
      <c r="R1831" s="108"/>
      <c r="S1831" s="98"/>
      <c r="T1831" s="105"/>
      <c r="V1831" s="171"/>
      <c r="W1831" s="95"/>
      <c r="X1831" s="129"/>
      <c r="Y1831" s="100"/>
      <c r="Z1831" s="99"/>
      <c r="AA1831" s="100"/>
      <c r="AB1831" s="99"/>
      <c r="AC1831" s="100"/>
      <c r="AD1831" s="105"/>
      <c r="AE1831" s="94"/>
      <c r="AF1831" s="105"/>
      <c r="AG1831" s="94"/>
      <c r="AH1831" s="132"/>
      <c r="AI1831" s="97"/>
      <c r="AJ1831" s="96"/>
      <c r="AK1831" s="176"/>
      <c r="AL1831" s="169"/>
    </row>
    <row r="1832" spans="13:38" x14ac:dyDescent="0.45">
      <c r="M1832" s="96"/>
      <c r="N1832" s="103"/>
      <c r="R1832" s="108"/>
      <c r="S1832" s="98"/>
      <c r="T1832" s="105"/>
      <c r="V1832" s="171"/>
      <c r="W1832" s="95"/>
      <c r="X1832" s="129"/>
      <c r="Y1832" s="100"/>
      <c r="Z1832" s="99"/>
      <c r="AA1832" s="100"/>
      <c r="AB1832" s="99"/>
      <c r="AC1832" s="100"/>
      <c r="AD1832" s="105"/>
      <c r="AE1832" s="94"/>
      <c r="AF1832" s="105"/>
      <c r="AG1832" s="94"/>
      <c r="AH1832" s="132"/>
      <c r="AI1832" s="97"/>
      <c r="AJ1832" s="96"/>
      <c r="AK1832" s="176"/>
      <c r="AL1832" s="169"/>
    </row>
    <row r="1833" spans="13:38" x14ac:dyDescent="0.45">
      <c r="M1833" s="96"/>
      <c r="N1833" s="103"/>
      <c r="R1833" s="108"/>
      <c r="S1833" s="98"/>
      <c r="T1833" s="105"/>
      <c r="V1833" s="171"/>
      <c r="W1833" s="95"/>
      <c r="X1833" s="129"/>
      <c r="Y1833" s="100"/>
      <c r="Z1833" s="99"/>
      <c r="AA1833" s="100"/>
      <c r="AB1833" s="99"/>
      <c r="AC1833" s="100"/>
      <c r="AD1833" s="105"/>
      <c r="AE1833" s="94"/>
      <c r="AF1833" s="105"/>
      <c r="AG1833" s="94"/>
      <c r="AH1833" s="132"/>
      <c r="AI1833" s="97"/>
      <c r="AJ1833" s="96"/>
      <c r="AK1833" s="176"/>
      <c r="AL1833" s="169"/>
    </row>
    <row r="1834" spans="13:38" x14ac:dyDescent="0.45">
      <c r="M1834" s="96"/>
      <c r="N1834" s="103"/>
      <c r="R1834" s="108"/>
      <c r="S1834" s="98"/>
      <c r="T1834" s="105"/>
      <c r="V1834" s="171"/>
      <c r="W1834" s="95"/>
      <c r="X1834" s="129"/>
      <c r="Y1834" s="100"/>
      <c r="Z1834" s="99"/>
      <c r="AA1834" s="100"/>
      <c r="AB1834" s="99"/>
      <c r="AC1834" s="100"/>
      <c r="AD1834" s="105"/>
      <c r="AE1834" s="94"/>
      <c r="AF1834" s="105"/>
      <c r="AG1834" s="94"/>
      <c r="AH1834" s="132"/>
      <c r="AI1834" s="97"/>
      <c r="AJ1834" s="96"/>
      <c r="AK1834" s="176"/>
      <c r="AL1834" s="169"/>
    </row>
    <row r="1835" spans="13:38" x14ac:dyDescent="0.45">
      <c r="M1835" s="96"/>
      <c r="N1835" s="103"/>
      <c r="R1835" s="108"/>
      <c r="S1835" s="98"/>
      <c r="T1835" s="105"/>
      <c r="V1835" s="171"/>
      <c r="W1835" s="95"/>
      <c r="X1835" s="129"/>
      <c r="Y1835" s="100"/>
      <c r="Z1835" s="99"/>
      <c r="AA1835" s="100"/>
      <c r="AB1835" s="99"/>
      <c r="AC1835" s="100"/>
      <c r="AD1835" s="105"/>
      <c r="AE1835" s="94"/>
      <c r="AF1835" s="105"/>
      <c r="AG1835" s="94"/>
      <c r="AH1835" s="132"/>
      <c r="AI1835" s="97"/>
      <c r="AJ1835" s="96"/>
      <c r="AK1835" s="176"/>
      <c r="AL1835" s="169"/>
    </row>
    <row r="1836" spans="13:38" x14ac:dyDescent="0.45">
      <c r="M1836" s="96"/>
      <c r="N1836" s="103"/>
      <c r="R1836" s="108"/>
      <c r="S1836" s="98"/>
      <c r="T1836" s="105"/>
      <c r="V1836" s="171"/>
      <c r="W1836" s="95"/>
      <c r="X1836" s="129"/>
      <c r="Y1836" s="100"/>
      <c r="Z1836" s="99"/>
      <c r="AA1836" s="100"/>
      <c r="AB1836" s="99"/>
      <c r="AC1836" s="100"/>
      <c r="AD1836" s="105"/>
      <c r="AE1836" s="94"/>
      <c r="AF1836" s="105"/>
      <c r="AG1836" s="94"/>
      <c r="AH1836" s="132"/>
      <c r="AI1836" s="97"/>
      <c r="AJ1836" s="96"/>
      <c r="AK1836" s="176"/>
      <c r="AL1836" s="169"/>
    </row>
    <row r="1837" spans="13:38" x14ac:dyDescent="0.45">
      <c r="M1837" s="96"/>
      <c r="N1837" s="103"/>
      <c r="R1837" s="108"/>
      <c r="S1837" s="98"/>
      <c r="T1837" s="105"/>
      <c r="V1837" s="171"/>
      <c r="W1837" s="95"/>
      <c r="X1837" s="129"/>
      <c r="Y1837" s="100"/>
      <c r="Z1837" s="99"/>
      <c r="AA1837" s="100"/>
      <c r="AB1837" s="99"/>
      <c r="AC1837" s="100"/>
      <c r="AD1837" s="105"/>
      <c r="AE1837" s="94"/>
      <c r="AF1837" s="105"/>
      <c r="AG1837" s="94"/>
      <c r="AH1837" s="132"/>
      <c r="AI1837" s="97"/>
      <c r="AJ1837" s="96"/>
      <c r="AK1837" s="176"/>
      <c r="AL1837" s="169"/>
    </row>
    <row r="1838" spans="13:38" x14ac:dyDescent="0.45">
      <c r="M1838" s="96"/>
      <c r="N1838" s="103"/>
      <c r="R1838" s="108"/>
      <c r="S1838" s="98"/>
      <c r="T1838" s="105"/>
      <c r="V1838" s="171"/>
      <c r="W1838" s="95"/>
      <c r="X1838" s="129"/>
      <c r="Y1838" s="100"/>
      <c r="Z1838" s="99"/>
      <c r="AA1838" s="100"/>
      <c r="AB1838" s="99"/>
      <c r="AC1838" s="100"/>
      <c r="AD1838" s="105"/>
      <c r="AE1838" s="94"/>
      <c r="AF1838" s="105"/>
      <c r="AG1838" s="94"/>
      <c r="AH1838" s="132"/>
      <c r="AI1838" s="97"/>
      <c r="AJ1838" s="96"/>
      <c r="AK1838" s="176"/>
      <c r="AL1838" s="169"/>
    </row>
    <row r="1839" spans="13:38" x14ac:dyDescent="0.45">
      <c r="M1839" s="96"/>
      <c r="N1839" s="103"/>
      <c r="R1839" s="108"/>
      <c r="S1839" s="98"/>
      <c r="T1839" s="105"/>
      <c r="V1839" s="171"/>
      <c r="W1839" s="95"/>
      <c r="X1839" s="129"/>
      <c r="Y1839" s="100"/>
      <c r="Z1839" s="99"/>
      <c r="AA1839" s="100"/>
      <c r="AB1839" s="99"/>
      <c r="AC1839" s="100"/>
      <c r="AD1839" s="105"/>
      <c r="AE1839" s="94"/>
      <c r="AF1839" s="105"/>
      <c r="AG1839" s="94"/>
      <c r="AH1839" s="132"/>
      <c r="AI1839" s="97"/>
      <c r="AJ1839" s="96"/>
      <c r="AK1839" s="176"/>
      <c r="AL1839" s="169"/>
    </row>
    <row r="1840" spans="13:38" x14ac:dyDescent="0.45">
      <c r="M1840" s="96"/>
      <c r="N1840" s="103"/>
      <c r="R1840" s="108"/>
      <c r="S1840" s="98"/>
      <c r="T1840" s="105"/>
      <c r="V1840" s="171"/>
      <c r="W1840" s="95"/>
      <c r="X1840" s="129"/>
      <c r="Y1840" s="100"/>
      <c r="Z1840" s="99"/>
      <c r="AA1840" s="100"/>
      <c r="AB1840" s="99"/>
      <c r="AC1840" s="100"/>
      <c r="AD1840" s="105"/>
      <c r="AE1840" s="94"/>
      <c r="AF1840" s="105"/>
      <c r="AG1840" s="94"/>
      <c r="AH1840" s="132"/>
      <c r="AI1840" s="97"/>
      <c r="AJ1840" s="96"/>
      <c r="AK1840" s="176"/>
      <c r="AL1840" s="169"/>
    </row>
    <row r="1841" spans="13:38" x14ac:dyDescent="0.45">
      <c r="M1841" s="96"/>
      <c r="N1841" s="103"/>
      <c r="R1841" s="108"/>
      <c r="S1841" s="98"/>
      <c r="T1841" s="105"/>
      <c r="V1841" s="171"/>
      <c r="W1841" s="95"/>
      <c r="X1841" s="129"/>
      <c r="Y1841" s="100"/>
      <c r="Z1841" s="99"/>
      <c r="AA1841" s="100"/>
      <c r="AB1841" s="99"/>
      <c r="AC1841" s="100"/>
      <c r="AD1841" s="105"/>
      <c r="AE1841" s="94"/>
      <c r="AF1841" s="105"/>
      <c r="AG1841" s="94"/>
      <c r="AH1841" s="132"/>
      <c r="AI1841" s="97"/>
      <c r="AJ1841" s="96"/>
      <c r="AK1841" s="176"/>
      <c r="AL1841" s="169"/>
    </row>
    <row r="1842" spans="13:38" x14ac:dyDescent="0.45">
      <c r="M1842" s="96"/>
      <c r="N1842" s="103"/>
      <c r="R1842" s="108"/>
      <c r="S1842" s="98"/>
      <c r="T1842" s="105"/>
      <c r="V1842" s="171"/>
      <c r="W1842" s="95"/>
      <c r="X1842" s="129"/>
      <c r="Y1842" s="100"/>
      <c r="Z1842" s="99"/>
      <c r="AA1842" s="100"/>
      <c r="AB1842" s="99"/>
      <c r="AC1842" s="100"/>
      <c r="AD1842" s="105"/>
      <c r="AE1842" s="94"/>
      <c r="AF1842" s="105"/>
      <c r="AG1842" s="94"/>
      <c r="AH1842" s="132"/>
      <c r="AI1842" s="97"/>
      <c r="AJ1842" s="96"/>
      <c r="AK1842" s="176"/>
      <c r="AL1842" s="169"/>
    </row>
    <row r="1843" spans="13:38" x14ac:dyDescent="0.45">
      <c r="M1843" s="96"/>
      <c r="N1843" s="103"/>
      <c r="R1843" s="108"/>
      <c r="S1843" s="98"/>
      <c r="T1843" s="105"/>
      <c r="V1843" s="171"/>
      <c r="W1843" s="95"/>
      <c r="X1843" s="129"/>
      <c r="Y1843" s="100"/>
      <c r="Z1843" s="99"/>
      <c r="AA1843" s="100"/>
      <c r="AB1843" s="99"/>
      <c r="AC1843" s="100"/>
      <c r="AD1843" s="105"/>
      <c r="AE1843" s="94"/>
      <c r="AF1843" s="105"/>
      <c r="AG1843" s="94"/>
      <c r="AH1843" s="132"/>
      <c r="AI1843" s="97"/>
      <c r="AJ1843" s="96"/>
      <c r="AK1843" s="176"/>
      <c r="AL1843" s="169"/>
    </row>
    <row r="1844" spans="13:38" x14ac:dyDescent="0.45">
      <c r="M1844" s="96"/>
      <c r="N1844" s="103"/>
      <c r="R1844" s="108"/>
      <c r="S1844" s="98"/>
      <c r="T1844" s="105"/>
      <c r="V1844" s="171"/>
      <c r="W1844" s="95"/>
      <c r="X1844" s="129"/>
      <c r="Y1844" s="100"/>
      <c r="Z1844" s="99"/>
      <c r="AA1844" s="100"/>
      <c r="AB1844" s="99"/>
      <c r="AC1844" s="100"/>
      <c r="AD1844" s="105"/>
      <c r="AE1844" s="94"/>
      <c r="AF1844" s="105"/>
      <c r="AG1844" s="94"/>
      <c r="AH1844" s="132"/>
      <c r="AI1844" s="97"/>
      <c r="AJ1844" s="96"/>
      <c r="AK1844" s="176"/>
      <c r="AL1844" s="169"/>
    </row>
    <row r="1845" spans="13:38" x14ac:dyDescent="0.45">
      <c r="M1845" s="96"/>
      <c r="N1845" s="103"/>
      <c r="R1845" s="108"/>
      <c r="S1845" s="98"/>
      <c r="T1845" s="105"/>
      <c r="V1845" s="171"/>
      <c r="W1845" s="95"/>
      <c r="X1845" s="129"/>
      <c r="Y1845" s="100"/>
      <c r="Z1845" s="99"/>
      <c r="AA1845" s="100"/>
      <c r="AB1845" s="99"/>
      <c r="AC1845" s="100"/>
      <c r="AD1845" s="105"/>
      <c r="AE1845" s="94"/>
      <c r="AF1845" s="105"/>
      <c r="AG1845" s="94"/>
      <c r="AH1845" s="132"/>
      <c r="AI1845" s="97"/>
      <c r="AJ1845" s="96"/>
      <c r="AK1845" s="176"/>
      <c r="AL1845" s="169"/>
    </row>
    <row r="1846" spans="13:38" x14ac:dyDescent="0.45">
      <c r="M1846" s="96"/>
      <c r="N1846" s="103"/>
      <c r="R1846" s="108"/>
      <c r="S1846" s="98"/>
      <c r="T1846" s="105"/>
      <c r="V1846" s="171"/>
      <c r="W1846" s="95"/>
      <c r="X1846" s="129"/>
      <c r="Y1846" s="100"/>
      <c r="Z1846" s="99"/>
      <c r="AA1846" s="100"/>
      <c r="AB1846" s="99"/>
      <c r="AC1846" s="100"/>
      <c r="AD1846" s="105"/>
      <c r="AE1846" s="94"/>
      <c r="AF1846" s="105"/>
      <c r="AG1846" s="94"/>
      <c r="AH1846" s="132"/>
      <c r="AI1846" s="97"/>
      <c r="AJ1846" s="96"/>
      <c r="AK1846" s="176"/>
      <c r="AL1846" s="169"/>
    </row>
    <row r="1847" spans="13:38" x14ac:dyDescent="0.45">
      <c r="M1847" s="96"/>
      <c r="N1847" s="103"/>
      <c r="R1847" s="108"/>
      <c r="S1847" s="98"/>
      <c r="T1847" s="105"/>
      <c r="V1847" s="171"/>
      <c r="W1847" s="95"/>
      <c r="X1847" s="129"/>
      <c r="Y1847" s="100"/>
      <c r="Z1847" s="99"/>
      <c r="AA1847" s="100"/>
      <c r="AB1847" s="99"/>
      <c r="AC1847" s="100"/>
      <c r="AD1847" s="105"/>
      <c r="AE1847" s="94"/>
      <c r="AF1847" s="105"/>
      <c r="AG1847" s="94"/>
      <c r="AH1847" s="132"/>
      <c r="AI1847" s="97"/>
      <c r="AJ1847" s="96"/>
      <c r="AK1847" s="176"/>
      <c r="AL1847" s="169"/>
    </row>
    <row r="1848" spans="13:38" x14ac:dyDescent="0.45">
      <c r="M1848" s="96"/>
      <c r="N1848" s="103"/>
      <c r="R1848" s="108"/>
      <c r="S1848" s="98"/>
      <c r="T1848" s="105"/>
      <c r="V1848" s="171"/>
      <c r="W1848" s="95"/>
      <c r="X1848" s="129"/>
      <c r="Y1848" s="100"/>
      <c r="Z1848" s="99"/>
      <c r="AA1848" s="100"/>
      <c r="AB1848" s="99"/>
      <c r="AC1848" s="100"/>
      <c r="AD1848" s="105"/>
      <c r="AE1848" s="94"/>
      <c r="AF1848" s="105"/>
      <c r="AG1848" s="94"/>
      <c r="AH1848" s="132"/>
      <c r="AI1848" s="97"/>
      <c r="AJ1848" s="96"/>
      <c r="AK1848" s="176"/>
      <c r="AL1848" s="169"/>
    </row>
    <row r="1849" spans="13:38" x14ac:dyDescent="0.45">
      <c r="M1849" s="96"/>
      <c r="N1849" s="103"/>
      <c r="R1849" s="108"/>
      <c r="S1849" s="98"/>
      <c r="T1849" s="105"/>
      <c r="V1849" s="171"/>
      <c r="W1849" s="95"/>
      <c r="X1849" s="129"/>
      <c r="Y1849" s="100"/>
      <c r="Z1849" s="99"/>
      <c r="AA1849" s="100"/>
      <c r="AB1849" s="99"/>
      <c r="AC1849" s="100"/>
      <c r="AD1849" s="105"/>
      <c r="AE1849" s="94"/>
      <c r="AF1849" s="105"/>
      <c r="AG1849" s="94"/>
      <c r="AH1849" s="132"/>
      <c r="AI1849" s="97"/>
      <c r="AJ1849" s="96"/>
      <c r="AK1849" s="176"/>
      <c r="AL1849" s="169"/>
    </row>
    <row r="1850" spans="13:38" x14ac:dyDescent="0.45">
      <c r="M1850" s="96"/>
      <c r="N1850" s="103"/>
      <c r="R1850" s="108"/>
      <c r="S1850" s="98"/>
      <c r="T1850" s="105"/>
      <c r="V1850" s="171"/>
      <c r="W1850" s="95"/>
      <c r="X1850" s="129"/>
      <c r="Y1850" s="100"/>
      <c r="Z1850" s="99"/>
      <c r="AA1850" s="100"/>
      <c r="AB1850" s="99"/>
      <c r="AC1850" s="100"/>
      <c r="AD1850" s="105"/>
      <c r="AE1850" s="94"/>
      <c r="AF1850" s="105"/>
      <c r="AG1850" s="94"/>
      <c r="AH1850" s="132"/>
      <c r="AI1850" s="97"/>
      <c r="AJ1850" s="96"/>
      <c r="AK1850" s="176"/>
      <c r="AL1850" s="169"/>
    </row>
    <row r="1851" spans="13:38" x14ac:dyDescent="0.45">
      <c r="M1851" s="96"/>
      <c r="N1851" s="103"/>
      <c r="R1851" s="108"/>
      <c r="S1851" s="98"/>
      <c r="T1851" s="105"/>
      <c r="V1851" s="171"/>
      <c r="W1851" s="95"/>
      <c r="X1851" s="129"/>
      <c r="Y1851" s="100"/>
      <c r="Z1851" s="99"/>
      <c r="AA1851" s="100"/>
      <c r="AB1851" s="99"/>
      <c r="AC1851" s="100"/>
      <c r="AD1851" s="105"/>
      <c r="AE1851" s="94"/>
      <c r="AF1851" s="105"/>
      <c r="AG1851" s="94"/>
      <c r="AH1851" s="132"/>
      <c r="AI1851" s="97"/>
      <c r="AJ1851" s="96"/>
      <c r="AK1851" s="176"/>
      <c r="AL1851" s="169"/>
    </row>
    <row r="1852" spans="13:38" x14ac:dyDescent="0.45">
      <c r="M1852" s="96"/>
      <c r="N1852" s="103"/>
      <c r="R1852" s="108"/>
      <c r="S1852" s="98"/>
      <c r="T1852" s="105"/>
      <c r="V1852" s="171"/>
      <c r="W1852" s="95"/>
      <c r="X1852" s="129"/>
      <c r="Y1852" s="100"/>
      <c r="Z1852" s="99"/>
      <c r="AA1852" s="100"/>
      <c r="AB1852" s="99"/>
      <c r="AC1852" s="100"/>
      <c r="AD1852" s="105"/>
      <c r="AE1852" s="94"/>
      <c r="AF1852" s="105"/>
      <c r="AG1852" s="94"/>
      <c r="AH1852" s="132"/>
      <c r="AI1852" s="97"/>
      <c r="AJ1852" s="96"/>
      <c r="AK1852" s="176"/>
      <c r="AL1852" s="169"/>
    </row>
    <row r="1853" spans="13:38" x14ac:dyDescent="0.45">
      <c r="M1853" s="96"/>
      <c r="N1853" s="103"/>
      <c r="R1853" s="108"/>
      <c r="S1853" s="98"/>
      <c r="T1853" s="105"/>
      <c r="V1853" s="171"/>
      <c r="W1853" s="95"/>
      <c r="X1853" s="129"/>
      <c r="Y1853" s="100"/>
      <c r="Z1853" s="99"/>
      <c r="AA1853" s="100"/>
      <c r="AB1853" s="99"/>
      <c r="AC1853" s="100"/>
      <c r="AD1853" s="105"/>
      <c r="AE1853" s="94"/>
      <c r="AF1853" s="105"/>
      <c r="AG1853" s="94"/>
      <c r="AH1853" s="132"/>
      <c r="AI1853" s="97"/>
      <c r="AJ1853" s="96"/>
      <c r="AK1853" s="176"/>
      <c r="AL1853" s="169"/>
    </row>
    <row r="1854" spans="13:38" x14ac:dyDescent="0.45">
      <c r="M1854" s="96"/>
      <c r="N1854" s="103"/>
      <c r="R1854" s="108"/>
      <c r="S1854" s="98"/>
      <c r="T1854" s="105"/>
      <c r="V1854" s="171"/>
      <c r="W1854" s="95"/>
      <c r="X1854" s="129"/>
      <c r="Y1854" s="100"/>
      <c r="Z1854" s="99"/>
      <c r="AA1854" s="100"/>
      <c r="AB1854" s="99"/>
      <c r="AC1854" s="100"/>
      <c r="AD1854" s="105"/>
      <c r="AE1854" s="94"/>
      <c r="AF1854" s="105"/>
      <c r="AG1854" s="94"/>
      <c r="AH1854" s="132"/>
      <c r="AI1854" s="97"/>
      <c r="AJ1854" s="96"/>
      <c r="AK1854" s="176"/>
      <c r="AL1854" s="169"/>
    </row>
    <row r="1855" spans="13:38" x14ac:dyDescent="0.45">
      <c r="M1855" s="96"/>
      <c r="N1855" s="103"/>
      <c r="R1855" s="108"/>
      <c r="S1855" s="98"/>
      <c r="T1855" s="105"/>
      <c r="V1855" s="171"/>
      <c r="W1855" s="95"/>
      <c r="X1855" s="129"/>
      <c r="Y1855" s="100"/>
      <c r="Z1855" s="99"/>
      <c r="AA1855" s="100"/>
      <c r="AB1855" s="99"/>
      <c r="AC1855" s="100"/>
      <c r="AD1855" s="105"/>
      <c r="AE1855" s="94"/>
      <c r="AF1855" s="105"/>
      <c r="AG1855" s="94"/>
      <c r="AH1855" s="132"/>
      <c r="AI1855" s="97"/>
      <c r="AJ1855" s="96"/>
      <c r="AK1855" s="176"/>
      <c r="AL1855" s="169"/>
    </row>
    <row r="1856" spans="13:38" x14ac:dyDescent="0.45">
      <c r="M1856" s="96"/>
      <c r="N1856" s="103"/>
      <c r="R1856" s="108"/>
      <c r="S1856" s="98"/>
      <c r="T1856" s="105"/>
      <c r="V1856" s="171"/>
      <c r="W1856" s="95"/>
      <c r="X1856" s="129"/>
      <c r="Y1856" s="100"/>
      <c r="Z1856" s="99"/>
      <c r="AA1856" s="100"/>
      <c r="AB1856" s="99"/>
      <c r="AC1856" s="100"/>
      <c r="AD1856" s="105"/>
      <c r="AE1856" s="94"/>
      <c r="AF1856" s="105"/>
      <c r="AG1856" s="94"/>
      <c r="AH1856" s="132"/>
      <c r="AI1856" s="97"/>
      <c r="AJ1856" s="96"/>
      <c r="AK1856" s="176"/>
      <c r="AL1856" s="169"/>
    </row>
    <row r="1857" spans="13:38" x14ac:dyDescent="0.45">
      <c r="M1857" s="96"/>
      <c r="N1857" s="103"/>
      <c r="R1857" s="108"/>
      <c r="S1857" s="98"/>
      <c r="T1857" s="105"/>
      <c r="V1857" s="171"/>
      <c r="W1857" s="95"/>
      <c r="X1857" s="129"/>
      <c r="Y1857" s="100"/>
      <c r="Z1857" s="99"/>
      <c r="AA1857" s="100"/>
      <c r="AB1857" s="99"/>
      <c r="AC1857" s="100"/>
      <c r="AD1857" s="105"/>
      <c r="AE1857" s="94"/>
      <c r="AF1857" s="105"/>
      <c r="AG1857" s="94"/>
      <c r="AH1857" s="132"/>
      <c r="AI1857" s="97"/>
      <c r="AJ1857" s="96"/>
      <c r="AK1857" s="176"/>
      <c r="AL1857" s="169"/>
    </row>
    <row r="1858" spans="13:38" x14ac:dyDescent="0.45">
      <c r="M1858" s="96"/>
      <c r="N1858" s="103"/>
      <c r="R1858" s="108"/>
      <c r="S1858" s="98"/>
      <c r="T1858" s="105"/>
      <c r="V1858" s="171"/>
      <c r="W1858" s="95"/>
      <c r="X1858" s="129"/>
      <c r="Y1858" s="100"/>
      <c r="Z1858" s="99"/>
      <c r="AA1858" s="100"/>
      <c r="AB1858" s="99"/>
      <c r="AC1858" s="100"/>
      <c r="AD1858" s="105"/>
      <c r="AE1858" s="94"/>
      <c r="AF1858" s="105"/>
      <c r="AG1858" s="94"/>
      <c r="AH1858" s="132"/>
      <c r="AI1858" s="97"/>
      <c r="AJ1858" s="96"/>
      <c r="AK1858" s="176"/>
      <c r="AL1858" s="169"/>
    </row>
    <row r="1859" spans="13:38" x14ac:dyDescent="0.45">
      <c r="M1859" s="96"/>
      <c r="N1859" s="103"/>
      <c r="R1859" s="108"/>
      <c r="S1859" s="98"/>
      <c r="T1859" s="105"/>
      <c r="V1859" s="171"/>
      <c r="W1859" s="95"/>
      <c r="X1859" s="129"/>
      <c r="Y1859" s="100"/>
      <c r="Z1859" s="99"/>
      <c r="AA1859" s="100"/>
      <c r="AB1859" s="99"/>
      <c r="AC1859" s="100"/>
      <c r="AD1859" s="105"/>
      <c r="AE1859" s="94"/>
      <c r="AF1859" s="105"/>
      <c r="AG1859" s="94"/>
      <c r="AH1859" s="132"/>
      <c r="AI1859" s="97"/>
      <c r="AJ1859" s="96"/>
      <c r="AK1859" s="176"/>
      <c r="AL1859" s="169"/>
    </row>
    <row r="1860" spans="13:38" x14ac:dyDescent="0.45">
      <c r="M1860" s="96"/>
      <c r="N1860" s="103"/>
      <c r="R1860" s="108"/>
      <c r="S1860" s="98"/>
      <c r="T1860" s="105"/>
      <c r="V1860" s="171"/>
      <c r="W1860" s="95"/>
      <c r="X1860" s="129"/>
      <c r="Y1860" s="100"/>
      <c r="Z1860" s="99"/>
      <c r="AA1860" s="100"/>
      <c r="AB1860" s="99"/>
      <c r="AC1860" s="100"/>
      <c r="AD1860" s="105"/>
      <c r="AE1860" s="94"/>
      <c r="AF1860" s="105"/>
      <c r="AG1860" s="94"/>
      <c r="AH1860" s="132"/>
      <c r="AI1860" s="97"/>
      <c r="AJ1860" s="96"/>
      <c r="AK1860" s="176"/>
      <c r="AL1860" s="169"/>
    </row>
    <row r="1861" spans="13:38" x14ac:dyDescent="0.45">
      <c r="M1861" s="96"/>
      <c r="N1861" s="103"/>
      <c r="R1861" s="108"/>
      <c r="S1861" s="98"/>
      <c r="T1861" s="105"/>
      <c r="V1861" s="171"/>
      <c r="W1861" s="95"/>
      <c r="X1861" s="129"/>
      <c r="Y1861" s="100"/>
      <c r="Z1861" s="99"/>
      <c r="AA1861" s="100"/>
      <c r="AB1861" s="99"/>
      <c r="AC1861" s="100"/>
      <c r="AD1861" s="105"/>
      <c r="AE1861" s="94"/>
      <c r="AF1861" s="105"/>
      <c r="AG1861" s="94"/>
      <c r="AH1861" s="132"/>
      <c r="AI1861" s="97"/>
      <c r="AJ1861" s="96"/>
      <c r="AK1861" s="176"/>
      <c r="AL1861" s="169"/>
    </row>
    <row r="1862" spans="13:38" x14ac:dyDescent="0.45">
      <c r="M1862" s="96"/>
      <c r="N1862" s="103"/>
      <c r="R1862" s="108"/>
      <c r="S1862" s="98"/>
      <c r="T1862" s="105"/>
      <c r="V1862" s="171"/>
      <c r="W1862" s="95"/>
      <c r="X1862" s="129"/>
      <c r="Y1862" s="100"/>
      <c r="Z1862" s="99"/>
      <c r="AA1862" s="100"/>
      <c r="AB1862" s="99"/>
      <c r="AC1862" s="100"/>
      <c r="AD1862" s="105"/>
      <c r="AE1862" s="94"/>
      <c r="AF1862" s="105"/>
      <c r="AG1862" s="94"/>
      <c r="AH1862" s="132"/>
      <c r="AI1862" s="97"/>
      <c r="AJ1862" s="96"/>
      <c r="AK1862" s="176"/>
      <c r="AL1862" s="169"/>
    </row>
    <row r="1863" spans="13:38" x14ac:dyDescent="0.45">
      <c r="M1863" s="96"/>
      <c r="N1863" s="103"/>
      <c r="R1863" s="108"/>
      <c r="S1863" s="98"/>
      <c r="T1863" s="105"/>
      <c r="V1863" s="171"/>
      <c r="W1863" s="95"/>
      <c r="X1863" s="129"/>
      <c r="Y1863" s="100"/>
      <c r="Z1863" s="99"/>
      <c r="AA1863" s="100"/>
      <c r="AB1863" s="99"/>
      <c r="AC1863" s="100"/>
      <c r="AD1863" s="105"/>
      <c r="AE1863" s="94"/>
      <c r="AF1863" s="105"/>
      <c r="AG1863" s="94"/>
      <c r="AH1863" s="132"/>
      <c r="AI1863" s="97"/>
      <c r="AJ1863" s="96"/>
      <c r="AK1863" s="176"/>
      <c r="AL1863" s="169"/>
    </row>
    <row r="1864" spans="13:38" x14ac:dyDescent="0.45">
      <c r="M1864" s="96"/>
      <c r="N1864" s="103"/>
      <c r="R1864" s="108"/>
      <c r="S1864" s="98"/>
      <c r="T1864" s="105"/>
      <c r="V1864" s="171"/>
      <c r="W1864" s="95"/>
      <c r="X1864" s="129"/>
      <c r="Y1864" s="100"/>
      <c r="Z1864" s="99"/>
      <c r="AA1864" s="100"/>
      <c r="AB1864" s="99"/>
      <c r="AC1864" s="100"/>
      <c r="AD1864" s="105"/>
      <c r="AE1864" s="94"/>
      <c r="AF1864" s="105"/>
      <c r="AG1864" s="94"/>
      <c r="AH1864" s="132"/>
      <c r="AI1864" s="97"/>
      <c r="AJ1864" s="96"/>
      <c r="AK1864" s="176"/>
      <c r="AL1864" s="169"/>
    </row>
    <row r="1865" spans="13:38" x14ac:dyDescent="0.45">
      <c r="M1865" s="96"/>
      <c r="N1865" s="103"/>
      <c r="R1865" s="108"/>
      <c r="S1865" s="98"/>
      <c r="T1865" s="105"/>
      <c r="V1865" s="171"/>
      <c r="W1865" s="95"/>
      <c r="X1865" s="129"/>
      <c r="Y1865" s="100"/>
      <c r="Z1865" s="99"/>
      <c r="AA1865" s="100"/>
      <c r="AB1865" s="99"/>
      <c r="AC1865" s="100"/>
      <c r="AD1865" s="105"/>
      <c r="AE1865" s="94"/>
      <c r="AF1865" s="105"/>
      <c r="AG1865" s="94"/>
      <c r="AH1865" s="132"/>
      <c r="AI1865" s="97"/>
      <c r="AJ1865" s="96"/>
      <c r="AK1865" s="176"/>
      <c r="AL1865" s="169"/>
    </row>
    <row r="1866" spans="13:38" x14ac:dyDescent="0.45">
      <c r="M1866" s="96"/>
      <c r="N1866" s="103"/>
      <c r="R1866" s="108"/>
      <c r="S1866" s="98"/>
      <c r="T1866" s="105"/>
      <c r="V1866" s="171"/>
      <c r="W1866" s="95"/>
      <c r="X1866" s="129"/>
      <c r="Y1866" s="100"/>
      <c r="Z1866" s="99"/>
      <c r="AA1866" s="100"/>
      <c r="AB1866" s="99"/>
      <c r="AC1866" s="100"/>
      <c r="AD1866" s="105"/>
      <c r="AE1866" s="94"/>
      <c r="AF1866" s="105"/>
      <c r="AG1866" s="94"/>
      <c r="AH1866" s="132"/>
      <c r="AI1866" s="97"/>
      <c r="AJ1866" s="96"/>
      <c r="AK1866" s="176"/>
      <c r="AL1866" s="169"/>
    </row>
    <row r="1867" spans="13:38" x14ac:dyDescent="0.45">
      <c r="M1867" s="96"/>
      <c r="N1867" s="103"/>
      <c r="R1867" s="108"/>
      <c r="S1867" s="98"/>
      <c r="T1867" s="105"/>
      <c r="V1867" s="171"/>
      <c r="W1867" s="95"/>
      <c r="X1867" s="129"/>
      <c r="Y1867" s="100"/>
      <c r="Z1867" s="99"/>
      <c r="AA1867" s="100"/>
      <c r="AB1867" s="99"/>
      <c r="AC1867" s="100"/>
      <c r="AD1867" s="105"/>
      <c r="AE1867" s="94"/>
      <c r="AF1867" s="105"/>
      <c r="AG1867" s="94"/>
      <c r="AH1867" s="132"/>
      <c r="AI1867" s="97"/>
      <c r="AJ1867" s="96"/>
      <c r="AK1867" s="176"/>
      <c r="AL1867" s="169"/>
    </row>
    <row r="1868" spans="13:38" x14ac:dyDescent="0.45">
      <c r="M1868" s="96"/>
      <c r="N1868" s="103"/>
      <c r="R1868" s="108"/>
      <c r="S1868" s="98"/>
      <c r="T1868" s="105"/>
      <c r="V1868" s="171"/>
      <c r="W1868" s="95"/>
      <c r="X1868" s="129"/>
      <c r="Y1868" s="100"/>
      <c r="Z1868" s="99"/>
      <c r="AA1868" s="100"/>
      <c r="AB1868" s="99"/>
      <c r="AC1868" s="100"/>
      <c r="AD1868" s="105"/>
      <c r="AE1868" s="94"/>
      <c r="AF1868" s="105"/>
      <c r="AG1868" s="94"/>
      <c r="AH1868" s="132"/>
      <c r="AI1868" s="97"/>
      <c r="AJ1868" s="96"/>
      <c r="AK1868" s="176"/>
      <c r="AL1868" s="169"/>
    </row>
    <row r="1869" spans="13:38" x14ac:dyDescent="0.45">
      <c r="M1869" s="96"/>
      <c r="N1869" s="103"/>
      <c r="R1869" s="108"/>
      <c r="S1869" s="98"/>
      <c r="T1869" s="105"/>
      <c r="V1869" s="171"/>
      <c r="W1869" s="95"/>
      <c r="X1869" s="129"/>
      <c r="Y1869" s="100"/>
      <c r="Z1869" s="99"/>
      <c r="AA1869" s="100"/>
      <c r="AB1869" s="99"/>
      <c r="AC1869" s="100"/>
      <c r="AD1869" s="105"/>
      <c r="AE1869" s="94"/>
      <c r="AF1869" s="105"/>
      <c r="AG1869" s="94"/>
      <c r="AH1869" s="132"/>
      <c r="AI1869" s="97"/>
      <c r="AJ1869" s="96"/>
      <c r="AK1869" s="176"/>
      <c r="AL1869" s="169"/>
    </row>
    <row r="1870" spans="13:38" x14ac:dyDescent="0.45">
      <c r="M1870" s="96"/>
      <c r="N1870" s="103"/>
      <c r="R1870" s="108"/>
      <c r="S1870" s="98"/>
      <c r="T1870" s="105"/>
      <c r="V1870" s="171"/>
      <c r="W1870" s="95"/>
      <c r="X1870" s="129"/>
      <c r="Y1870" s="100"/>
      <c r="Z1870" s="99"/>
      <c r="AA1870" s="100"/>
      <c r="AB1870" s="99"/>
      <c r="AC1870" s="100"/>
      <c r="AD1870" s="105"/>
      <c r="AE1870" s="94"/>
      <c r="AF1870" s="105"/>
      <c r="AG1870" s="94"/>
      <c r="AH1870" s="132"/>
      <c r="AI1870" s="97"/>
      <c r="AJ1870" s="96"/>
      <c r="AK1870" s="176"/>
      <c r="AL1870" s="169"/>
    </row>
    <row r="1871" spans="13:38" x14ac:dyDescent="0.45">
      <c r="M1871" s="96"/>
      <c r="N1871" s="103"/>
      <c r="R1871" s="108"/>
      <c r="S1871" s="98"/>
      <c r="T1871" s="105"/>
      <c r="V1871" s="171"/>
      <c r="W1871" s="95"/>
      <c r="X1871" s="129"/>
      <c r="Y1871" s="100"/>
      <c r="Z1871" s="99"/>
      <c r="AA1871" s="100"/>
      <c r="AB1871" s="99"/>
      <c r="AC1871" s="100"/>
      <c r="AD1871" s="105"/>
      <c r="AE1871" s="94"/>
      <c r="AF1871" s="105"/>
      <c r="AG1871" s="94"/>
      <c r="AH1871" s="132"/>
      <c r="AI1871" s="97"/>
      <c r="AJ1871" s="96"/>
      <c r="AK1871" s="176"/>
      <c r="AL1871" s="169"/>
    </row>
    <row r="1872" spans="13:38" x14ac:dyDescent="0.45">
      <c r="M1872" s="96"/>
      <c r="N1872" s="103"/>
      <c r="R1872" s="108"/>
      <c r="S1872" s="98"/>
      <c r="T1872" s="105"/>
      <c r="V1872" s="171"/>
      <c r="W1872" s="95"/>
      <c r="X1872" s="129"/>
      <c r="Y1872" s="100"/>
      <c r="Z1872" s="99"/>
      <c r="AA1872" s="100"/>
      <c r="AB1872" s="99"/>
      <c r="AC1872" s="100"/>
      <c r="AD1872" s="105"/>
      <c r="AE1872" s="94"/>
      <c r="AF1872" s="105"/>
      <c r="AG1872" s="94"/>
      <c r="AH1872" s="132"/>
      <c r="AI1872" s="97"/>
      <c r="AJ1872" s="96"/>
      <c r="AK1872" s="176"/>
      <c r="AL1872" s="169"/>
    </row>
    <row r="1873" spans="13:38" x14ac:dyDescent="0.45">
      <c r="M1873" s="96"/>
      <c r="N1873" s="103"/>
      <c r="R1873" s="108"/>
      <c r="S1873" s="98"/>
      <c r="T1873" s="105"/>
      <c r="V1873" s="171"/>
      <c r="W1873" s="95"/>
      <c r="X1873" s="129"/>
      <c r="Y1873" s="100"/>
      <c r="Z1873" s="99"/>
      <c r="AA1873" s="100"/>
      <c r="AB1873" s="99"/>
      <c r="AC1873" s="100"/>
      <c r="AD1873" s="105"/>
      <c r="AE1873" s="94"/>
      <c r="AF1873" s="105"/>
      <c r="AG1873" s="94"/>
      <c r="AH1873" s="132"/>
      <c r="AI1873" s="97"/>
      <c r="AJ1873" s="96"/>
      <c r="AK1873" s="176"/>
      <c r="AL1873" s="169"/>
    </row>
    <row r="1874" spans="13:38" x14ac:dyDescent="0.45">
      <c r="M1874" s="96"/>
      <c r="N1874" s="103"/>
      <c r="R1874" s="108"/>
      <c r="S1874" s="98"/>
      <c r="T1874" s="105"/>
      <c r="V1874" s="171"/>
      <c r="W1874" s="95"/>
      <c r="X1874" s="129"/>
      <c r="Y1874" s="100"/>
      <c r="Z1874" s="99"/>
      <c r="AA1874" s="100"/>
      <c r="AB1874" s="99"/>
      <c r="AC1874" s="100"/>
      <c r="AD1874" s="105"/>
      <c r="AE1874" s="94"/>
      <c r="AF1874" s="105"/>
      <c r="AG1874" s="94"/>
      <c r="AH1874" s="132"/>
      <c r="AI1874" s="97"/>
      <c r="AJ1874" s="96"/>
      <c r="AK1874" s="176"/>
      <c r="AL1874" s="169"/>
    </row>
    <row r="1875" spans="13:38" x14ac:dyDescent="0.45">
      <c r="M1875" s="96"/>
      <c r="N1875" s="103"/>
      <c r="R1875" s="108"/>
      <c r="S1875" s="98"/>
      <c r="T1875" s="105"/>
      <c r="V1875" s="171"/>
      <c r="W1875" s="95"/>
      <c r="X1875" s="129"/>
      <c r="Y1875" s="100"/>
      <c r="Z1875" s="99"/>
      <c r="AA1875" s="100"/>
      <c r="AB1875" s="99"/>
      <c r="AC1875" s="100"/>
      <c r="AD1875" s="105"/>
      <c r="AE1875" s="94"/>
      <c r="AF1875" s="105"/>
      <c r="AG1875" s="94"/>
      <c r="AH1875" s="132"/>
      <c r="AI1875" s="97"/>
      <c r="AJ1875" s="96"/>
      <c r="AK1875" s="176"/>
      <c r="AL1875" s="169"/>
    </row>
    <row r="1876" spans="13:38" x14ac:dyDescent="0.45">
      <c r="M1876" s="96"/>
      <c r="N1876" s="103"/>
      <c r="R1876" s="108"/>
      <c r="S1876" s="98"/>
      <c r="T1876" s="105"/>
      <c r="V1876" s="171"/>
      <c r="W1876" s="95"/>
      <c r="X1876" s="129"/>
      <c r="Y1876" s="100"/>
      <c r="Z1876" s="99"/>
      <c r="AA1876" s="100"/>
      <c r="AB1876" s="99"/>
      <c r="AC1876" s="100"/>
      <c r="AD1876" s="105"/>
      <c r="AE1876" s="94"/>
      <c r="AF1876" s="105"/>
      <c r="AG1876" s="94"/>
      <c r="AH1876" s="132"/>
      <c r="AI1876" s="97"/>
      <c r="AJ1876" s="96"/>
      <c r="AK1876" s="176"/>
      <c r="AL1876" s="169"/>
    </row>
    <row r="1877" spans="13:38" x14ac:dyDescent="0.45">
      <c r="M1877" s="96"/>
      <c r="N1877" s="103"/>
      <c r="R1877" s="108"/>
      <c r="S1877" s="98"/>
      <c r="T1877" s="105"/>
      <c r="V1877" s="171"/>
      <c r="W1877" s="95"/>
      <c r="X1877" s="129"/>
      <c r="Y1877" s="100"/>
      <c r="Z1877" s="99"/>
      <c r="AA1877" s="100"/>
      <c r="AB1877" s="99"/>
      <c r="AC1877" s="100"/>
      <c r="AD1877" s="105"/>
      <c r="AE1877" s="94"/>
      <c r="AF1877" s="105"/>
      <c r="AG1877" s="94"/>
      <c r="AH1877" s="132"/>
      <c r="AI1877" s="97"/>
      <c r="AJ1877" s="96"/>
      <c r="AK1877" s="176"/>
      <c r="AL1877" s="169"/>
    </row>
    <row r="1878" spans="13:38" x14ac:dyDescent="0.45">
      <c r="M1878" s="96"/>
      <c r="N1878" s="103"/>
      <c r="R1878" s="108"/>
      <c r="S1878" s="98"/>
      <c r="T1878" s="105"/>
      <c r="V1878" s="171"/>
      <c r="W1878" s="95"/>
      <c r="X1878" s="129"/>
      <c r="Y1878" s="100"/>
      <c r="Z1878" s="99"/>
      <c r="AA1878" s="100"/>
      <c r="AB1878" s="99"/>
      <c r="AC1878" s="100"/>
      <c r="AD1878" s="105"/>
      <c r="AE1878" s="94"/>
      <c r="AF1878" s="105"/>
      <c r="AG1878" s="94"/>
      <c r="AH1878" s="132"/>
      <c r="AI1878" s="97"/>
      <c r="AJ1878" s="96"/>
      <c r="AK1878" s="176"/>
      <c r="AL1878" s="169"/>
    </row>
    <row r="1879" spans="13:38" x14ac:dyDescent="0.45">
      <c r="M1879" s="96"/>
      <c r="N1879" s="103"/>
      <c r="R1879" s="108"/>
      <c r="S1879" s="98"/>
      <c r="T1879" s="105"/>
      <c r="V1879" s="171"/>
      <c r="W1879" s="95"/>
      <c r="X1879" s="129"/>
      <c r="Y1879" s="100"/>
      <c r="Z1879" s="99"/>
      <c r="AA1879" s="100"/>
      <c r="AB1879" s="99"/>
      <c r="AC1879" s="100"/>
      <c r="AD1879" s="105"/>
      <c r="AE1879" s="94"/>
      <c r="AF1879" s="105"/>
      <c r="AG1879" s="94"/>
      <c r="AH1879" s="132"/>
      <c r="AI1879" s="97"/>
      <c r="AJ1879" s="96"/>
      <c r="AK1879" s="176"/>
      <c r="AL1879" s="169"/>
    </row>
    <row r="1880" spans="13:38" x14ac:dyDescent="0.45">
      <c r="M1880" s="96"/>
      <c r="N1880" s="103"/>
      <c r="R1880" s="108"/>
      <c r="S1880" s="98"/>
      <c r="T1880" s="105"/>
      <c r="V1880" s="171"/>
      <c r="W1880" s="95"/>
      <c r="X1880" s="129"/>
      <c r="Y1880" s="100"/>
      <c r="Z1880" s="99"/>
      <c r="AA1880" s="100"/>
      <c r="AB1880" s="99"/>
      <c r="AC1880" s="100"/>
      <c r="AD1880" s="105"/>
      <c r="AE1880" s="94"/>
      <c r="AF1880" s="105"/>
      <c r="AG1880" s="94"/>
      <c r="AH1880" s="132"/>
      <c r="AI1880" s="97"/>
      <c r="AJ1880" s="96"/>
      <c r="AK1880" s="176"/>
      <c r="AL1880" s="169"/>
    </row>
    <row r="1881" spans="13:38" x14ac:dyDescent="0.45">
      <c r="M1881" s="96"/>
      <c r="N1881" s="103"/>
      <c r="R1881" s="108"/>
      <c r="S1881" s="98"/>
      <c r="T1881" s="105"/>
      <c r="V1881" s="171"/>
      <c r="W1881" s="95"/>
      <c r="X1881" s="129"/>
      <c r="Y1881" s="100"/>
      <c r="Z1881" s="99"/>
      <c r="AA1881" s="100"/>
      <c r="AB1881" s="99"/>
      <c r="AC1881" s="100"/>
      <c r="AD1881" s="105"/>
      <c r="AE1881" s="94"/>
      <c r="AF1881" s="105"/>
      <c r="AG1881" s="94"/>
      <c r="AH1881" s="132"/>
      <c r="AI1881" s="97"/>
      <c r="AJ1881" s="96"/>
      <c r="AK1881" s="176"/>
      <c r="AL1881" s="169"/>
    </row>
    <row r="1882" spans="13:38" x14ac:dyDescent="0.45">
      <c r="M1882" s="96"/>
      <c r="N1882" s="103"/>
      <c r="R1882" s="108"/>
      <c r="S1882" s="98"/>
      <c r="T1882" s="105"/>
      <c r="V1882" s="171"/>
      <c r="W1882" s="95"/>
      <c r="X1882" s="129"/>
      <c r="Y1882" s="100"/>
      <c r="Z1882" s="99"/>
      <c r="AA1882" s="100"/>
      <c r="AB1882" s="99"/>
      <c r="AC1882" s="100"/>
      <c r="AD1882" s="105"/>
      <c r="AE1882" s="94"/>
      <c r="AF1882" s="105"/>
      <c r="AG1882" s="94"/>
      <c r="AH1882" s="132"/>
      <c r="AI1882" s="97"/>
      <c r="AJ1882" s="96"/>
      <c r="AK1882" s="176"/>
      <c r="AL1882" s="169"/>
    </row>
    <row r="1883" spans="13:38" x14ac:dyDescent="0.45">
      <c r="M1883" s="96"/>
      <c r="N1883" s="103"/>
      <c r="R1883" s="108"/>
      <c r="S1883" s="98"/>
      <c r="T1883" s="105"/>
      <c r="V1883" s="171"/>
      <c r="W1883" s="95"/>
      <c r="X1883" s="129"/>
      <c r="Y1883" s="100"/>
      <c r="Z1883" s="99"/>
      <c r="AA1883" s="100"/>
      <c r="AB1883" s="99"/>
      <c r="AC1883" s="100"/>
      <c r="AD1883" s="105"/>
      <c r="AE1883" s="94"/>
      <c r="AF1883" s="105"/>
      <c r="AG1883" s="94"/>
      <c r="AH1883" s="132"/>
      <c r="AI1883" s="97"/>
      <c r="AJ1883" s="96"/>
      <c r="AK1883" s="176"/>
      <c r="AL1883" s="169"/>
    </row>
    <row r="1884" spans="13:38" x14ac:dyDescent="0.45">
      <c r="M1884" s="96"/>
      <c r="N1884" s="103"/>
      <c r="R1884" s="108"/>
      <c r="S1884" s="98"/>
      <c r="T1884" s="105"/>
      <c r="V1884" s="171"/>
      <c r="W1884" s="95"/>
      <c r="X1884" s="129"/>
      <c r="Y1884" s="100"/>
      <c r="Z1884" s="99"/>
      <c r="AA1884" s="100"/>
      <c r="AB1884" s="99"/>
      <c r="AC1884" s="100"/>
      <c r="AD1884" s="105"/>
      <c r="AE1884" s="94"/>
      <c r="AF1884" s="105"/>
      <c r="AG1884" s="94"/>
      <c r="AH1884" s="132"/>
      <c r="AI1884" s="97"/>
      <c r="AJ1884" s="96"/>
      <c r="AK1884" s="176"/>
      <c r="AL1884" s="169"/>
    </row>
    <row r="1885" spans="13:38" x14ac:dyDescent="0.45">
      <c r="M1885" s="96"/>
      <c r="N1885" s="103"/>
      <c r="R1885" s="108"/>
      <c r="S1885" s="98"/>
      <c r="T1885" s="105"/>
      <c r="V1885" s="171"/>
      <c r="W1885" s="95"/>
      <c r="X1885" s="129"/>
      <c r="Y1885" s="100"/>
      <c r="Z1885" s="99"/>
      <c r="AA1885" s="100"/>
      <c r="AB1885" s="99"/>
      <c r="AC1885" s="100"/>
      <c r="AD1885" s="105"/>
      <c r="AE1885" s="94"/>
      <c r="AF1885" s="105"/>
      <c r="AG1885" s="94"/>
      <c r="AH1885" s="132"/>
      <c r="AI1885" s="97"/>
      <c r="AJ1885" s="96"/>
      <c r="AK1885" s="176"/>
      <c r="AL1885" s="169"/>
    </row>
    <row r="1886" spans="13:38" x14ac:dyDescent="0.45">
      <c r="M1886" s="96"/>
      <c r="N1886" s="103"/>
      <c r="R1886" s="108"/>
      <c r="S1886" s="98"/>
      <c r="T1886" s="105"/>
      <c r="V1886" s="171"/>
      <c r="W1886" s="95"/>
      <c r="X1886" s="129"/>
      <c r="Y1886" s="100"/>
      <c r="Z1886" s="99"/>
      <c r="AA1886" s="100"/>
      <c r="AB1886" s="99"/>
      <c r="AC1886" s="100"/>
      <c r="AD1886" s="105"/>
      <c r="AE1886" s="94"/>
      <c r="AF1886" s="105"/>
      <c r="AG1886" s="94"/>
      <c r="AH1886" s="132"/>
      <c r="AI1886" s="97"/>
      <c r="AJ1886" s="96"/>
      <c r="AK1886" s="176"/>
      <c r="AL1886" s="169"/>
    </row>
    <row r="1887" spans="13:38" x14ac:dyDescent="0.45">
      <c r="M1887" s="96"/>
      <c r="N1887" s="103"/>
      <c r="R1887" s="108"/>
      <c r="S1887" s="98"/>
      <c r="T1887" s="105"/>
      <c r="V1887" s="171"/>
      <c r="W1887" s="95"/>
      <c r="X1887" s="129"/>
      <c r="Y1887" s="100"/>
      <c r="Z1887" s="99"/>
      <c r="AA1887" s="100"/>
      <c r="AB1887" s="99"/>
      <c r="AC1887" s="100"/>
      <c r="AD1887" s="105"/>
      <c r="AE1887" s="94"/>
      <c r="AF1887" s="105"/>
      <c r="AG1887" s="94"/>
      <c r="AH1887" s="132"/>
      <c r="AI1887" s="97"/>
      <c r="AJ1887" s="96"/>
      <c r="AK1887" s="176"/>
      <c r="AL1887" s="169"/>
    </row>
    <row r="1888" spans="13:38" x14ac:dyDescent="0.45">
      <c r="M1888" s="96"/>
      <c r="N1888" s="103"/>
      <c r="R1888" s="108"/>
      <c r="S1888" s="98"/>
      <c r="T1888" s="105"/>
      <c r="V1888" s="171"/>
      <c r="W1888" s="95"/>
      <c r="X1888" s="129"/>
      <c r="Y1888" s="100"/>
      <c r="Z1888" s="99"/>
      <c r="AA1888" s="100"/>
      <c r="AB1888" s="99"/>
      <c r="AC1888" s="100"/>
      <c r="AD1888" s="105"/>
      <c r="AE1888" s="94"/>
      <c r="AF1888" s="105"/>
      <c r="AG1888" s="94"/>
      <c r="AH1888" s="132"/>
      <c r="AI1888" s="97"/>
      <c r="AJ1888" s="96"/>
      <c r="AK1888" s="176"/>
      <c r="AL1888" s="169"/>
    </row>
    <row r="1889" spans="13:38" x14ac:dyDescent="0.45">
      <c r="M1889" s="96"/>
      <c r="N1889" s="103"/>
      <c r="R1889" s="108"/>
      <c r="S1889" s="98"/>
      <c r="T1889" s="105"/>
      <c r="V1889" s="171"/>
      <c r="W1889" s="95"/>
      <c r="X1889" s="129"/>
      <c r="Y1889" s="100"/>
      <c r="Z1889" s="99"/>
      <c r="AA1889" s="100"/>
      <c r="AB1889" s="99"/>
      <c r="AC1889" s="100"/>
      <c r="AD1889" s="105"/>
      <c r="AE1889" s="94"/>
      <c r="AF1889" s="105"/>
      <c r="AG1889" s="94"/>
      <c r="AH1889" s="132"/>
      <c r="AI1889" s="97"/>
      <c r="AJ1889" s="96"/>
      <c r="AK1889" s="176"/>
      <c r="AL1889" s="169"/>
    </row>
    <row r="1890" spans="13:38" x14ac:dyDescent="0.45">
      <c r="M1890" s="96"/>
      <c r="N1890" s="103"/>
      <c r="R1890" s="108"/>
      <c r="S1890" s="98"/>
      <c r="T1890" s="105"/>
      <c r="V1890" s="171"/>
      <c r="W1890" s="95"/>
      <c r="X1890" s="129"/>
      <c r="Y1890" s="100"/>
      <c r="Z1890" s="99"/>
      <c r="AA1890" s="100"/>
      <c r="AB1890" s="99"/>
      <c r="AC1890" s="100"/>
      <c r="AD1890" s="105"/>
      <c r="AE1890" s="94"/>
      <c r="AF1890" s="105"/>
      <c r="AG1890" s="94"/>
      <c r="AH1890" s="132"/>
      <c r="AI1890" s="97"/>
      <c r="AJ1890" s="96"/>
      <c r="AK1890" s="176"/>
      <c r="AL1890" s="169"/>
    </row>
    <row r="1891" spans="13:38" x14ac:dyDescent="0.45">
      <c r="M1891" s="96"/>
      <c r="N1891" s="103"/>
      <c r="R1891" s="108"/>
      <c r="S1891" s="98"/>
      <c r="T1891" s="105"/>
      <c r="V1891" s="171"/>
      <c r="W1891" s="95"/>
      <c r="X1891" s="129"/>
      <c r="Y1891" s="100"/>
      <c r="Z1891" s="99"/>
      <c r="AA1891" s="100"/>
      <c r="AB1891" s="99"/>
      <c r="AC1891" s="100"/>
      <c r="AD1891" s="105"/>
      <c r="AE1891" s="94"/>
      <c r="AF1891" s="105"/>
      <c r="AG1891" s="94"/>
      <c r="AH1891" s="132"/>
      <c r="AI1891" s="97"/>
      <c r="AJ1891" s="96"/>
      <c r="AK1891" s="176"/>
      <c r="AL1891" s="169"/>
    </row>
    <row r="1892" spans="13:38" x14ac:dyDescent="0.45">
      <c r="M1892" s="96"/>
      <c r="N1892" s="103"/>
      <c r="R1892" s="108"/>
      <c r="S1892" s="98"/>
      <c r="T1892" s="105"/>
      <c r="V1892" s="171"/>
      <c r="W1892" s="95"/>
      <c r="X1892" s="129"/>
      <c r="Y1892" s="100"/>
      <c r="Z1892" s="99"/>
      <c r="AA1892" s="100"/>
      <c r="AB1892" s="99"/>
      <c r="AC1892" s="100"/>
      <c r="AD1892" s="105"/>
      <c r="AE1892" s="94"/>
      <c r="AF1892" s="105"/>
      <c r="AG1892" s="94"/>
      <c r="AH1892" s="132"/>
      <c r="AI1892" s="97"/>
      <c r="AJ1892" s="96"/>
      <c r="AK1892" s="176"/>
      <c r="AL1892" s="169"/>
    </row>
    <row r="1893" spans="13:38" x14ac:dyDescent="0.45">
      <c r="M1893" s="96"/>
      <c r="N1893" s="103"/>
      <c r="R1893" s="108"/>
      <c r="S1893" s="98"/>
      <c r="T1893" s="105"/>
      <c r="V1893" s="171"/>
      <c r="W1893" s="95"/>
      <c r="X1893" s="129"/>
      <c r="Y1893" s="100"/>
      <c r="Z1893" s="99"/>
      <c r="AA1893" s="100"/>
      <c r="AB1893" s="99"/>
      <c r="AC1893" s="100"/>
      <c r="AD1893" s="105"/>
      <c r="AE1893" s="94"/>
      <c r="AF1893" s="105"/>
      <c r="AG1893" s="94"/>
      <c r="AH1893" s="132"/>
      <c r="AI1893" s="97"/>
      <c r="AJ1893" s="96"/>
      <c r="AK1893" s="176"/>
      <c r="AL1893" s="169"/>
    </row>
    <row r="1894" spans="13:38" x14ac:dyDescent="0.45">
      <c r="M1894" s="96"/>
      <c r="N1894" s="103"/>
      <c r="R1894" s="108"/>
      <c r="S1894" s="98"/>
      <c r="T1894" s="105"/>
      <c r="V1894" s="171"/>
      <c r="W1894" s="95"/>
      <c r="X1894" s="129"/>
      <c r="Y1894" s="100"/>
      <c r="Z1894" s="99"/>
      <c r="AA1894" s="100"/>
      <c r="AB1894" s="99"/>
      <c r="AC1894" s="100"/>
      <c r="AD1894" s="105"/>
      <c r="AE1894" s="94"/>
      <c r="AF1894" s="105"/>
      <c r="AG1894" s="94"/>
      <c r="AH1894" s="132"/>
      <c r="AI1894" s="97"/>
      <c r="AJ1894" s="96"/>
      <c r="AK1894" s="176"/>
      <c r="AL1894" s="169"/>
    </row>
    <row r="1895" spans="13:38" x14ac:dyDescent="0.45">
      <c r="M1895" s="96"/>
      <c r="N1895" s="103"/>
      <c r="R1895" s="108"/>
      <c r="S1895" s="98"/>
      <c r="T1895" s="105"/>
      <c r="V1895" s="171"/>
      <c r="W1895" s="95"/>
      <c r="X1895" s="129"/>
      <c r="Y1895" s="100"/>
      <c r="Z1895" s="99"/>
      <c r="AA1895" s="100"/>
      <c r="AB1895" s="99"/>
      <c r="AC1895" s="100"/>
      <c r="AD1895" s="105"/>
      <c r="AE1895" s="94"/>
      <c r="AF1895" s="105"/>
      <c r="AG1895" s="94"/>
      <c r="AH1895" s="132"/>
      <c r="AI1895" s="97"/>
      <c r="AJ1895" s="96"/>
      <c r="AK1895" s="176"/>
      <c r="AL1895" s="169"/>
    </row>
    <row r="1896" spans="13:38" x14ac:dyDescent="0.45">
      <c r="M1896" s="96"/>
      <c r="N1896" s="103"/>
      <c r="R1896" s="108"/>
      <c r="S1896" s="98"/>
      <c r="T1896" s="105"/>
      <c r="V1896" s="171"/>
      <c r="W1896" s="95"/>
      <c r="X1896" s="129"/>
      <c r="Y1896" s="100"/>
      <c r="Z1896" s="99"/>
      <c r="AA1896" s="100"/>
      <c r="AB1896" s="99"/>
      <c r="AC1896" s="100"/>
      <c r="AD1896" s="105"/>
      <c r="AE1896" s="94"/>
      <c r="AF1896" s="105"/>
      <c r="AG1896" s="94"/>
      <c r="AH1896" s="132"/>
      <c r="AI1896" s="97"/>
      <c r="AJ1896" s="96"/>
      <c r="AK1896" s="176"/>
      <c r="AL1896" s="169"/>
    </row>
    <row r="1897" spans="13:38" x14ac:dyDescent="0.45">
      <c r="M1897" s="96"/>
      <c r="N1897" s="103"/>
      <c r="R1897" s="108"/>
      <c r="S1897" s="98"/>
      <c r="T1897" s="105"/>
      <c r="V1897" s="171"/>
      <c r="W1897" s="95"/>
      <c r="X1897" s="129"/>
      <c r="Y1897" s="100"/>
      <c r="Z1897" s="99"/>
      <c r="AA1897" s="100"/>
      <c r="AB1897" s="99"/>
      <c r="AC1897" s="100"/>
      <c r="AD1897" s="105"/>
      <c r="AE1897" s="94"/>
      <c r="AF1897" s="105"/>
      <c r="AG1897" s="94"/>
      <c r="AH1897" s="132"/>
      <c r="AI1897" s="97"/>
      <c r="AJ1897" s="96"/>
      <c r="AK1897" s="176"/>
      <c r="AL1897" s="169"/>
    </row>
    <row r="1898" spans="13:38" x14ac:dyDescent="0.45">
      <c r="M1898" s="96"/>
      <c r="N1898" s="103"/>
      <c r="R1898" s="108"/>
      <c r="S1898" s="98"/>
      <c r="T1898" s="105"/>
      <c r="V1898" s="171"/>
      <c r="W1898" s="95"/>
      <c r="X1898" s="129"/>
      <c r="Y1898" s="100"/>
      <c r="Z1898" s="99"/>
      <c r="AA1898" s="100"/>
      <c r="AB1898" s="99"/>
      <c r="AC1898" s="100"/>
      <c r="AD1898" s="105"/>
      <c r="AE1898" s="94"/>
      <c r="AF1898" s="105"/>
      <c r="AG1898" s="94"/>
      <c r="AH1898" s="132"/>
      <c r="AI1898" s="97"/>
      <c r="AJ1898" s="96"/>
      <c r="AK1898" s="176"/>
      <c r="AL1898" s="169"/>
    </row>
    <row r="1899" spans="13:38" x14ac:dyDescent="0.45">
      <c r="M1899" s="96"/>
      <c r="N1899" s="103"/>
      <c r="R1899" s="108"/>
      <c r="S1899" s="98"/>
      <c r="T1899" s="105"/>
      <c r="V1899" s="171"/>
      <c r="W1899" s="95"/>
      <c r="X1899" s="129"/>
      <c r="Y1899" s="100"/>
      <c r="Z1899" s="99"/>
      <c r="AA1899" s="100"/>
      <c r="AB1899" s="99"/>
      <c r="AC1899" s="100"/>
      <c r="AD1899" s="105"/>
      <c r="AE1899" s="94"/>
      <c r="AF1899" s="105"/>
      <c r="AG1899" s="94"/>
      <c r="AH1899" s="132"/>
      <c r="AI1899" s="97"/>
      <c r="AJ1899" s="96"/>
      <c r="AK1899" s="176"/>
      <c r="AL1899" s="169"/>
    </row>
    <row r="1900" spans="13:38" x14ac:dyDescent="0.45">
      <c r="M1900" s="96"/>
      <c r="N1900" s="103"/>
      <c r="R1900" s="108"/>
      <c r="S1900" s="98"/>
      <c r="T1900" s="105"/>
      <c r="V1900" s="171"/>
      <c r="W1900" s="95"/>
      <c r="X1900" s="129"/>
      <c r="Y1900" s="100"/>
      <c r="Z1900" s="99"/>
      <c r="AA1900" s="100"/>
      <c r="AB1900" s="99"/>
      <c r="AC1900" s="100"/>
      <c r="AD1900" s="105"/>
      <c r="AE1900" s="94"/>
      <c r="AF1900" s="105"/>
      <c r="AG1900" s="94"/>
      <c r="AH1900" s="132"/>
      <c r="AI1900" s="97"/>
      <c r="AJ1900" s="96"/>
      <c r="AK1900" s="176"/>
      <c r="AL1900" s="169"/>
    </row>
    <row r="1901" spans="13:38" x14ac:dyDescent="0.45">
      <c r="M1901" s="96"/>
      <c r="N1901" s="103"/>
      <c r="R1901" s="108"/>
      <c r="S1901" s="98"/>
      <c r="T1901" s="105"/>
      <c r="V1901" s="171"/>
      <c r="W1901" s="95"/>
      <c r="X1901" s="129"/>
      <c r="Y1901" s="100"/>
      <c r="Z1901" s="99"/>
      <c r="AA1901" s="100"/>
      <c r="AB1901" s="99"/>
      <c r="AC1901" s="100"/>
      <c r="AD1901" s="105"/>
      <c r="AE1901" s="94"/>
      <c r="AF1901" s="105"/>
      <c r="AG1901" s="94"/>
      <c r="AH1901" s="132"/>
      <c r="AI1901" s="97"/>
      <c r="AJ1901" s="96"/>
      <c r="AK1901" s="176"/>
      <c r="AL1901" s="169"/>
    </row>
    <row r="1902" spans="13:38" x14ac:dyDescent="0.45">
      <c r="M1902" s="96"/>
      <c r="N1902" s="103"/>
      <c r="R1902" s="108"/>
      <c r="S1902" s="98"/>
      <c r="T1902" s="105"/>
      <c r="V1902" s="171"/>
      <c r="W1902" s="95"/>
      <c r="X1902" s="129"/>
      <c r="Y1902" s="100"/>
      <c r="Z1902" s="99"/>
      <c r="AA1902" s="100"/>
      <c r="AB1902" s="99"/>
      <c r="AC1902" s="100"/>
      <c r="AD1902" s="105"/>
      <c r="AE1902" s="94"/>
      <c r="AF1902" s="105"/>
      <c r="AG1902" s="94"/>
      <c r="AH1902" s="132"/>
      <c r="AI1902" s="97"/>
      <c r="AJ1902" s="96"/>
      <c r="AK1902" s="176"/>
      <c r="AL1902" s="169"/>
    </row>
    <row r="1903" spans="13:38" x14ac:dyDescent="0.45">
      <c r="M1903" s="96"/>
      <c r="N1903" s="103"/>
      <c r="R1903" s="108"/>
      <c r="S1903" s="98"/>
      <c r="T1903" s="105"/>
      <c r="V1903" s="171"/>
      <c r="W1903" s="95"/>
      <c r="X1903" s="129"/>
      <c r="Y1903" s="100"/>
      <c r="Z1903" s="99"/>
      <c r="AA1903" s="100"/>
      <c r="AB1903" s="99"/>
      <c r="AC1903" s="100"/>
      <c r="AD1903" s="105"/>
      <c r="AE1903" s="94"/>
      <c r="AF1903" s="105"/>
      <c r="AG1903" s="94"/>
      <c r="AH1903" s="132"/>
      <c r="AI1903" s="97"/>
      <c r="AJ1903" s="96"/>
      <c r="AK1903" s="176"/>
      <c r="AL1903" s="169"/>
    </row>
    <row r="1904" spans="13:38" x14ac:dyDescent="0.45">
      <c r="M1904" s="96"/>
      <c r="N1904" s="103"/>
      <c r="R1904" s="108"/>
      <c r="S1904" s="98"/>
      <c r="T1904" s="105"/>
      <c r="V1904" s="171"/>
      <c r="W1904" s="95"/>
      <c r="X1904" s="129"/>
      <c r="Y1904" s="100"/>
      <c r="Z1904" s="99"/>
      <c r="AA1904" s="100"/>
      <c r="AB1904" s="99"/>
      <c r="AC1904" s="100"/>
      <c r="AD1904" s="105"/>
      <c r="AE1904" s="94"/>
      <c r="AF1904" s="105"/>
      <c r="AG1904" s="94"/>
      <c r="AH1904" s="132"/>
      <c r="AI1904" s="97"/>
      <c r="AJ1904" s="96"/>
      <c r="AK1904" s="176"/>
      <c r="AL1904" s="169"/>
    </row>
    <row r="1905" spans="13:38" x14ac:dyDescent="0.45">
      <c r="M1905" s="96"/>
      <c r="N1905" s="103"/>
      <c r="R1905" s="108"/>
      <c r="S1905" s="98"/>
      <c r="T1905" s="105"/>
      <c r="V1905" s="171"/>
      <c r="W1905" s="95"/>
      <c r="X1905" s="129"/>
      <c r="Y1905" s="100"/>
      <c r="Z1905" s="99"/>
      <c r="AA1905" s="100"/>
      <c r="AB1905" s="99"/>
      <c r="AC1905" s="100"/>
      <c r="AD1905" s="105"/>
      <c r="AE1905" s="94"/>
      <c r="AF1905" s="105"/>
      <c r="AG1905" s="94"/>
      <c r="AH1905" s="132"/>
      <c r="AI1905" s="97"/>
      <c r="AJ1905" s="96"/>
      <c r="AK1905" s="176"/>
      <c r="AL1905" s="169"/>
    </row>
    <row r="1906" spans="13:38" x14ac:dyDescent="0.45">
      <c r="M1906" s="96"/>
      <c r="N1906" s="103"/>
      <c r="R1906" s="108"/>
      <c r="S1906" s="98"/>
      <c r="T1906" s="105"/>
      <c r="V1906" s="171"/>
      <c r="W1906" s="95"/>
      <c r="X1906" s="129"/>
      <c r="Y1906" s="100"/>
      <c r="Z1906" s="99"/>
      <c r="AA1906" s="100"/>
      <c r="AB1906" s="99"/>
      <c r="AC1906" s="100"/>
      <c r="AD1906" s="105"/>
      <c r="AE1906" s="94"/>
      <c r="AF1906" s="105"/>
      <c r="AG1906" s="94"/>
      <c r="AH1906" s="132"/>
      <c r="AI1906" s="97"/>
      <c r="AJ1906" s="96"/>
      <c r="AK1906" s="176"/>
      <c r="AL1906" s="169"/>
    </row>
    <row r="1907" spans="13:38" x14ac:dyDescent="0.45">
      <c r="M1907" s="96"/>
      <c r="N1907" s="103"/>
      <c r="R1907" s="108"/>
      <c r="S1907" s="98"/>
      <c r="T1907" s="105"/>
      <c r="V1907" s="171"/>
      <c r="W1907" s="95"/>
      <c r="X1907" s="129"/>
      <c r="Y1907" s="100"/>
      <c r="Z1907" s="99"/>
      <c r="AA1907" s="100"/>
      <c r="AB1907" s="99"/>
      <c r="AC1907" s="100"/>
      <c r="AD1907" s="105"/>
      <c r="AE1907" s="94"/>
      <c r="AF1907" s="105"/>
      <c r="AG1907" s="94"/>
      <c r="AH1907" s="132"/>
      <c r="AI1907" s="97"/>
      <c r="AJ1907" s="96"/>
      <c r="AK1907" s="176"/>
      <c r="AL1907" s="169"/>
    </row>
    <row r="1908" spans="13:38" x14ac:dyDescent="0.45">
      <c r="M1908" s="96"/>
      <c r="N1908" s="103"/>
      <c r="R1908" s="108"/>
      <c r="S1908" s="98"/>
      <c r="T1908" s="105"/>
      <c r="V1908" s="171"/>
      <c r="W1908" s="95"/>
      <c r="X1908" s="129"/>
      <c r="Y1908" s="100"/>
      <c r="Z1908" s="99"/>
      <c r="AA1908" s="100"/>
      <c r="AB1908" s="99"/>
      <c r="AC1908" s="100"/>
      <c r="AD1908" s="105"/>
      <c r="AE1908" s="94"/>
      <c r="AF1908" s="105"/>
      <c r="AG1908" s="94"/>
      <c r="AH1908" s="132"/>
      <c r="AI1908" s="97"/>
      <c r="AJ1908" s="96"/>
      <c r="AK1908" s="176"/>
      <c r="AL1908" s="169"/>
    </row>
    <row r="1909" spans="13:38" x14ac:dyDescent="0.45">
      <c r="M1909" s="96"/>
      <c r="N1909" s="103"/>
      <c r="R1909" s="108"/>
      <c r="S1909" s="98"/>
      <c r="T1909" s="105"/>
      <c r="V1909" s="171"/>
      <c r="W1909" s="95"/>
      <c r="X1909" s="129"/>
      <c r="Y1909" s="100"/>
      <c r="Z1909" s="99"/>
      <c r="AA1909" s="100"/>
      <c r="AB1909" s="99"/>
      <c r="AC1909" s="100"/>
      <c r="AD1909" s="105"/>
      <c r="AE1909" s="94"/>
      <c r="AF1909" s="105"/>
      <c r="AG1909" s="94"/>
      <c r="AH1909" s="132"/>
      <c r="AI1909" s="97"/>
      <c r="AJ1909" s="96"/>
      <c r="AK1909" s="176"/>
      <c r="AL1909" s="169"/>
    </row>
    <row r="1910" spans="13:38" x14ac:dyDescent="0.45">
      <c r="M1910" s="96"/>
      <c r="N1910" s="103"/>
      <c r="R1910" s="108"/>
      <c r="S1910" s="98"/>
      <c r="T1910" s="105"/>
      <c r="V1910" s="171"/>
      <c r="W1910" s="95"/>
      <c r="X1910" s="129"/>
      <c r="Y1910" s="100"/>
      <c r="Z1910" s="99"/>
      <c r="AA1910" s="100"/>
      <c r="AB1910" s="99"/>
      <c r="AC1910" s="100"/>
      <c r="AD1910" s="105"/>
      <c r="AE1910" s="94"/>
      <c r="AF1910" s="105"/>
      <c r="AG1910" s="94"/>
      <c r="AH1910" s="132"/>
      <c r="AI1910" s="97"/>
      <c r="AJ1910" s="96"/>
      <c r="AK1910" s="176"/>
      <c r="AL1910" s="169"/>
    </row>
    <row r="1911" spans="13:38" x14ac:dyDescent="0.45">
      <c r="M1911" s="96"/>
      <c r="N1911" s="103"/>
      <c r="R1911" s="108"/>
      <c r="S1911" s="98"/>
      <c r="T1911" s="105"/>
      <c r="V1911" s="171"/>
      <c r="W1911" s="95"/>
      <c r="X1911" s="129"/>
      <c r="Y1911" s="100"/>
      <c r="Z1911" s="99"/>
      <c r="AA1911" s="100"/>
      <c r="AB1911" s="99"/>
      <c r="AC1911" s="100"/>
      <c r="AD1911" s="105"/>
      <c r="AE1911" s="94"/>
      <c r="AF1911" s="105"/>
      <c r="AG1911" s="94"/>
      <c r="AH1911" s="132"/>
      <c r="AI1911" s="97"/>
      <c r="AJ1911" s="96"/>
      <c r="AK1911" s="176"/>
      <c r="AL1911" s="169"/>
    </row>
    <row r="1912" spans="13:38" x14ac:dyDescent="0.45">
      <c r="M1912" s="96"/>
      <c r="N1912" s="103"/>
      <c r="R1912" s="108"/>
      <c r="S1912" s="98"/>
      <c r="T1912" s="105"/>
      <c r="V1912" s="171"/>
      <c r="W1912" s="95"/>
      <c r="X1912" s="129"/>
      <c r="Y1912" s="100"/>
      <c r="Z1912" s="99"/>
      <c r="AA1912" s="100"/>
      <c r="AB1912" s="99"/>
      <c r="AC1912" s="100"/>
      <c r="AD1912" s="105"/>
      <c r="AE1912" s="94"/>
      <c r="AF1912" s="105"/>
      <c r="AG1912" s="94"/>
      <c r="AH1912" s="132"/>
      <c r="AI1912" s="97"/>
      <c r="AJ1912" s="96"/>
      <c r="AK1912" s="176"/>
      <c r="AL1912" s="169"/>
    </row>
    <row r="1913" spans="13:38" x14ac:dyDescent="0.45">
      <c r="M1913" s="96"/>
      <c r="N1913" s="103"/>
      <c r="R1913" s="108"/>
      <c r="S1913" s="98"/>
      <c r="T1913" s="105"/>
      <c r="V1913" s="171"/>
      <c r="W1913" s="95"/>
      <c r="X1913" s="129"/>
      <c r="Y1913" s="100"/>
      <c r="Z1913" s="99"/>
      <c r="AA1913" s="100"/>
      <c r="AB1913" s="99"/>
      <c r="AC1913" s="100"/>
      <c r="AD1913" s="105"/>
      <c r="AE1913" s="94"/>
      <c r="AF1913" s="105"/>
      <c r="AG1913" s="94"/>
      <c r="AH1913" s="132"/>
      <c r="AI1913" s="97"/>
      <c r="AJ1913" s="96"/>
      <c r="AK1913" s="176"/>
      <c r="AL1913" s="169"/>
    </row>
    <row r="1914" spans="13:38" x14ac:dyDescent="0.45">
      <c r="M1914" s="96"/>
      <c r="N1914" s="103"/>
      <c r="R1914" s="108"/>
      <c r="S1914" s="98"/>
      <c r="T1914" s="105"/>
      <c r="V1914" s="171"/>
      <c r="W1914" s="95"/>
      <c r="X1914" s="129"/>
      <c r="Y1914" s="100"/>
      <c r="Z1914" s="99"/>
      <c r="AA1914" s="100"/>
      <c r="AB1914" s="99"/>
      <c r="AC1914" s="100"/>
      <c r="AD1914" s="105"/>
      <c r="AE1914" s="94"/>
      <c r="AF1914" s="105"/>
      <c r="AG1914" s="94"/>
      <c r="AH1914" s="132"/>
      <c r="AI1914" s="97"/>
      <c r="AJ1914" s="96"/>
      <c r="AK1914" s="176"/>
      <c r="AL1914" s="169"/>
    </row>
    <row r="1915" spans="13:38" x14ac:dyDescent="0.45">
      <c r="M1915" s="96"/>
      <c r="N1915" s="103"/>
      <c r="R1915" s="108"/>
      <c r="S1915" s="98"/>
      <c r="T1915" s="105"/>
      <c r="V1915" s="171"/>
      <c r="W1915" s="95"/>
      <c r="X1915" s="129"/>
      <c r="Y1915" s="100"/>
      <c r="Z1915" s="99"/>
      <c r="AA1915" s="100"/>
      <c r="AB1915" s="99"/>
      <c r="AC1915" s="100"/>
      <c r="AD1915" s="105"/>
      <c r="AE1915" s="94"/>
      <c r="AF1915" s="105"/>
      <c r="AG1915" s="94"/>
      <c r="AH1915" s="132"/>
      <c r="AI1915" s="97"/>
      <c r="AJ1915" s="96"/>
      <c r="AK1915" s="176"/>
      <c r="AL1915" s="169"/>
    </row>
    <row r="1916" spans="13:38" x14ac:dyDescent="0.45">
      <c r="M1916" s="96"/>
      <c r="N1916" s="103"/>
      <c r="R1916" s="108"/>
      <c r="S1916" s="98"/>
      <c r="T1916" s="105"/>
      <c r="V1916" s="171"/>
      <c r="W1916" s="95"/>
      <c r="X1916" s="129"/>
      <c r="Y1916" s="100"/>
      <c r="Z1916" s="99"/>
      <c r="AA1916" s="100"/>
      <c r="AB1916" s="99"/>
      <c r="AC1916" s="100"/>
      <c r="AD1916" s="105"/>
      <c r="AE1916" s="94"/>
      <c r="AF1916" s="105"/>
      <c r="AG1916" s="94"/>
      <c r="AH1916" s="132"/>
      <c r="AI1916" s="97"/>
      <c r="AJ1916" s="96"/>
      <c r="AK1916" s="176"/>
      <c r="AL1916" s="169"/>
    </row>
    <row r="1917" spans="13:38" x14ac:dyDescent="0.45">
      <c r="M1917" s="96"/>
      <c r="N1917" s="103"/>
      <c r="R1917" s="108"/>
      <c r="S1917" s="98"/>
      <c r="T1917" s="105"/>
      <c r="V1917" s="171"/>
      <c r="W1917" s="95"/>
      <c r="X1917" s="129"/>
      <c r="Y1917" s="100"/>
      <c r="Z1917" s="99"/>
      <c r="AA1917" s="100"/>
      <c r="AB1917" s="99"/>
      <c r="AC1917" s="100"/>
      <c r="AD1917" s="105"/>
      <c r="AE1917" s="94"/>
      <c r="AF1917" s="105"/>
      <c r="AG1917" s="94"/>
      <c r="AH1917" s="132"/>
      <c r="AI1917" s="97"/>
      <c r="AJ1917" s="96"/>
      <c r="AK1917" s="176"/>
      <c r="AL1917" s="169"/>
    </row>
    <row r="1918" spans="13:38" x14ac:dyDescent="0.45">
      <c r="M1918" s="96"/>
      <c r="N1918" s="103"/>
      <c r="R1918" s="108"/>
      <c r="S1918" s="98"/>
      <c r="T1918" s="105"/>
      <c r="V1918" s="171"/>
      <c r="W1918" s="95"/>
      <c r="X1918" s="129"/>
      <c r="Y1918" s="100"/>
      <c r="Z1918" s="99"/>
      <c r="AA1918" s="100"/>
      <c r="AB1918" s="99"/>
      <c r="AC1918" s="100"/>
      <c r="AD1918" s="105"/>
      <c r="AE1918" s="94"/>
      <c r="AF1918" s="105"/>
      <c r="AG1918" s="94"/>
      <c r="AH1918" s="132"/>
      <c r="AI1918" s="97"/>
      <c r="AJ1918" s="96"/>
      <c r="AK1918" s="176"/>
      <c r="AL1918" s="169"/>
    </row>
    <row r="1919" spans="13:38" x14ac:dyDescent="0.45">
      <c r="M1919" s="96"/>
      <c r="N1919" s="103"/>
      <c r="R1919" s="108"/>
      <c r="S1919" s="98"/>
      <c r="T1919" s="105"/>
      <c r="V1919" s="171"/>
      <c r="W1919" s="95"/>
      <c r="X1919" s="129"/>
      <c r="Y1919" s="100"/>
      <c r="Z1919" s="99"/>
      <c r="AA1919" s="100"/>
      <c r="AB1919" s="99"/>
      <c r="AC1919" s="100"/>
      <c r="AD1919" s="105"/>
      <c r="AE1919" s="94"/>
      <c r="AF1919" s="105"/>
      <c r="AG1919" s="94"/>
      <c r="AH1919" s="132"/>
      <c r="AI1919" s="97"/>
      <c r="AJ1919" s="96"/>
      <c r="AK1919" s="176"/>
      <c r="AL1919" s="169"/>
    </row>
    <row r="1920" spans="13:38" x14ac:dyDescent="0.45">
      <c r="M1920" s="96"/>
      <c r="N1920" s="103"/>
      <c r="R1920" s="108"/>
      <c r="S1920" s="98"/>
      <c r="T1920" s="105"/>
      <c r="V1920" s="171"/>
      <c r="W1920" s="95"/>
      <c r="X1920" s="129"/>
      <c r="Y1920" s="100"/>
      <c r="Z1920" s="99"/>
      <c r="AA1920" s="100"/>
      <c r="AB1920" s="99"/>
      <c r="AC1920" s="100"/>
      <c r="AD1920" s="105"/>
      <c r="AE1920" s="94"/>
      <c r="AF1920" s="105"/>
      <c r="AG1920" s="94"/>
      <c r="AH1920" s="132"/>
      <c r="AI1920" s="97"/>
      <c r="AJ1920" s="96"/>
      <c r="AK1920" s="176"/>
      <c r="AL1920" s="169"/>
    </row>
    <row r="1921" spans="13:38" x14ac:dyDescent="0.45">
      <c r="M1921" s="96"/>
      <c r="N1921" s="103"/>
      <c r="R1921" s="108"/>
      <c r="S1921" s="98"/>
      <c r="T1921" s="105"/>
      <c r="V1921" s="171"/>
      <c r="W1921" s="95"/>
      <c r="X1921" s="129"/>
      <c r="Y1921" s="100"/>
      <c r="Z1921" s="99"/>
      <c r="AA1921" s="100"/>
      <c r="AB1921" s="99"/>
      <c r="AC1921" s="100"/>
      <c r="AD1921" s="105"/>
      <c r="AE1921" s="94"/>
      <c r="AF1921" s="105"/>
      <c r="AG1921" s="94"/>
      <c r="AH1921" s="132"/>
      <c r="AI1921" s="97"/>
      <c r="AJ1921" s="96"/>
      <c r="AK1921" s="176"/>
      <c r="AL1921" s="169"/>
    </row>
    <row r="1922" spans="13:38" x14ac:dyDescent="0.45">
      <c r="M1922" s="96"/>
      <c r="N1922" s="103"/>
      <c r="R1922" s="108"/>
      <c r="S1922" s="98"/>
      <c r="T1922" s="105"/>
      <c r="V1922" s="171"/>
      <c r="W1922" s="95"/>
      <c r="X1922" s="129"/>
      <c r="Y1922" s="100"/>
      <c r="Z1922" s="99"/>
      <c r="AA1922" s="100"/>
      <c r="AB1922" s="99"/>
      <c r="AC1922" s="100"/>
      <c r="AD1922" s="105"/>
      <c r="AE1922" s="94"/>
      <c r="AF1922" s="105"/>
      <c r="AG1922" s="94"/>
      <c r="AH1922" s="132"/>
      <c r="AI1922" s="97"/>
      <c r="AJ1922" s="96"/>
      <c r="AK1922" s="176"/>
      <c r="AL1922" s="169"/>
    </row>
    <row r="1923" spans="13:38" x14ac:dyDescent="0.45">
      <c r="M1923" s="96"/>
      <c r="N1923" s="103"/>
      <c r="R1923" s="108"/>
      <c r="S1923" s="98"/>
      <c r="T1923" s="105"/>
      <c r="V1923" s="171"/>
      <c r="W1923" s="95"/>
      <c r="X1923" s="129"/>
      <c r="Y1923" s="100"/>
      <c r="Z1923" s="99"/>
      <c r="AA1923" s="100"/>
      <c r="AB1923" s="99"/>
      <c r="AC1923" s="100"/>
      <c r="AD1923" s="105"/>
      <c r="AE1923" s="94"/>
      <c r="AF1923" s="105"/>
      <c r="AG1923" s="94"/>
      <c r="AH1923" s="132"/>
      <c r="AI1923" s="97"/>
      <c r="AJ1923" s="96"/>
      <c r="AK1923" s="176"/>
      <c r="AL1923" s="169"/>
    </row>
    <row r="1924" spans="13:38" x14ac:dyDescent="0.45">
      <c r="M1924" s="96"/>
      <c r="N1924" s="103"/>
      <c r="R1924" s="108"/>
      <c r="S1924" s="98"/>
      <c r="T1924" s="105"/>
      <c r="V1924" s="171"/>
      <c r="W1924" s="95"/>
      <c r="X1924" s="129"/>
      <c r="Y1924" s="100"/>
      <c r="Z1924" s="99"/>
      <c r="AA1924" s="100"/>
      <c r="AB1924" s="99"/>
      <c r="AC1924" s="100"/>
      <c r="AD1924" s="105"/>
      <c r="AE1924" s="94"/>
      <c r="AF1924" s="105"/>
      <c r="AG1924" s="94"/>
      <c r="AH1924" s="132"/>
      <c r="AI1924" s="97"/>
      <c r="AJ1924" s="96"/>
      <c r="AK1924" s="176"/>
      <c r="AL1924" s="169"/>
    </row>
    <row r="1925" spans="13:38" x14ac:dyDescent="0.45">
      <c r="M1925" s="96"/>
      <c r="N1925" s="103"/>
      <c r="R1925" s="108"/>
      <c r="S1925" s="98"/>
      <c r="T1925" s="105"/>
      <c r="V1925" s="171"/>
      <c r="W1925" s="95"/>
      <c r="X1925" s="129"/>
      <c r="Y1925" s="100"/>
      <c r="Z1925" s="99"/>
      <c r="AA1925" s="100"/>
      <c r="AB1925" s="99"/>
      <c r="AC1925" s="100"/>
      <c r="AD1925" s="105"/>
      <c r="AE1925" s="94"/>
      <c r="AF1925" s="105"/>
      <c r="AG1925" s="94"/>
      <c r="AH1925" s="132"/>
      <c r="AI1925" s="97"/>
      <c r="AJ1925" s="96"/>
      <c r="AK1925" s="176"/>
      <c r="AL1925" s="169"/>
    </row>
    <row r="1926" spans="13:38" x14ac:dyDescent="0.45">
      <c r="M1926" s="96"/>
      <c r="N1926" s="103"/>
      <c r="R1926" s="108"/>
      <c r="S1926" s="98"/>
      <c r="T1926" s="105"/>
      <c r="V1926" s="171"/>
      <c r="W1926" s="95"/>
      <c r="X1926" s="129"/>
      <c r="Y1926" s="100"/>
      <c r="Z1926" s="99"/>
      <c r="AA1926" s="100"/>
      <c r="AB1926" s="99"/>
      <c r="AC1926" s="100"/>
      <c r="AD1926" s="105"/>
      <c r="AE1926" s="94"/>
      <c r="AF1926" s="105"/>
      <c r="AG1926" s="94"/>
      <c r="AH1926" s="132"/>
      <c r="AI1926" s="97"/>
      <c r="AJ1926" s="96"/>
      <c r="AK1926" s="176"/>
      <c r="AL1926" s="169"/>
    </row>
    <row r="1927" spans="13:38" x14ac:dyDescent="0.45">
      <c r="M1927" s="96"/>
      <c r="N1927" s="103"/>
      <c r="R1927" s="108"/>
      <c r="S1927" s="98"/>
      <c r="T1927" s="105"/>
      <c r="V1927" s="171"/>
      <c r="W1927" s="95"/>
      <c r="X1927" s="129"/>
      <c r="Y1927" s="100"/>
      <c r="Z1927" s="99"/>
      <c r="AA1927" s="100"/>
      <c r="AB1927" s="99"/>
      <c r="AC1927" s="100"/>
      <c r="AD1927" s="105"/>
      <c r="AE1927" s="94"/>
      <c r="AF1927" s="105"/>
      <c r="AG1927" s="94"/>
      <c r="AH1927" s="132"/>
      <c r="AI1927" s="97"/>
      <c r="AJ1927" s="96"/>
      <c r="AK1927" s="176"/>
      <c r="AL1927" s="169"/>
    </row>
    <row r="1928" spans="13:38" x14ac:dyDescent="0.45">
      <c r="M1928" s="96"/>
      <c r="N1928" s="103"/>
      <c r="R1928" s="108"/>
      <c r="S1928" s="98"/>
      <c r="T1928" s="105"/>
      <c r="V1928" s="171"/>
      <c r="W1928" s="95"/>
      <c r="X1928" s="129"/>
      <c r="Y1928" s="100"/>
      <c r="Z1928" s="99"/>
      <c r="AA1928" s="100"/>
      <c r="AB1928" s="99"/>
      <c r="AC1928" s="100"/>
      <c r="AD1928" s="105"/>
      <c r="AE1928" s="94"/>
      <c r="AF1928" s="105"/>
      <c r="AG1928" s="94"/>
      <c r="AH1928" s="132"/>
      <c r="AI1928" s="97"/>
      <c r="AJ1928" s="96"/>
      <c r="AK1928" s="176"/>
      <c r="AL1928" s="169"/>
    </row>
    <row r="1929" spans="13:38" x14ac:dyDescent="0.45">
      <c r="M1929" s="96"/>
      <c r="N1929" s="103"/>
      <c r="R1929" s="108"/>
      <c r="S1929" s="98"/>
      <c r="T1929" s="105"/>
      <c r="V1929" s="171"/>
      <c r="W1929" s="95"/>
      <c r="X1929" s="129"/>
      <c r="Y1929" s="100"/>
      <c r="Z1929" s="99"/>
      <c r="AA1929" s="100"/>
      <c r="AB1929" s="99"/>
      <c r="AC1929" s="100"/>
      <c r="AD1929" s="105"/>
      <c r="AE1929" s="94"/>
      <c r="AF1929" s="105"/>
      <c r="AG1929" s="94"/>
      <c r="AH1929" s="132"/>
      <c r="AI1929" s="97"/>
      <c r="AJ1929" s="96"/>
      <c r="AK1929" s="176"/>
      <c r="AL1929" s="169"/>
    </row>
    <row r="1930" spans="13:38" x14ac:dyDescent="0.45">
      <c r="M1930" s="96"/>
      <c r="N1930" s="103"/>
      <c r="R1930" s="108"/>
      <c r="S1930" s="98"/>
      <c r="T1930" s="105"/>
      <c r="V1930" s="171"/>
      <c r="W1930" s="95"/>
      <c r="X1930" s="129"/>
      <c r="Y1930" s="100"/>
      <c r="Z1930" s="99"/>
      <c r="AA1930" s="100"/>
      <c r="AB1930" s="99"/>
      <c r="AC1930" s="100"/>
      <c r="AD1930" s="105"/>
      <c r="AE1930" s="94"/>
      <c r="AF1930" s="105"/>
      <c r="AG1930" s="94"/>
      <c r="AH1930" s="132"/>
      <c r="AI1930" s="97"/>
      <c r="AJ1930" s="96"/>
      <c r="AK1930" s="176"/>
      <c r="AL1930" s="169"/>
    </row>
    <row r="1931" spans="13:38" x14ac:dyDescent="0.45">
      <c r="M1931" s="96"/>
      <c r="N1931" s="103"/>
      <c r="R1931" s="108"/>
      <c r="S1931" s="98"/>
      <c r="T1931" s="105"/>
      <c r="V1931" s="171"/>
      <c r="W1931" s="95"/>
      <c r="X1931" s="129"/>
      <c r="Y1931" s="100"/>
      <c r="Z1931" s="99"/>
      <c r="AA1931" s="100"/>
      <c r="AB1931" s="99"/>
      <c r="AC1931" s="100"/>
      <c r="AD1931" s="105"/>
      <c r="AE1931" s="94"/>
      <c r="AF1931" s="105"/>
      <c r="AG1931" s="94"/>
      <c r="AH1931" s="132"/>
      <c r="AI1931" s="97"/>
      <c r="AJ1931" s="96"/>
      <c r="AK1931" s="176"/>
      <c r="AL1931" s="169"/>
    </row>
    <row r="1932" spans="13:38" x14ac:dyDescent="0.45">
      <c r="M1932" s="96"/>
      <c r="N1932" s="103"/>
      <c r="R1932" s="108"/>
      <c r="S1932" s="98"/>
      <c r="T1932" s="105"/>
      <c r="V1932" s="171"/>
      <c r="W1932" s="95"/>
      <c r="X1932" s="129"/>
      <c r="Y1932" s="100"/>
      <c r="Z1932" s="99"/>
      <c r="AA1932" s="100"/>
      <c r="AB1932" s="99"/>
      <c r="AC1932" s="100"/>
      <c r="AD1932" s="105"/>
      <c r="AE1932" s="94"/>
      <c r="AF1932" s="105"/>
      <c r="AG1932" s="94"/>
      <c r="AH1932" s="132"/>
      <c r="AI1932" s="97"/>
      <c r="AJ1932" s="96"/>
      <c r="AK1932" s="176"/>
      <c r="AL1932" s="169"/>
    </row>
    <row r="1933" spans="13:38" x14ac:dyDescent="0.45">
      <c r="M1933" s="96"/>
      <c r="N1933" s="103"/>
      <c r="R1933" s="108"/>
      <c r="S1933" s="98"/>
      <c r="T1933" s="105"/>
      <c r="V1933" s="171"/>
      <c r="W1933" s="95"/>
      <c r="X1933" s="129"/>
      <c r="Y1933" s="100"/>
      <c r="Z1933" s="99"/>
      <c r="AA1933" s="100"/>
      <c r="AB1933" s="99"/>
      <c r="AC1933" s="100"/>
      <c r="AD1933" s="105"/>
      <c r="AE1933" s="94"/>
      <c r="AF1933" s="105"/>
      <c r="AG1933" s="94"/>
      <c r="AH1933" s="132"/>
      <c r="AI1933" s="97"/>
      <c r="AJ1933" s="96"/>
      <c r="AK1933" s="176"/>
      <c r="AL1933" s="169"/>
    </row>
    <row r="1934" spans="13:38" x14ac:dyDescent="0.45">
      <c r="M1934" s="96"/>
      <c r="N1934" s="103"/>
      <c r="R1934" s="108"/>
      <c r="S1934" s="98"/>
      <c r="T1934" s="105"/>
      <c r="V1934" s="171"/>
      <c r="W1934" s="95"/>
      <c r="X1934" s="129"/>
      <c r="Y1934" s="100"/>
      <c r="Z1934" s="99"/>
      <c r="AA1934" s="100"/>
      <c r="AB1934" s="99"/>
      <c r="AC1934" s="100"/>
      <c r="AD1934" s="105"/>
      <c r="AE1934" s="94"/>
      <c r="AF1934" s="105"/>
      <c r="AG1934" s="94"/>
      <c r="AH1934" s="132"/>
      <c r="AI1934" s="97"/>
      <c r="AJ1934" s="96"/>
      <c r="AK1934" s="176"/>
      <c r="AL1934" s="169"/>
    </row>
    <row r="1935" spans="13:38" x14ac:dyDescent="0.45">
      <c r="M1935" s="96"/>
      <c r="N1935" s="103"/>
      <c r="R1935" s="108"/>
      <c r="S1935" s="98"/>
      <c r="T1935" s="105"/>
      <c r="V1935" s="171"/>
      <c r="W1935" s="95"/>
      <c r="X1935" s="129"/>
      <c r="Y1935" s="100"/>
      <c r="Z1935" s="99"/>
      <c r="AA1935" s="100"/>
      <c r="AB1935" s="99"/>
      <c r="AC1935" s="100"/>
      <c r="AD1935" s="105"/>
      <c r="AE1935" s="94"/>
      <c r="AF1935" s="105"/>
      <c r="AG1935" s="94"/>
      <c r="AH1935" s="132"/>
      <c r="AI1935" s="97"/>
      <c r="AJ1935" s="96"/>
      <c r="AK1935" s="176"/>
      <c r="AL1935" s="169"/>
    </row>
    <row r="1936" spans="13:38" x14ac:dyDescent="0.45">
      <c r="M1936" s="96"/>
      <c r="N1936" s="103"/>
      <c r="R1936" s="108"/>
      <c r="S1936" s="98"/>
      <c r="T1936" s="105"/>
      <c r="V1936" s="171"/>
      <c r="W1936" s="95"/>
      <c r="X1936" s="129"/>
      <c r="Y1936" s="100"/>
      <c r="Z1936" s="99"/>
      <c r="AA1936" s="100"/>
      <c r="AB1936" s="99"/>
      <c r="AC1936" s="100"/>
      <c r="AD1936" s="105"/>
      <c r="AE1936" s="94"/>
      <c r="AF1936" s="105"/>
      <c r="AG1936" s="94"/>
      <c r="AH1936" s="132"/>
      <c r="AI1936" s="97"/>
      <c r="AJ1936" s="96"/>
      <c r="AK1936" s="176"/>
      <c r="AL1936" s="169"/>
    </row>
    <row r="1937" spans="13:38" x14ac:dyDescent="0.45">
      <c r="M1937" s="96"/>
      <c r="N1937" s="103"/>
      <c r="R1937" s="108"/>
      <c r="S1937" s="98"/>
      <c r="T1937" s="105"/>
      <c r="V1937" s="171"/>
      <c r="W1937" s="95"/>
      <c r="X1937" s="129"/>
      <c r="Y1937" s="100"/>
      <c r="Z1937" s="99"/>
      <c r="AA1937" s="100"/>
      <c r="AB1937" s="99"/>
      <c r="AC1937" s="100"/>
      <c r="AD1937" s="105"/>
      <c r="AE1937" s="94"/>
      <c r="AF1937" s="105"/>
      <c r="AG1937" s="94"/>
      <c r="AH1937" s="132"/>
      <c r="AI1937" s="97"/>
      <c r="AJ1937" s="96"/>
      <c r="AK1937" s="176"/>
      <c r="AL1937" s="169"/>
    </row>
    <row r="1938" spans="13:38" x14ac:dyDescent="0.45">
      <c r="M1938" s="96"/>
      <c r="N1938" s="103"/>
      <c r="R1938" s="108"/>
      <c r="S1938" s="98"/>
      <c r="T1938" s="105"/>
      <c r="V1938" s="171"/>
      <c r="W1938" s="95"/>
      <c r="X1938" s="129"/>
      <c r="Y1938" s="100"/>
      <c r="Z1938" s="99"/>
      <c r="AA1938" s="100"/>
      <c r="AB1938" s="99"/>
      <c r="AC1938" s="100"/>
      <c r="AD1938" s="105"/>
      <c r="AE1938" s="94"/>
      <c r="AF1938" s="105"/>
      <c r="AG1938" s="94"/>
      <c r="AH1938" s="132"/>
      <c r="AI1938" s="97"/>
      <c r="AJ1938" s="96"/>
      <c r="AK1938" s="176"/>
      <c r="AL1938" s="169"/>
    </row>
    <row r="1939" spans="13:38" x14ac:dyDescent="0.45">
      <c r="M1939" s="96"/>
      <c r="N1939" s="103"/>
      <c r="R1939" s="108"/>
      <c r="S1939" s="98"/>
      <c r="T1939" s="105"/>
      <c r="V1939" s="171"/>
      <c r="W1939" s="95"/>
      <c r="X1939" s="129"/>
      <c r="Y1939" s="100"/>
      <c r="Z1939" s="99"/>
      <c r="AA1939" s="100"/>
      <c r="AB1939" s="99"/>
      <c r="AC1939" s="100"/>
      <c r="AD1939" s="105"/>
      <c r="AE1939" s="94"/>
      <c r="AF1939" s="105"/>
      <c r="AG1939" s="94"/>
      <c r="AH1939" s="132"/>
      <c r="AI1939" s="97"/>
      <c r="AJ1939" s="96"/>
      <c r="AK1939" s="176"/>
      <c r="AL1939" s="169"/>
    </row>
    <row r="1940" spans="13:38" x14ac:dyDescent="0.45">
      <c r="M1940" s="96"/>
      <c r="N1940" s="103"/>
      <c r="R1940" s="108"/>
      <c r="S1940" s="98"/>
      <c r="T1940" s="105"/>
      <c r="V1940" s="171"/>
      <c r="W1940" s="95"/>
      <c r="X1940" s="129"/>
      <c r="Y1940" s="100"/>
      <c r="Z1940" s="99"/>
      <c r="AA1940" s="100"/>
      <c r="AB1940" s="99"/>
      <c r="AC1940" s="100"/>
      <c r="AD1940" s="105"/>
      <c r="AE1940" s="94"/>
      <c r="AF1940" s="105"/>
      <c r="AG1940" s="94"/>
      <c r="AH1940" s="132"/>
      <c r="AI1940" s="97"/>
      <c r="AJ1940" s="96"/>
      <c r="AK1940" s="176"/>
      <c r="AL1940" s="169"/>
    </row>
    <row r="1941" spans="13:38" x14ac:dyDescent="0.45">
      <c r="M1941" s="96"/>
      <c r="N1941" s="103"/>
      <c r="R1941" s="108"/>
      <c r="S1941" s="98"/>
      <c r="T1941" s="105"/>
      <c r="V1941" s="171"/>
      <c r="W1941" s="95"/>
      <c r="X1941" s="129"/>
      <c r="Y1941" s="100"/>
      <c r="Z1941" s="99"/>
      <c r="AA1941" s="100"/>
      <c r="AB1941" s="99"/>
      <c r="AC1941" s="100"/>
      <c r="AD1941" s="105"/>
      <c r="AE1941" s="94"/>
      <c r="AF1941" s="105"/>
      <c r="AG1941" s="94"/>
      <c r="AH1941" s="132"/>
      <c r="AI1941" s="97"/>
      <c r="AJ1941" s="96"/>
      <c r="AK1941" s="176"/>
      <c r="AL1941" s="169"/>
    </row>
    <row r="1942" spans="13:38" x14ac:dyDescent="0.45">
      <c r="M1942" s="96"/>
      <c r="N1942" s="103"/>
      <c r="R1942" s="108"/>
      <c r="S1942" s="98"/>
      <c r="T1942" s="105"/>
      <c r="V1942" s="171"/>
      <c r="W1942" s="95"/>
      <c r="X1942" s="129"/>
      <c r="Y1942" s="100"/>
      <c r="Z1942" s="99"/>
      <c r="AA1942" s="100"/>
      <c r="AB1942" s="99"/>
      <c r="AC1942" s="100"/>
      <c r="AD1942" s="105"/>
      <c r="AE1942" s="94"/>
      <c r="AF1942" s="105"/>
      <c r="AG1942" s="94"/>
      <c r="AH1942" s="132"/>
      <c r="AI1942" s="97"/>
      <c r="AJ1942" s="96"/>
      <c r="AK1942" s="176"/>
      <c r="AL1942" s="169"/>
    </row>
    <row r="1943" spans="13:38" x14ac:dyDescent="0.45">
      <c r="M1943" s="96"/>
      <c r="N1943" s="103"/>
      <c r="R1943" s="108"/>
      <c r="S1943" s="98"/>
      <c r="T1943" s="105"/>
      <c r="V1943" s="171"/>
      <c r="W1943" s="95"/>
      <c r="X1943" s="129"/>
      <c r="Y1943" s="100"/>
      <c r="Z1943" s="99"/>
      <c r="AA1943" s="100"/>
      <c r="AB1943" s="99"/>
      <c r="AC1943" s="100"/>
      <c r="AD1943" s="105"/>
      <c r="AE1943" s="94"/>
      <c r="AF1943" s="105"/>
      <c r="AG1943" s="94"/>
      <c r="AH1943" s="132"/>
      <c r="AI1943" s="97"/>
      <c r="AJ1943" s="96"/>
      <c r="AK1943" s="176"/>
      <c r="AL1943" s="169"/>
    </row>
    <row r="1944" spans="13:38" x14ac:dyDescent="0.45">
      <c r="M1944" s="96"/>
      <c r="N1944" s="103"/>
      <c r="R1944" s="108"/>
      <c r="S1944" s="98"/>
      <c r="T1944" s="105"/>
      <c r="V1944" s="171"/>
      <c r="W1944" s="95"/>
      <c r="X1944" s="129"/>
      <c r="Y1944" s="100"/>
      <c r="Z1944" s="99"/>
      <c r="AA1944" s="100"/>
      <c r="AB1944" s="99"/>
      <c r="AC1944" s="100"/>
      <c r="AD1944" s="105"/>
      <c r="AE1944" s="94"/>
      <c r="AF1944" s="105"/>
      <c r="AG1944" s="94"/>
      <c r="AH1944" s="132"/>
      <c r="AI1944" s="97"/>
      <c r="AJ1944" s="96"/>
      <c r="AK1944" s="176"/>
      <c r="AL1944" s="169"/>
    </row>
    <row r="1945" spans="13:38" x14ac:dyDescent="0.45">
      <c r="M1945" s="96"/>
      <c r="N1945" s="103"/>
      <c r="R1945" s="108"/>
      <c r="S1945" s="98"/>
      <c r="T1945" s="105"/>
      <c r="V1945" s="171"/>
      <c r="W1945" s="95"/>
      <c r="X1945" s="129"/>
      <c r="Y1945" s="100"/>
      <c r="Z1945" s="99"/>
      <c r="AA1945" s="100"/>
      <c r="AB1945" s="99"/>
      <c r="AC1945" s="100"/>
      <c r="AD1945" s="105"/>
      <c r="AE1945" s="94"/>
      <c r="AF1945" s="105"/>
      <c r="AG1945" s="94"/>
      <c r="AH1945" s="132"/>
      <c r="AI1945" s="97"/>
      <c r="AJ1945" s="96"/>
      <c r="AK1945" s="176"/>
      <c r="AL1945" s="169"/>
    </row>
    <row r="1946" spans="13:38" x14ac:dyDescent="0.45">
      <c r="M1946" s="96"/>
      <c r="N1946" s="103"/>
      <c r="R1946" s="108"/>
      <c r="S1946" s="98"/>
      <c r="T1946" s="105"/>
      <c r="V1946" s="171"/>
      <c r="W1946" s="95"/>
      <c r="X1946" s="129"/>
      <c r="Y1946" s="100"/>
      <c r="Z1946" s="99"/>
      <c r="AA1946" s="100"/>
      <c r="AB1946" s="99"/>
      <c r="AC1946" s="100"/>
      <c r="AD1946" s="105"/>
      <c r="AE1946" s="94"/>
      <c r="AF1946" s="105"/>
      <c r="AG1946" s="94"/>
      <c r="AH1946" s="132"/>
      <c r="AI1946" s="97"/>
      <c r="AJ1946" s="96"/>
      <c r="AK1946" s="176"/>
      <c r="AL1946" s="169"/>
    </row>
    <row r="1947" spans="13:38" x14ac:dyDescent="0.45">
      <c r="M1947" s="96"/>
      <c r="N1947" s="103"/>
      <c r="R1947" s="108"/>
      <c r="S1947" s="98"/>
      <c r="T1947" s="105"/>
      <c r="V1947" s="171"/>
      <c r="W1947" s="95"/>
      <c r="X1947" s="129"/>
      <c r="Y1947" s="100"/>
      <c r="Z1947" s="99"/>
      <c r="AA1947" s="100"/>
      <c r="AB1947" s="99"/>
      <c r="AC1947" s="100"/>
      <c r="AD1947" s="105"/>
      <c r="AE1947" s="94"/>
      <c r="AF1947" s="105"/>
      <c r="AG1947" s="94"/>
      <c r="AH1947" s="132"/>
      <c r="AI1947" s="97"/>
      <c r="AJ1947" s="96"/>
      <c r="AK1947" s="176"/>
      <c r="AL1947" s="169"/>
    </row>
    <row r="1948" spans="13:38" x14ac:dyDescent="0.45">
      <c r="M1948" s="96"/>
      <c r="N1948" s="103"/>
      <c r="R1948" s="108"/>
      <c r="S1948" s="98"/>
      <c r="T1948" s="105"/>
      <c r="V1948" s="171"/>
      <c r="W1948" s="95"/>
      <c r="X1948" s="129"/>
      <c r="Y1948" s="100"/>
      <c r="Z1948" s="99"/>
      <c r="AA1948" s="100"/>
      <c r="AB1948" s="99"/>
      <c r="AC1948" s="100"/>
      <c r="AD1948" s="105"/>
      <c r="AE1948" s="94"/>
      <c r="AF1948" s="105"/>
      <c r="AG1948" s="94"/>
      <c r="AH1948" s="132"/>
      <c r="AI1948" s="97"/>
      <c r="AJ1948" s="96"/>
      <c r="AK1948" s="176"/>
      <c r="AL1948" s="169"/>
    </row>
    <row r="1949" spans="13:38" x14ac:dyDescent="0.45">
      <c r="M1949" s="96"/>
      <c r="N1949" s="103"/>
      <c r="R1949" s="108"/>
      <c r="S1949" s="98"/>
      <c r="T1949" s="105"/>
      <c r="V1949" s="171"/>
      <c r="W1949" s="95"/>
      <c r="X1949" s="129"/>
      <c r="Y1949" s="100"/>
      <c r="Z1949" s="99"/>
      <c r="AA1949" s="100"/>
      <c r="AB1949" s="99"/>
      <c r="AC1949" s="100"/>
      <c r="AD1949" s="105"/>
      <c r="AE1949" s="94"/>
      <c r="AF1949" s="105"/>
      <c r="AG1949" s="94"/>
      <c r="AH1949" s="132"/>
      <c r="AI1949" s="97"/>
      <c r="AJ1949" s="96"/>
      <c r="AK1949" s="176"/>
      <c r="AL1949" s="169"/>
    </row>
    <row r="1950" spans="13:38" x14ac:dyDescent="0.45">
      <c r="M1950" s="96"/>
      <c r="N1950" s="103"/>
      <c r="R1950" s="108"/>
      <c r="S1950" s="98"/>
      <c r="T1950" s="105"/>
      <c r="V1950" s="171"/>
      <c r="W1950" s="95"/>
      <c r="X1950" s="129"/>
      <c r="Y1950" s="100"/>
      <c r="Z1950" s="99"/>
      <c r="AA1950" s="100"/>
      <c r="AB1950" s="99"/>
      <c r="AC1950" s="100"/>
      <c r="AD1950" s="105"/>
      <c r="AE1950" s="94"/>
      <c r="AF1950" s="105"/>
      <c r="AG1950" s="94"/>
      <c r="AH1950" s="132"/>
      <c r="AI1950" s="97"/>
      <c r="AJ1950" s="96"/>
      <c r="AK1950" s="176"/>
      <c r="AL1950" s="169"/>
    </row>
    <row r="1951" spans="13:38" x14ac:dyDescent="0.45">
      <c r="M1951" s="96"/>
      <c r="N1951" s="103"/>
      <c r="R1951" s="108"/>
      <c r="S1951" s="98"/>
      <c r="T1951" s="105"/>
      <c r="V1951" s="171"/>
      <c r="W1951" s="95"/>
      <c r="X1951" s="129"/>
      <c r="Y1951" s="100"/>
      <c r="Z1951" s="99"/>
      <c r="AA1951" s="100"/>
      <c r="AB1951" s="99"/>
      <c r="AC1951" s="100"/>
      <c r="AD1951" s="105"/>
      <c r="AE1951" s="94"/>
      <c r="AF1951" s="105"/>
      <c r="AG1951" s="94"/>
      <c r="AH1951" s="132"/>
      <c r="AI1951" s="97"/>
      <c r="AJ1951" s="96"/>
      <c r="AK1951" s="176"/>
      <c r="AL1951" s="169"/>
    </row>
    <row r="1952" spans="13:38" x14ac:dyDescent="0.45">
      <c r="M1952" s="96"/>
      <c r="N1952" s="103"/>
      <c r="R1952" s="108"/>
      <c r="S1952" s="98"/>
      <c r="T1952" s="105"/>
      <c r="V1952" s="171"/>
      <c r="W1952" s="95"/>
      <c r="X1952" s="129"/>
      <c r="Y1952" s="100"/>
      <c r="Z1952" s="99"/>
      <c r="AA1952" s="100"/>
      <c r="AB1952" s="99"/>
      <c r="AC1952" s="100"/>
      <c r="AD1952" s="105"/>
      <c r="AE1952" s="94"/>
      <c r="AF1952" s="105"/>
      <c r="AG1952" s="94"/>
      <c r="AH1952" s="132"/>
      <c r="AI1952" s="97"/>
      <c r="AJ1952" s="96"/>
      <c r="AK1952" s="176"/>
      <c r="AL1952" s="169"/>
    </row>
    <row r="1953" spans="13:38" x14ac:dyDescent="0.45">
      <c r="M1953" s="96"/>
      <c r="N1953" s="103"/>
      <c r="R1953" s="108"/>
      <c r="S1953" s="98"/>
      <c r="T1953" s="105"/>
      <c r="V1953" s="171"/>
      <c r="W1953" s="95"/>
      <c r="X1953" s="129"/>
      <c r="Y1953" s="100"/>
      <c r="Z1953" s="99"/>
      <c r="AA1953" s="100"/>
      <c r="AB1953" s="99"/>
      <c r="AC1953" s="100"/>
      <c r="AD1953" s="105"/>
      <c r="AE1953" s="94"/>
      <c r="AF1953" s="105"/>
      <c r="AG1953" s="94"/>
      <c r="AH1953" s="132"/>
      <c r="AI1953" s="97"/>
      <c r="AJ1953" s="96"/>
      <c r="AK1953" s="176"/>
      <c r="AL1953" s="169"/>
    </row>
    <row r="1954" spans="13:38" x14ac:dyDescent="0.45">
      <c r="M1954" s="96"/>
      <c r="N1954" s="103"/>
      <c r="R1954" s="108"/>
      <c r="S1954" s="98"/>
      <c r="T1954" s="105"/>
      <c r="V1954" s="171"/>
      <c r="W1954" s="95"/>
      <c r="X1954" s="129"/>
      <c r="Y1954" s="100"/>
      <c r="Z1954" s="99"/>
      <c r="AA1954" s="100"/>
      <c r="AB1954" s="99"/>
      <c r="AC1954" s="100"/>
      <c r="AD1954" s="105"/>
      <c r="AE1954" s="94"/>
      <c r="AF1954" s="105"/>
      <c r="AG1954" s="94"/>
      <c r="AH1954" s="132"/>
      <c r="AI1954" s="97"/>
      <c r="AJ1954" s="96"/>
      <c r="AK1954" s="176"/>
      <c r="AL1954" s="169"/>
    </row>
    <row r="1955" spans="13:38" x14ac:dyDescent="0.45">
      <c r="M1955" s="96"/>
      <c r="N1955" s="103"/>
      <c r="R1955" s="108"/>
      <c r="S1955" s="98"/>
      <c r="T1955" s="105"/>
      <c r="V1955" s="171"/>
      <c r="W1955" s="95"/>
      <c r="X1955" s="129"/>
      <c r="Y1955" s="100"/>
      <c r="Z1955" s="99"/>
      <c r="AA1955" s="100"/>
      <c r="AB1955" s="99"/>
      <c r="AC1955" s="100"/>
      <c r="AD1955" s="105"/>
      <c r="AE1955" s="94"/>
      <c r="AF1955" s="105"/>
      <c r="AG1955" s="94"/>
      <c r="AH1955" s="132"/>
      <c r="AI1955" s="97"/>
      <c r="AJ1955" s="96"/>
      <c r="AK1955" s="176"/>
      <c r="AL1955" s="169"/>
    </row>
    <row r="1956" spans="13:38" x14ac:dyDescent="0.45">
      <c r="M1956" s="96"/>
      <c r="N1956" s="103"/>
      <c r="R1956" s="108"/>
      <c r="S1956" s="98"/>
      <c r="T1956" s="105"/>
      <c r="V1956" s="171"/>
      <c r="W1956" s="95"/>
      <c r="X1956" s="129"/>
      <c r="Y1956" s="100"/>
      <c r="Z1956" s="99"/>
      <c r="AA1956" s="100"/>
      <c r="AB1956" s="99"/>
      <c r="AC1956" s="100"/>
      <c r="AD1956" s="105"/>
      <c r="AE1956" s="94"/>
      <c r="AF1956" s="105"/>
      <c r="AG1956" s="94"/>
      <c r="AH1956" s="132"/>
      <c r="AI1956" s="97"/>
      <c r="AJ1956" s="96"/>
      <c r="AK1956" s="176"/>
      <c r="AL1956" s="169"/>
    </row>
    <row r="1957" spans="13:38" x14ac:dyDescent="0.45">
      <c r="M1957" s="96"/>
      <c r="N1957" s="103"/>
      <c r="R1957" s="108"/>
      <c r="S1957" s="98"/>
      <c r="T1957" s="105"/>
      <c r="V1957" s="171"/>
      <c r="W1957" s="95"/>
      <c r="X1957" s="129"/>
      <c r="Y1957" s="100"/>
      <c r="Z1957" s="99"/>
      <c r="AA1957" s="100"/>
      <c r="AB1957" s="99"/>
      <c r="AC1957" s="100"/>
      <c r="AD1957" s="105"/>
      <c r="AE1957" s="94"/>
      <c r="AF1957" s="105"/>
      <c r="AG1957" s="94"/>
      <c r="AH1957" s="132"/>
      <c r="AI1957" s="97"/>
      <c r="AJ1957" s="96"/>
      <c r="AK1957" s="176"/>
      <c r="AL1957" s="169"/>
    </row>
    <row r="1958" spans="13:38" x14ac:dyDescent="0.45">
      <c r="M1958" s="96"/>
      <c r="N1958" s="103"/>
      <c r="R1958" s="108"/>
      <c r="S1958" s="98"/>
      <c r="T1958" s="105"/>
      <c r="V1958" s="171"/>
      <c r="W1958" s="95"/>
      <c r="X1958" s="129"/>
      <c r="Y1958" s="100"/>
      <c r="Z1958" s="99"/>
      <c r="AA1958" s="100"/>
      <c r="AB1958" s="99"/>
      <c r="AC1958" s="100"/>
      <c r="AD1958" s="105"/>
      <c r="AE1958" s="94"/>
      <c r="AF1958" s="105"/>
      <c r="AG1958" s="94"/>
      <c r="AH1958" s="132"/>
      <c r="AI1958" s="97"/>
      <c r="AJ1958" s="96"/>
      <c r="AK1958" s="176"/>
      <c r="AL1958" s="169"/>
    </row>
    <row r="1959" spans="13:38" x14ac:dyDescent="0.45">
      <c r="M1959" s="96"/>
      <c r="N1959" s="103"/>
      <c r="R1959" s="108"/>
      <c r="S1959" s="98"/>
      <c r="T1959" s="105"/>
      <c r="V1959" s="171"/>
      <c r="W1959" s="95"/>
      <c r="X1959" s="129"/>
      <c r="Y1959" s="100"/>
      <c r="Z1959" s="99"/>
      <c r="AA1959" s="100"/>
      <c r="AB1959" s="99"/>
      <c r="AC1959" s="100"/>
      <c r="AD1959" s="105"/>
      <c r="AE1959" s="94"/>
      <c r="AF1959" s="105"/>
      <c r="AG1959" s="94"/>
      <c r="AH1959" s="132"/>
      <c r="AI1959" s="97"/>
      <c r="AJ1959" s="96"/>
      <c r="AK1959" s="176"/>
      <c r="AL1959" s="169"/>
    </row>
    <row r="1960" spans="13:38" x14ac:dyDescent="0.45">
      <c r="M1960" s="96"/>
      <c r="N1960" s="103"/>
      <c r="R1960" s="108"/>
      <c r="S1960" s="98"/>
      <c r="T1960" s="105"/>
      <c r="V1960" s="171"/>
      <c r="W1960" s="95"/>
      <c r="X1960" s="129"/>
      <c r="Y1960" s="100"/>
      <c r="Z1960" s="99"/>
      <c r="AA1960" s="100"/>
      <c r="AB1960" s="99"/>
      <c r="AC1960" s="100"/>
      <c r="AD1960" s="105"/>
      <c r="AE1960" s="94"/>
      <c r="AF1960" s="105"/>
      <c r="AG1960" s="94"/>
      <c r="AH1960" s="132"/>
      <c r="AI1960" s="97"/>
      <c r="AJ1960" s="96"/>
      <c r="AK1960" s="176"/>
      <c r="AL1960" s="169"/>
    </row>
    <row r="1961" spans="13:38" x14ac:dyDescent="0.45">
      <c r="M1961" s="96"/>
      <c r="N1961" s="103"/>
      <c r="R1961" s="108"/>
      <c r="S1961" s="98"/>
      <c r="T1961" s="105"/>
      <c r="V1961" s="171"/>
      <c r="W1961" s="95"/>
      <c r="X1961" s="129"/>
      <c r="Y1961" s="100"/>
      <c r="Z1961" s="99"/>
      <c r="AA1961" s="100"/>
      <c r="AB1961" s="99"/>
      <c r="AC1961" s="100"/>
      <c r="AD1961" s="105"/>
      <c r="AE1961" s="94"/>
      <c r="AF1961" s="105"/>
      <c r="AG1961" s="94"/>
      <c r="AH1961" s="132"/>
      <c r="AI1961" s="97"/>
      <c r="AJ1961" s="96"/>
      <c r="AK1961" s="176"/>
      <c r="AL1961" s="169"/>
    </row>
    <row r="1962" spans="13:38" x14ac:dyDescent="0.45">
      <c r="M1962" s="96"/>
      <c r="N1962" s="103"/>
      <c r="R1962" s="108"/>
      <c r="S1962" s="98"/>
      <c r="T1962" s="105"/>
      <c r="V1962" s="171"/>
      <c r="W1962" s="95"/>
      <c r="X1962" s="129"/>
      <c r="Y1962" s="100"/>
      <c r="Z1962" s="99"/>
      <c r="AA1962" s="100"/>
      <c r="AB1962" s="99"/>
      <c r="AC1962" s="100"/>
      <c r="AD1962" s="105"/>
      <c r="AE1962" s="94"/>
      <c r="AF1962" s="105"/>
      <c r="AG1962" s="94"/>
      <c r="AH1962" s="132"/>
      <c r="AI1962" s="97"/>
      <c r="AJ1962" s="96"/>
      <c r="AK1962" s="176"/>
      <c r="AL1962" s="169"/>
    </row>
    <row r="1963" spans="13:38" x14ac:dyDescent="0.45">
      <c r="M1963" s="96"/>
      <c r="N1963" s="103"/>
      <c r="R1963" s="108"/>
      <c r="S1963" s="98"/>
      <c r="T1963" s="105"/>
      <c r="V1963" s="171"/>
      <c r="W1963" s="95"/>
      <c r="X1963" s="129"/>
      <c r="Y1963" s="100"/>
      <c r="Z1963" s="99"/>
      <c r="AA1963" s="100"/>
      <c r="AB1963" s="99"/>
      <c r="AC1963" s="100"/>
      <c r="AD1963" s="105"/>
      <c r="AE1963" s="94"/>
      <c r="AF1963" s="105"/>
      <c r="AG1963" s="94"/>
      <c r="AH1963" s="132"/>
      <c r="AI1963" s="97"/>
      <c r="AJ1963" s="96"/>
      <c r="AK1963" s="176"/>
      <c r="AL1963" s="169"/>
    </row>
    <row r="1964" spans="13:38" x14ac:dyDescent="0.45">
      <c r="M1964" s="96"/>
      <c r="N1964" s="103"/>
      <c r="R1964" s="108"/>
      <c r="S1964" s="98"/>
      <c r="T1964" s="105"/>
      <c r="V1964" s="171"/>
      <c r="W1964" s="95"/>
      <c r="X1964" s="129"/>
      <c r="Y1964" s="100"/>
      <c r="Z1964" s="99"/>
      <c r="AA1964" s="100"/>
      <c r="AB1964" s="99"/>
      <c r="AC1964" s="100"/>
      <c r="AD1964" s="105"/>
      <c r="AE1964" s="94"/>
      <c r="AF1964" s="105"/>
      <c r="AG1964" s="94"/>
      <c r="AH1964" s="132"/>
      <c r="AI1964" s="97"/>
      <c r="AJ1964" s="96"/>
      <c r="AK1964" s="176"/>
      <c r="AL1964" s="169"/>
    </row>
    <row r="1965" spans="13:38" x14ac:dyDescent="0.45">
      <c r="M1965" s="96"/>
      <c r="N1965" s="103"/>
      <c r="R1965" s="108"/>
      <c r="S1965" s="98"/>
      <c r="T1965" s="105"/>
      <c r="V1965" s="171"/>
      <c r="W1965" s="95"/>
      <c r="X1965" s="129"/>
      <c r="Y1965" s="100"/>
      <c r="Z1965" s="99"/>
      <c r="AA1965" s="100"/>
      <c r="AB1965" s="99"/>
      <c r="AC1965" s="100"/>
      <c r="AD1965" s="105"/>
      <c r="AE1965" s="94"/>
      <c r="AF1965" s="105"/>
      <c r="AG1965" s="94"/>
      <c r="AH1965" s="132"/>
      <c r="AI1965" s="97"/>
      <c r="AJ1965" s="96"/>
      <c r="AK1965" s="176"/>
      <c r="AL1965" s="169"/>
    </row>
    <row r="1966" spans="13:38" x14ac:dyDescent="0.45">
      <c r="M1966" s="96"/>
      <c r="N1966" s="103"/>
      <c r="R1966" s="108"/>
      <c r="S1966" s="98"/>
      <c r="T1966" s="105"/>
      <c r="V1966" s="171"/>
      <c r="W1966" s="95"/>
      <c r="X1966" s="129"/>
      <c r="Y1966" s="100"/>
      <c r="Z1966" s="99"/>
      <c r="AA1966" s="100"/>
      <c r="AB1966" s="99"/>
      <c r="AC1966" s="100"/>
      <c r="AD1966" s="105"/>
      <c r="AE1966" s="94"/>
      <c r="AF1966" s="105"/>
      <c r="AG1966" s="94"/>
      <c r="AH1966" s="132"/>
      <c r="AI1966" s="97"/>
      <c r="AJ1966" s="96"/>
      <c r="AK1966" s="176"/>
      <c r="AL1966" s="169"/>
    </row>
    <row r="1967" spans="13:38" x14ac:dyDescent="0.45">
      <c r="M1967" s="96"/>
      <c r="N1967" s="103"/>
      <c r="R1967" s="108"/>
      <c r="S1967" s="98"/>
      <c r="T1967" s="105"/>
      <c r="V1967" s="171"/>
      <c r="W1967" s="95"/>
      <c r="X1967" s="129"/>
      <c r="Y1967" s="100"/>
      <c r="Z1967" s="99"/>
      <c r="AA1967" s="100"/>
      <c r="AB1967" s="99"/>
      <c r="AC1967" s="100"/>
      <c r="AD1967" s="105"/>
      <c r="AE1967" s="94"/>
      <c r="AF1967" s="105"/>
      <c r="AG1967" s="94"/>
      <c r="AH1967" s="132"/>
      <c r="AI1967" s="97"/>
      <c r="AJ1967" s="96"/>
      <c r="AK1967" s="176"/>
      <c r="AL1967" s="169"/>
    </row>
    <row r="1968" spans="13:38" x14ac:dyDescent="0.45">
      <c r="M1968" s="96"/>
      <c r="N1968" s="103"/>
      <c r="R1968" s="108"/>
      <c r="S1968" s="98"/>
      <c r="T1968" s="105"/>
      <c r="V1968" s="171"/>
      <c r="W1968" s="95"/>
      <c r="X1968" s="129"/>
      <c r="Y1968" s="100"/>
      <c r="Z1968" s="99"/>
      <c r="AA1968" s="100"/>
      <c r="AB1968" s="99"/>
      <c r="AC1968" s="100"/>
      <c r="AD1968" s="105"/>
      <c r="AE1968" s="94"/>
      <c r="AF1968" s="105"/>
      <c r="AG1968" s="94"/>
      <c r="AH1968" s="132"/>
      <c r="AI1968" s="97"/>
      <c r="AJ1968" s="96"/>
      <c r="AK1968" s="176"/>
      <c r="AL1968" s="169"/>
    </row>
    <row r="1969" spans="13:38" x14ac:dyDescent="0.45">
      <c r="M1969" s="96"/>
      <c r="N1969" s="103"/>
      <c r="R1969" s="108"/>
      <c r="S1969" s="98"/>
      <c r="T1969" s="105"/>
      <c r="V1969" s="171"/>
      <c r="W1969" s="95"/>
      <c r="X1969" s="129"/>
      <c r="Y1969" s="100"/>
      <c r="Z1969" s="99"/>
      <c r="AA1969" s="100"/>
      <c r="AB1969" s="99"/>
      <c r="AC1969" s="100"/>
      <c r="AD1969" s="105"/>
      <c r="AE1969" s="94"/>
      <c r="AF1969" s="105"/>
      <c r="AG1969" s="94"/>
      <c r="AH1969" s="132"/>
      <c r="AI1969" s="97"/>
      <c r="AJ1969" s="96"/>
      <c r="AK1969" s="176"/>
      <c r="AL1969" s="169"/>
    </row>
    <row r="1970" spans="13:38" x14ac:dyDescent="0.45">
      <c r="M1970" s="96"/>
      <c r="N1970" s="103"/>
      <c r="R1970" s="108"/>
      <c r="S1970" s="98"/>
      <c r="T1970" s="105"/>
      <c r="V1970" s="171"/>
      <c r="W1970" s="95"/>
      <c r="X1970" s="129"/>
      <c r="Y1970" s="100"/>
      <c r="Z1970" s="99"/>
      <c r="AA1970" s="100"/>
      <c r="AB1970" s="99"/>
      <c r="AC1970" s="100"/>
      <c r="AD1970" s="105"/>
      <c r="AE1970" s="94"/>
      <c r="AF1970" s="105"/>
      <c r="AG1970" s="94"/>
      <c r="AH1970" s="132"/>
      <c r="AI1970" s="97"/>
      <c r="AJ1970" s="96"/>
      <c r="AK1970" s="176"/>
      <c r="AL1970" s="169"/>
    </row>
    <row r="1971" spans="13:38" x14ac:dyDescent="0.45">
      <c r="M1971" s="96"/>
      <c r="N1971" s="103"/>
      <c r="R1971" s="108"/>
      <c r="S1971" s="98"/>
      <c r="T1971" s="105"/>
      <c r="V1971" s="171"/>
      <c r="W1971" s="95"/>
      <c r="X1971" s="129"/>
      <c r="Y1971" s="100"/>
      <c r="Z1971" s="99"/>
      <c r="AA1971" s="100"/>
      <c r="AB1971" s="99"/>
      <c r="AC1971" s="100"/>
      <c r="AD1971" s="105"/>
      <c r="AE1971" s="94"/>
      <c r="AF1971" s="105"/>
      <c r="AG1971" s="94"/>
      <c r="AH1971" s="132"/>
      <c r="AI1971" s="97"/>
      <c r="AJ1971" s="96"/>
      <c r="AK1971" s="176"/>
      <c r="AL1971" s="169"/>
    </row>
    <row r="1972" spans="13:38" x14ac:dyDescent="0.45">
      <c r="M1972" s="96"/>
      <c r="N1972" s="103"/>
      <c r="R1972" s="108"/>
      <c r="S1972" s="98"/>
      <c r="T1972" s="105"/>
      <c r="V1972" s="171"/>
      <c r="W1972" s="95"/>
      <c r="X1972" s="129"/>
      <c r="Y1972" s="100"/>
      <c r="Z1972" s="99"/>
      <c r="AA1972" s="100"/>
      <c r="AB1972" s="99"/>
      <c r="AC1972" s="100"/>
      <c r="AD1972" s="105"/>
      <c r="AE1972" s="94"/>
      <c r="AF1972" s="105"/>
      <c r="AG1972" s="94"/>
      <c r="AH1972" s="132"/>
      <c r="AI1972" s="97"/>
      <c r="AJ1972" s="96"/>
      <c r="AK1972" s="176"/>
      <c r="AL1972" s="169"/>
    </row>
    <row r="1973" spans="13:38" x14ac:dyDescent="0.45">
      <c r="M1973" s="96"/>
      <c r="N1973" s="103"/>
      <c r="R1973" s="108"/>
      <c r="S1973" s="98"/>
      <c r="T1973" s="105"/>
      <c r="V1973" s="171"/>
      <c r="W1973" s="95"/>
      <c r="X1973" s="129"/>
      <c r="Y1973" s="100"/>
      <c r="Z1973" s="99"/>
      <c r="AA1973" s="100"/>
      <c r="AB1973" s="99"/>
      <c r="AC1973" s="100"/>
      <c r="AD1973" s="105"/>
      <c r="AE1973" s="94"/>
      <c r="AF1973" s="105"/>
      <c r="AG1973" s="94"/>
      <c r="AH1973" s="132"/>
      <c r="AI1973" s="97"/>
      <c r="AJ1973" s="96"/>
      <c r="AK1973" s="176"/>
      <c r="AL1973" s="169"/>
    </row>
    <row r="1974" spans="13:38" x14ac:dyDescent="0.45">
      <c r="M1974" s="96"/>
      <c r="N1974" s="103"/>
      <c r="R1974" s="108"/>
      <c r="S1974" s="98"/>
      <c r="T1974" s="105"/>
      <c r="V1974" s="171"/>
      <c r="W1974" s="95"/>
      <c r="X1974" s="129"/>
      <c r="Y1974" s="100"/>
      <c r="Z1974" s="99"/>
      <c r="AA1974" s="100"/>
      <c r="AB1974" s="99"/>
      <c r="AC1974" s="100"/>
      <c r="AD1974" s="105"/>
      <c r="AE1974" s="94"/>
      <c r="AF1974" s="105"/>
      <c r="AG1974" s="94"/>
      <c r="AH1974" s="132"/>
      <c r="AI1974" s="97"/>
      <c r="AJ1974" s="96"/>
      <c r="AK1974" s="176"/>
      <c r="AL1974" s="169"/>
    </row>
    <row r="1975" spans="13:38" x14ac:dyDescent="0.45">
      <c r="M1975" s="96"/>
      <c r="N1975" s="103"/>
      <c r="R1975" s="108"/>
      <c r="S1975" s="98"/>
      <c r="T1975" s="105"/>
      <c r="V1975" s="171"/>
      <c r="W1975" s="95"/>
      <c r="X1975" s="129"/>
      <c r="Y1975" s="100"/>
      <c r="Z1975" s="99"/>
      <c r="AA1975" s="100"/>
      <c r="AB1975" s="99"/>
      <c r="AC1975" s="100"/>
      <c r="AD1975" s="105"/>
      <c r="AE1975" s="94"/>
      <c r="AF1975" s="105"/>
      <c r="AG1975" s="94"/>
      <c r="AH1975" s="132"/>
      <c r="AI1975" s="97"/>
      <c r="AJ1975" s="96"/>
      <c r="AK1975" s="176"/>
      <c r="AL1975" s="169"/>
    </row>
    <row r="1976" spans="13:38" x14ac:dyDescent="0.45">
      <c r="M1976" s="96"/>
      <c r="N1976" s="103"/>
      <c r="R1976" s="108"/>
      <c r="S1976" s="98"/>
      <c r="T1976" s="105"/>
      <c r="V1976" s="171"/>
      <c r="W1976" s="95"/>
      <c r="X1976" s="129"/>
      <c r="Y1976" s="100"/>
      <c r="Z1976" s="99"/>
      <c r="AA1976" s="100"/>
      <c r="AB1976" s="99"/>
      <c r="AC1976" s="100"/>
      <c r="AD1976" s="105"/>
      <c r="AE1976" s="94"/>
      <c r="AF1976" s="105"/>
      <c r="AG1976" s="94"/>
      <c r="AH1976" s="132"/>
      <c r="AI1976" s="97"/>
      <c r="AJ1976" s="96"/>
      <c r="AK1976" s="176"/>
      <c r="AL1976" s="169"/>
    </row>
    <row r="1977" spans="13:38" x14ac:dyDescent="0.45">
      <c r="M1977" s="96"/>
      <c r="N1977" s="103"/>
      <c r="R1977" s="108"/>
      <c r="S1977" s="98"/>
      <c r="T1977" s="105"/>
      <c r="V1977" s="171"/>
      <c r="W1977" s="95"/>
      <c r="X1977" s="129"/>
      <c r="Y1977" s="100"/>
      <c r="Z1977" s="99"/>
      <c r="AA1977" s="100"/>
      <c r="AB1977" s="99"/>
      <c r="AC1977" s="100"/>
      <c r="AD1977" s="105"/>
      <c r="AE1977" s="94"/>
      <c r="AF1977" s="105"/>
      <c r="AG1977" s="94"/>
      <c r="AH1977" s="132"/>
      <c r="AI1977" s="97"/>
      <c r="AJ1977" s="96"/>
      <c r="AK1977" s="176"/>
      <c r="AL1977" s="169"/>
    </row>
    <row r="1978" spans="13:38" x14ac:dyDescent="0.45">
      <c r="M1978" s="96"/>
      <c r="N1978" s="103"/>
      <c r="R1978" s="108"/>
      <c r="S1978" s="98"/>
      <c r="T1978" s="105"/>
      <c r="V1978" s="171"/>
      <c r="W1978" s="95"/>
      <c r="X1978" s="129"/>
      <c r="Y1978" s="100"/>
      <c r="Z1978" s="99"/>
      <c r="AA1978" s="100"/>
      <c r="AB1978" s="99"/>
      <c r="AC1978" s="100"/>
      <c r="AD1978" s="105"/>
      <c r="AE1978" s="94"/>
      <c r="AF1978" s="105"/>
      <c r="AG1978" s="94"/>
      <c r="AH1978" s="132"/>
      <c r="AI1978" s="97"/>
      <c r="AJ1978" s="96"/>
      <c r="AK1978" s="176"/>
      <c r="AL1978" s="169"/>
    </row>
    <row r="1979" spans="13:38" x14ac:dyDescent="0.45">
      <c r="M1979" s="96"/>
      <c r="N1979" s="103"/>
      <c r="R1979" s="108"/>
      <c r="S1979" s="98"/>
      <c r="T1979" s="105"/>
      <c r="V1979" s="171"/>
      <c r="W1979" s="95"/>
      <c r="X1979" s="129"/>
      <c r="Y1979" s="100"/>
      <c r="Z1979" s="99"/>
      <c r="AA1979" s="100"/>
      <c r="AB1979" s="99"/>
      <c r="AC1979" s="100"/>
      <c r="AD1979" s="105"/>
      <c r="AE1979" s="94"/>
      <c r="AF1979" s="105"/>
      <c r="AG1979" s="94"/>
      <c r="AH1979" s="132"/>
      <c r="AI1979" s="97"/>
      <c r="AJ1979" s="96"/>
      <c r="AK1979" s="176"/>
      <c r="AL1979" s="169"/>
    </row>
    <row r="1980" spans="13:38" x14ac:dyDescent="0.45">
      <c r="M1980" s="96"/>
      <c r="N1980" s="103"/>
      <c r="R1980" s="108"/>
      <c r="S1980" s="98"/>
      <c r="T1980" s="105"/>
      <c r="V1980" s="171"/>
      <c r="W1980" s="95"/>
      <c r="X1980" s="129"/>
      <c r="Y1980" s="100"/>
      <c r="Z1980" s="99"/>
      <c r="AA1980" s="100"/>
      <c r="AB1980" s="99"/>
      <c r="AC1980" s="100"/>
      <c r="AD1980" s="105"/>
      <c r="AE1980" s="94"/>
      <c r="AF1980" s="105"/>
      <c r="AG1980" s="94"/>
      <c r="AH1980" s="132"/>
      <c r="AI1980" s="97"/>
      <c r="AJ1980" s="96"/>
      <c r="AK1980" s="176"/>
      <c r="AL1980" s="169"/>
    </row>
    <row r="1981" spans="13:38" x14ac:dyDescent="0.45">
      <c r="M1981" s="96"/>
      <c r="N1981" s="103"/>
      <c r="R1981" s="108"/>
      <c r="S1981" s="98"/>
      <c r="T1981" s="105"/>
      <c r="V1981" s="171"/>
      <c r="W1981" s="95"/>
      <c r="X1981" s="129"/>
      <c r="Y1981" s="100"/>
      <c r="Z1981" s="99"/>
      <c r="AA1981" s="100"/>
      <c r="AB1981" s="99"/>
      <c r="AC1981" s="100"/>
      <c r="AD1981" s="105"/>
      <c r="AE1981" s="94"/>
      <c r="AF1981" s="105"/>
      <c r="AG1981" s="94"/>
      <c r="AH1981" s="132"/>
      <c r="AI1981" s="97"/>
      <c r="AJ1981" s="96"/>
      <c r="AK1981" s="176"/>
      <c r="AL1981" s="169"/>
    </row>
    <row r="1982" spans="13:38" x14ac:dyDescent="0.45">
      <c r="M1982" s="96"/>
      <c r="N1982" s="103"/>
      <c r="R1982" s="108"/>
      <c r="S1982" s="98"/>
      <c r="T1982" s="105"/>
      <c r="V1982" s="171"/>
      <c r="W1982" s="95"/>
      <c r="X1982" s="129"/>
      <c r="Y1982" s="100"/>
      <c r="Z1982" s="99"/>
      <c r="AA1982" s="100"/>
      <c r="AB1982" s="99"/>
      <c r="AC1982" s="100"/>
      <c r="AD1982" s="105"/>
      <c r="AE1982" s="94"/>
      <c r="AF1982" s="105"/>
      <c r="AG1982" s="94"/>
      <c r="AH1982" s="132"/>
      <c r="AI1982" s="97"/>
      <c r="AJ1982" s="96"/>
      <c r="AK1982" s="176"/>
      <c r="AL1982" s="169"/>
    </row>
    <row r="1983" spans="13:38" x14ac:dyDescent="0.45">
      <c r="M1983" s="96"/>
      <c r="N1983" s="103"/>
      <c r="R1983" s="108"/>
      <c r="S1983" s="98"/>
      <c r="T1983" s="105"/>
      <c r="V1983" s="171"/>
      <c r="W1983" s="95"/>
      <c r="X1983" s="129"/>
      <c r="Y1983" s="100"/>
      <c r="Z1983" s="99"/>
      <c r="AA1983" s="100"/>
      <c r="AB1983" s="99"/>
      <c r="AC1983" s="100"/>
      <c r="AD1983" s="105"/>
      <c r="AE1983" s="94"/>
      <c r="AF1983" s="105"/>
      <c r="AG1983" s="94"/>
      <c r="AH1983" s="132"/>
      <c r="AI1983" s="97"/>
      <c r="AJ1983" s="96"/>
      <c r="AK1983" s="176"/>
      <c r="AL1983" s="169"/>
    </row>
    <row r="1984" spans="13:38" x14ac:dyDescent="0.45">
      <c r="M1984" s="96"/>
      <c r="N1984" s="103"/>
      <c r="R1984" s="108"/>
      <c r="S1984" s="98"/>
      <c r="T1984" s="105"/>
      <c r="V1984" s="171"/>
      <c r="W1984" s="95"/>
      <c r="X1984" s="129"/>
      <c r="Y1984" s="100"/>
      <c r="Z1984" s="99"/>
      <c r="AA1984" s="100"/>
      <c r="AB1984" s="99"/>
      <c r="AC1984" s="100"/>
      <c r="AD1984" s="105"/>
      <c r="AE1984" s="94"/>
      <c r="AF1984" s="105"/>
      <c r="AG1984" s="94"/>
      <c r="AH1984" s="132"/>
      <c r="AI1984" s="97"/>
      <c r="AJ1984" s="96"/>
      <c r="AK1984" s="176"/>
      <c r="AL1984" s="169"/>
    </row>
    <row r="1985" spans="13:38" x14ac:dyDescent="0.45">
      <c r="M1985" s="96"/>
      <c r="N1985" s="103"/>
      <c r="R1985" s="108"/>
      <c r="S1985" s="98"/>
      <c r="T1985" s="105"/>
      <c r="V1985" s="171"/>
      <c r="W1985" s="95"/>
      <c r="X1985" s="129"/>
      <c r="Y1985" s="100"/>
      <c r="Z1985" s="99"/>
      <c r="AA1985" s="100"/>
      <c r="AB1985" s="99"/>
      <c r="AC1985" s="100"/>
      <c r="AD1985" s="105"/>
      <c r="AE1985" s="94"/>
      <c r="AF1985" s="105"/>
      <c r="AG1985" s="94"/>
      <c r="AH1985" s="132"/>
      <c r="AI1985" s="97"/>
      <c r="AJ1985" s="96"/>
      <c r="AK1985" s="176"/>
      <c r="AL1985" s="169"/>
    </row>
    <row r="1986" spans="13:38" x14ac:dyDescent="0.45">
      <c r="M1986" s="96"/>
      <c r="N1986" s="103"/>
      <c r="R1986" s="108"/>
      <c r="S1986" s="98"/>
      <c r="T1986" s="105"/>
      <c r="V1986" s="171"/>
      <c r="W1986" s="95"/>
      <c r="X1986" s="129"/>
      <c r="Y1986" s="100"/>
      <c r="Z1986" s="99"/>
      <c r="AA1986" s="100"/>
      <c r="AB1986" s="99"/>
      <c r="AC1986" s="100"/>
      <c r="AD1986" s="105"/>
      <c r="AE1986" s="94"/>
      <c r="AF1986" s="105"/>
      <c r="AG1986" s="94"/>
      <c r="AH1986" s="132"/>
      <c r="AI1986" s="97"/>
      <c r="AJ1986" s="96"/>
      <c r="AK1986" s="176"/>
      <c r="AL1986" s="169"/>
    </row>
    <row r="1987" spans="13:38" x14ac:dyDescent="0.45">
      <c r="M1987" s="96"/>
      <c r="N1987" s="103"/>
      <c r="R1987" s="108"/>
      <c r="S1987" s="98"/>
      <c r="T1987" s="105"/>
      <c r="V1987" s="171"/>
      <c r="W1987" s="95"/>
      <c r="X1987" s="129"/>
      <c r="Y1987" s="100"/>
      <c r="Z1987" s="99"/>
      <c r="AA1987" s="100"/>
      <c r="AB1987" s="99"/>
      <c r="AC1987" s="100"/>
      <c r="AD1987" s="105"/>
      <c r="AE1987" s="94"/>
      <c r="AF1987" s="105"/>
      <c r="AG1987" s="94"/>
      <c r="AH1987" s="132"/>
      <c r="AI1987" s="97"/>
      <c r="AJ1987" s="96"/>
      <c r="AK1987" s="176"/>
      <c r="AL1987" s="169"/>
    </row>
    <row r="1988" spans="13:38" x14ac:dyDescent="0.45">
      <c r="M1988" s="96"/>
      <c r="N1988" s="103"/>
      <c r="R1988" s="108"/>
      <c r="S1988" s="98"/>
      <c r="T1988" s="105"/>
      <c r="V1988" s="171"/>
      <c r="W1988" s="95"/>
      <c r="X1988" s="129"/>
      <c r="Y1988" s="100"/>
      <c r="Z1988" s="99"/>
      <c r="AA1988" s="100"/>
      <c r="AB1988" s="99"/>
      <c r="AC1988" s="100"/>
      <c r="AD1988" s="105"/>
      <c r="AE1988" s="94"/>
      <c r="AF1988" s="105"/>
      <c r="AG1988" s="94"/>
      <c r="AH1988" s="132"/>
      <c r="AI1988" s="97"/>
      <c r="AJ1988" s="96"/>
      <c r="AK1988" s="176"/>
      <c r="AL1988" s="169"/>
    </row>
    <row r="1989" spans="13:38" x14ac:dyDescent="0.45">
      <c r="M1989" s="96"/>
      <c r="N1989" s="103"/>
      <c r="R1989" s="108"/>
      <c r="S1989" s="98"/>
      <c r="T1989" s="105"/>
      <c r="V1989" s="171"/>
      <c r="W1989" s="95"/>
      <c r="X1989" s="129"/>
      <c r="Y1989" s="100"/>
      <c r="Z1989" s="99"/>
      <c r="AA1989" s="100"/>
      <c r="AB1989" s="99"/>
      <c r="AC1989" s="100"/>
      <c r="AD1989" s="105"/>
      <c r="AE1989" s="94"/>
      <c r="AF1989" s="105"/>
      <c r="AG1989" s="94"/>
      <c r="AH1989" s="132"/>
      <c r="AI1989" s="97"/>
      <c r="AJ1989" s="96"/>
      <c r="AK1989" s="176"/>
      <c r="AL1989" s="169"/>
    </row>
    <row r="1990" spans="13:38" x14ac:dyDescent="0.45">
      <c r="M1990" s="96"/>
      <c r="N1990" s="103"/>
      <c r="R1990" s="108"/>
      <c r="S1990" s="98"/>
      <c r="T1990" s="105"/>
      <c r="V1990" s="171"/>
      <c r="W1990" s="95"/>
      <c r="X1990" s="129"/>
      <c r="Y1990" s="100"/>
      <c r="Z1990" s="99"/>
      <c r="AA1990" s="100"/>
      <c r="AB1990" s="99"/>
      <c r="AC1990" s="100"/>
      <c r="AD1990" s="105"/>
      <c r="AE1990" s="94"/>
      <c r="AF1990" s="105"/>
      <c r="AG1990" s="94"/>
      <c r="AH1990" s="132"/>
      <c r="AI1990" s="97"/>
      <c r="AJ1990" s="96"/>
      <c r="AK1990" s="176"/>
      <c r="AL1990" s="169"/>
    </row>
    <row r="1991" spans="13:38" x14ac:dyDescent="0.45">
      <c r="M1991" s="96"/>
      <c r="N1991" s="103"/>
      <c r="R1991" s="108"/>
      <c r="S1991" s="98"/>
      <c r="T1991" s="105"/>
      <c r="V1991" s="171"/>
      <c r="W1991" s="95"/>
      <c r="X1991" s="129"/>
      <c r="Y1991" s="100"/>
      <c r="Z1991" s="99"/>
      <c r="AA1991" s="100"/>
      <c r="AB1991" s="99"/>
      <c r="AC1991" s="100"/>
      <c r="AD1991" s="105"/>
      <c r="AE1991" s="94"/>
      <c r="AF1991" s="105"/>
      <c r="AG1991" s="94"/>
      <c r="AH1991" s="132"/>
      <c r="AI1991" s="97"/>
      <c r="AJ1991" s="96"/>
      <c r="AK1991" s="176"/>
      <c r="AL1991" s="169"/>
    </row>
    <row r="1992" spans="13:38" x14ac:dyDescent="0.45">
      <c r="M1992" s="96"/>
      <c r="N1992" s="103"/>
      <c r="R1992" s="108"/>
      <c r="S1992" s="98"/>
      <c r="T1992" s="105"/>
      <c r="V1992" s="171"/>
      <c r="W1992" s="95"/>
      <c r="X1992" s="129"/>
      <c r="Y1992" s="100"/>
      <c r="Z1992" s="99"/>
      <c r="AA1992" s="100"/>
      <c r="AB1992" s="99"/>
      <c r="AC1992" s="100"/>
      <c r="AD1992" s="105"/>
      <c r="AE1992" s="94"/>
      <c r="AF1992" s="105"/>
      <c r="AG1992" s="94"/>
      <c r="AH1992" s="132"/>
      <c r="AI1992" s="97"/>
      <c r="AJ1992" s="96"/>
      <c r="AK1992" s="176"/>
      <c r="AL1992" s="169"/>
    </row>
    <row r="1993" spans="13:38" x14ac:dyDescent="0.45">
      <c r="M1993" s="96"/>
      <c r="N1993" s="103"/>
      <c r="R1993" s="108"/>
      <c r="S1993" s="98"/>
      <c r="T1993" s="105"/>
      <c r="V1993" s="171"/>
      <c r="W1993" s="95"/>
      <c r="X1993" s="129"/>
      <c r="Y1993" s="100"/>
      <c r="Z1993" s="99"/>
      <c r="AA1993" s="100"/>
      <c r="AB1993" s="99"/>
      <c r="AC1993" s="100"/>
      <c r="AD1993" s="105"/>
      <c r="AE1993" s="94"/>
      <c r="AF1993" s="105"/>
      <c r="AG1993" s="94"/>
      <c r="AH1993" s="132"/>
      <c r="AI1993" s="97"/>
      <c r="AJ1993" s="96"/>
      <c r="AK1993" s="176"/>
      <c r="AL1993" s="169"/>
    </row>
    <row r="1994" spans="13:38" x14ac:dyDescent="0.45">
      <c r="M1994" s="96"/>
      <c r="N1994" s="103"/>
      <c r="R1994" s="108"/>
      <c r="S1994" s="98"/>
      <c r="T1994" s="105"/>
      <c r="V1994" s="171"/>
      <c r="W1994" s="95"/>
      <c r="X1994" s="129"/>
      <c r="Y1994" s="100"/>
      <c r="Z1994" s="99"/>
      <c r="AA1994" s="100"/>
      <c r="AB1994" s="99"/>
      <c r="AC1994" s="100"/>
      <c r="AD1994" s="105"/>
      <c r="AE1994" s="94"/>
      <c r="AF1994" s="105"/>
      <c r="AG1994" s="94"/>
      <c r="AH1994" s="132"/>
      <c r="AI1994" s="97"/>
      <c r="AJ1994" s="96"/>
      <c r="AK1994" s="176"/>
      <c r="AL1994" s="169"/>
    </row>
    <row r="1995" spans="13:38" x14ac:dyDescent="0.45">
      <c r="M1995" s="96"/>
      <c r="N1995" s="103"/>
      <c r="R1995" s="108"/>
      <c r="S1995" s="98"/>
      <c r="T1995" s="105"/>
      <c r="V1995" s="171"/>
      <c r="W1995" s="95"/>
      <c r="X1995" s="129"/>
      <c r="Y1995" s="100"/>
      <c r="Z1995" s="99"/>
      <c r="AA1995" s="100"/>
      <c r="AB1995" s="99"/>
      <c r="AC1995" s="100"/>
      <c r="AD1995" s="105"/>
      <c r="AE1995" s="94"/>
      <c r="AF1995" s="105"/>
      <c r="AG1995" s="94"/>
      <c r="AH1995" s="132"/>
      <c r="AI1995" s="97"/>
      <c r="AJ1995" s="96"/>
      <c r="AK1995" s="176"/>
      <c r="AL1995" s="169"/>
    </row>
    <row r="1996" spans="13:38" x14ac:dyDescent="0.45">
      <c r="M1996" s="96"/>
      <c r="N1996" s="103"/>
      <c r="R1996" s="108"/>
      <c r="S1996" s="98"/>
      <c r="T1996" s="105"/>
      <c r="V1996" s="171"/>
      <c r="W1996" s="95"/>
      <c r="X1996" s="129"/>
      <c r="Y1996" s="100"/>
      <c r="Z1996" s="99"/>
      <c r="AA1996" s="100"/>
      <c r="AB1996" s="99"/>
      <c r="AC1996" s="100"/>
      <c r="AD1996" s="105"/>
      <c r="AE1996" s="94"/>
      <c r="AF1996" s="105"/>
      <c r="AG1996" s="94"/>
      <c r="AH1996" s="132"/>
      <c r="AI1996" s="97"/>
      <c r="AJ1996" s="96"/>
      <c r="AK1996" s="176"/>
      <c r="AL1996" s="169"/>
    </row>
    <row r="1997" spans="13:38" x14ac:dyDescent="0.45">
      <c r="M1997" s="96"/>
      <c r="N1997" s="103"/>
      <c r="R1997" s="108"/>
      <c r="S1997" s="98"/>
      <c r="T1997" s="105"/>
      <c r="V1997" s="171"/>
      <c r="W1997" s="95"/>
      <c r="X1997" s="129"/>
      <c r="Y1997" s="100"/>
      <c r="Z1997" s="99"/>
      <c r="AA1997" s="100"/>
      <c r="AB1997" s="99"/>
      <c r="AC1997" s="100"/>
      <c r="AD1997" s="105"/>
      <c r="AE1997" s="94"/>
      <c r="AF1997" s="105"/>
      <c r="AG1997" s="94"/>
      <c r="AH1997" s="132"/>
      <c r="AI1997" s="97"/>
      <c r="AJ1997" s="96"/>
      <c r="AK1997" s="176"/>
      <c r="AL1997" s="169"/>
    </row>
    <row r="1998" spans="13:38" x14ac:dyDescent="0.45">
      <c r="M1998" s="96"/>
      <c r="N1998" s="103"/>
      <c r="R1998" s="108"/>
      <c r="S1998" s="98"/>
      <c r="T1998" s="105"/>
      <c r="V1998" s="171"/>
      <c r="W1998" s="95"/>
      <c r="X1998" s="129"/>
      <c r="Y1998" s="100"/>
      <c r="Z1998" s="99"/>
      <c r="AA1998" s="100"/>
      <c r="AB1998" s="99"/>
      <c r="AC1998" s="100"/>
      <c r="AD1998" s="105"/>
      <c r="AE1998" s="94"/>
      <c r="AF1998" s="105"/>
      <c r="AG1998" s="94"/>
      <c r="AH1998" s="132"/>
      <c r="AI1998" s="97"/>
      <c r="AJ1998" s="96"/>
      <c r="AK1998" s="176"/>
      <c r="AL1998" s="169"/>
    </row>
    <row r="1999" spans="13:38" x14ac:dyDescent="0.45">
      <c r="M1999" s="96"/>
      <c r="N1999" s="103"/>
      <c r="R1999" s="108"/>
      <c r="S1999" s="98"/>
      <c r="T1999" s="105"/>
      <c r="V1999" s="171"/>
      <c r="W1999" s="95"/>
      <c r="X1999" s="129"/>
      <c r="Y1999" s="100"/>
      <c r="Z1999" s="99"/>
      <c r="AA1999" s="100"/>
      <c r="AB1999" s="99"/>
      <c r="AC1999" s="100"/>
      <c r="AD1999" s="105"/>
      <c r="AE1999" s="94"/>
      <c r="AF1999" s="105"/>
      <c r="AG1999" s="94"/>
      <c r="AH1999" s="132"/>
      <c r="AI1999" s="97"/>
      <c r="AJ1999" s="96"/>
      <c r="AK1999" s="176"/>
      <c r="AL1999" s="169"/>
    </row>
    <row r="2000" spans="13:38" x14ac:dyDescent="0.45">
      <c r="M2000" s="96"/>
      <c r="N2000" s="103"/>
      <c r="R2000" s="108"/>
      <c r="S2000" s="98"/>
      <c r="T2000" s="105"/>
      <c r="V2000" s="171"/>
      <c r="W2000" s="95"/>
      <c r="X2000" s="129"/>
      <c r="Y2000" s="100"/>
      <c r="Z2000" s="99"/>
      <c r="AA2000" s="100"/>
      <c r="AB2000" s="99"/>
      <c r="AC2000" s="100"/>
      <c r="AD2000" s="105"/>
      <c r="AE2000" s="94"/>
      <c r="AF2000" s="105"/>
      <c r="AG2000" s="94"/>
      <c r="AH2000" s="132"/>
      <c r="AI2000" s="97"/>
      <c r="AJ2000" s="96"/>
      <c r="AK2000" s="176"/>
      <c r="AL2000" s="169"/>
    </row>
    <row r="2001" spans="13:38" x14ac:dyDescent="0.45">
      <c r="M2001" s="96"/>
      <c r="N2001" s="103"/>
      <c r="R2001" s="108"/>
      <c r="S2001" s="98"/>
      <c r="T2001" s="105"/>
      <c r="V2001" s="171"/>
      <c r="W2001" s="95"/>
      <c r="X2001" s="129"/>
      <c r="Y2001" s="100"/>
      <c r="Z2001" s="99"/>
      <c r="AA2001" s="100"/>
      <c r="AB2001" s="99"/>
      <c r="AC2001" s="100"/>
      <c r="AD2001" s="105"/>
      <c r="AE2001" s="94"/>
      <c r="AF2001" s="105"/>
      <c r="AG2001" s="94"/>
      <c r="AH2001" s="132"/>
      <c r="AI2001" s="97"/>
      <c r="AJ2001" s="96"/>
      <c r="AK2001" s="176"/>
      <c r="AL2001" s="169"/>
    </row>
    <row r="2002" spans="13:38" x14ac:dyDescent="0.45">
      <c r="M2002" s="96"/>
      <c r="N2002" s="103"/>
      <c r="R2002" s="108"/>
      <c r="S2002" s="98"/>
      <c r="T2002" s="105"/>
      <c r="V2002" s="171"/>
      <c r="W2002" s="95"/>
      <c r="X2002" s="129"/>
      <c r="Y2002" s="100"/>
      <c r="Z2002" s="99"/>
      <c r="AA2002" s="100"/>
      <c r="AB2002" s="99"/>
      <c r="AC2002" s="100"/>
      <c r="AD2002" s="105"/>
      <c r="AE2002" s="94"/>
      <c r="AF2002" s="105"/>
      <c r="AG2002" s="94"/>
      <c r="AH2002" s="132"/>
      <c r="AI2002" s="97"/>
      <c r="AJ2002" s="96"/>
      <c r="AK2002" s="176"/>
      <c r="AL2002" s="169"/>
    </row>
    <row r="2003" spans="13:38" x14ac:dyDescent="0.45">
      <c r="M2003" s="96"/>
      <c r="N2003" s="103"/>
      <c r="R2003" s="108"/>
      <c r="S2003" s="98"/>
      <c r="T2003" s="105"/>
      <c r="V2003" s="171"/>
      <c r="W2003" s="95"/>
      <c r="X2003" s="129"/>
      <c r="Y2003" s="100"/>
      <c r="Z2003" s="99"/>
      <c r="AA2003" s="100"/>
      <c r="AB2003" s="99"/>
      <c r="AC2003" s="100"/>
      <c r="AD2003" s="105"/>
      <c r="AE2003" s="94"/>
      <c r="AF2003" s="105"/>
      <c r="AG2003" s="94"/>
      <c r="AH2003" s="132"/>
      <c r="AI2003" s="97"/>
      <c r="AJ2003" s="96"/>
      <c r="AK2003" s="176"/>
      <c r="AL2003" s="169"/>
    </row>
    <row r="2004" spans="13:38" x14ac:dyDescent="0.45">
      <c r="M2004" s="96"/>
      <c r="N2004" s="103"/>
      <c r="R2004" s="108"/>
      <c r="S2004" s="98"/>
      <c r="T2004" s="105"/>
      <c r="V2004" s="171"/>
      <c r="W2004" s="95"/>
      <c r="X2004" s="129"/>
      <c r="Y2004" s="100"/>
      <c r="Z2004" s="99"/>
      <c r="AA2004" s="100"/>
      <c r="AB2004" s="99"/>
      <c r="AC2004" s="100"/>
      <c r="AD2004" s="105"/>
      <c r="AE2004" s="94"/>
      <c r="AF2004" s="105"/>
      <c r="AG2004" s="94"/>
      <c r="AH2004" s="132"/>
      <c r="AI2004" s="97"/>
      <c r="AJ2004" s="96"/>
      <c r="AK2004" s="176"/>
      <c r="AL2004" s="169"/>
    </row>
    <row r="2005" spans="13:38" x14ac:dyDescent="0.45">
      <c r="M2005" s="96"/>
      <c r="N2005" s="103"/>
      <c r="R2005" s="108"/>
      <c r="S2005" s="98"/>
      <c r="T2005" s="105"/>
      <c r="V2005" s="171"/>
      <c r="W2005" s="95"/>
      <c r="X2005" s="129"/>
      <c r="Y2005" s="100"/>
      <c r="Z2005" s="99"/>
      <c r="AA2005" s="100"/>
      <c r="AB2005" s="99"/>
      <c r="AC2005" s="100"/>
      <c r="AD2005" s="105"/>
      <c r="AE2005" s="94"/>
      <c r="AF2005" s="105"/>
      <c r="AG2005" s="94"/>
      <c r="AH2005" s="132"/>
      <c r="AI2005" s="97"/>
      <c r="AJ2005" s="96"/>
      <c r="AK2005" s="176"/>
      <c r="AL2005" s="169"/>
    </row>
    <row r="2006" spans="13:38" x14ac:dyDescent="0.45">
      <c r="M2006" s="96"/>
      <c r="N2006" s="103"/>
      <c r="R2006" s="108"/>
      <c r="S2006" s="98"/>
      <c r="T2006" s="105"/>
      <c r="V2006" s="171"/>
      <c r="W2006" s="95"/>
      <c r="X2006" s="129"/>
      <c r="Y2006" s="100"/>
      <c r="Z2006" s="99"/>
      <c r="AA2006" s="100"/>
      <c r="AB2006" s="99"/>
      <c r="AC2006" s="100"/>
      <c r="AD2006" s="105"/>
      <c r="AE2006" s="94"/>
      <c r="AF2006" s="105"/>
      <c r="AG2006" s="94"/>
      <c r="AH2006" s="132"/>
      <c r="AI2006" s="97"/>
      <c r="AJ2006" s="96"/>
      <c r="AK2006" s="176"/>
      <c r="AL2006" s="169"/>
    </row>
    <row r="2007" spans="13:38" x14ac:dyDescent="0.45">
      <c r="M2007" s="96"/>
      <c r="N2007" s="103"/>
      <c r="R2007" s="108"/>
      <c r="S2007" s="98"/>
      <c r="T2007" s="105"/>
      <c r="V2007" s="171"/>
      <c r="W2007" s="95"/>
      <c r="X2007" s="129"/>
      <c r="Y2007" s="100"/>
      <c r="Z2007" s="99"/>
      <c r="AA2007" s="100"/>
      <c r="AB2007" s="99"/>
      <c r="AC2007" s="100"/>
      <c r="AD2007" s="105"/>
      <c r="AE2007" s="94"/>
      <c r="AF2007" s="105"/>
      <c r="AG2007" s="94"/>
      <c r="AH2007" s="132"/>
      <c r="AI2007" s="97"/>
      <c r="AJ2007" s="96"/>
      <c r="AK2007" s="176"/>
      <c r="AL2007" s="169"/>
    </row>
    <row r="2008" spans="13:38" x14ac:dyDescent="0.45">
      <c r="M2008" s="96"/>
      <c r="N2008" s="103"/>
      <c r="R2008" s="108"/>
      <c r="S2008" s="98"/>
      <c r="T2008" s="105"/>
      <c r="V2008" s="171"/>
      <c r="W2008" s="95"/>
      <c r="X2008" s="129"/>
      <c r="Y2008" s="100"/>
      <c r="Z2008" s="99"/>
      <c r="AA2008" s="100"/>
      <c r="AB2008" s="99"/>
      <c r="AC2008" s="100"/>
      <c r="AD2008" s="105"/>
      <c r="AE2008" s="94"/>
      <c r="AF2008" s="105"/>
      <c r="AG2008" s="94"/>
      <c r="AH2008" s="132"/>
      <c r="AI2008" s="97"/>
      <c r="AJ2008" s="96"/>
      <c r="AK2008" s="176"/>
      <c r="AL2008" s="169"/>
    </row>
    <row r="2009" spans="13:38" x14ac:dyDescent="0.45">
      <c r="M2009" s="96"/>
      <c r="N2009" s="103"/>
      <c r="R2009" s="108"/>
      <c r="S2009" s="98"/>
      <c r="T2009" s="105"/>
      <c r="V2009" s="171"/>
      <c r="W2009" s="95"/>
      <c r="X2009" s="129"/>
      <c r="Y2009" s="100"/>
      <c r="Z2009" s="99"/>
      <c r="AA2009" s="100"/>
      <c r="AB2009" s="99"/>
      <c r="AC2009" s="100"/>
      <c r="AD2009" s="105"/>
      <c r="AE2009" s="94"/>
      <c r="AF2009" s="105"/>
      <c r="AG2009" s="94"/>
      <c r="AH2009" s="132"/>
      <c r="AI2009" s="97"/>
      <c r="AJ2009" s="96"/>
      <c r="AK2009" s="176"/>
      <c r="AL2009" s="169"/>
    </row>
    <row r="2010" spans="13:38" x14ac:dyDescent="0.45">
      <c r="M2010" s="96"/>
      <c r="N2010" s="103"/>
      <c r="R2010" s="108"/>
      <c r="S2010" s="98"/>
      <c r="T2010" s="105"/>
      <c r="V2010" s="171"/>
      <c r="W2010" s="95"/>
      <c r="X2010" s="129"/>
      <c r="Y2010" s="100"/>
      <c r="Z2010" s="99"/>
      <c r="AA2010" s="100"/>
      <c r="AB2010" s="99"/>
      <c r="AC2010" s="100"/>
      <c r="AD2010" s="105"/>
      <c r="AE2010" s="94"/>
      <c r="AF2010" s="105"/>
      <c r="AG2010" s="94"/>
      <c r="AH2010" s="132"/>
      <c r="AI2010" s="97"/>
      <c r="AJ2010" s="96"/>
      <c r="AK2010" s="176"/>
      <c r="AL2010" s="169"/>
    </row>
    <row r="2011" spans="13:38" x14ac:dyDescent="0.45">
      <c r="M2011" s="96"/>
      <c r="N2011" s="103"/>
      <c r="R2011" s="108"/>
      <c r="S2011" s="98"/>
      <c r="T2011" s="105"/>
      <c r="V2011" s="171"/>
      <c r="W2011" s="95"/>
      <c r="X2011" s="129"/>
      <c r="Y2011" s="100"/>
      <c r="Z2011" s="99"/>
      <c r="AA2011" s="100"/>
      <c r="AB2011" s="99"/>
      <c r="AC2011" s="100"/>
      <c r="AD2011" s="105"/>
      <c r="AE2011" s="94"/>
      <c r="AF2011" s="105"/>
      <c r="AG2011" s="94"/>
      <c r="AH2011" s="132"/>
      <c r="AI2011" s="97"/>
      <c r="AJ2011" s="96"/>
      <c r="AK2011" s="176"/>
      <c r="AL2011" s="169"/>
    </row>
    <row r="2012" spans="13:38" x14ac:dyDescent="0.45">
      <c r="M2012" s="96"/>
      <c r="N2012" s="103"/>
      <c r="R2012" s="108"/>
      <c r="S2012" s="98"/>
      <c r="T2012" s="105"/>
      <c r="V2012" s="171"/>
      <c r="W2012" s="95"/>
      <c r="X2012" s="129"/>
      <c r="Y2012" s="100"/>
      <c r="Z2012" s="99"/>
      <c r="AA2012" s="100"/>
      <c r="AB2012" s="99"/>
      <c r="AC2012" s="100"/>
      <c r="AD2012" s="105"/>
      <c r="AE2012" s="94"/>
      <c r="AF2012" s="105"/>
      <c r="AG2012" s="94"/>
      <c r="AH2012" s="132"/>
      <c r="AI2012" s="97"/>
      <c r="AJ2012" s="96"/>
      <c r="AK2012" s="176"/>
      <c r="AL2012" s="169"/>
    </row>
    <row r="2013" spans="13:38" x14ac:dyDescent="0.45">
      <c r="M2013" s="96"/>
      <c r="N2013" s="103"/>
      <c r="R2013" s="108"/>
      <c r="S2013" s="98"/>
      <c r="T2013" s="105"/>
      <c r="V2013" s="171"/>
      <c r="W2013" s="95"/>
      <c r="X2013" s="129"/>
      <c r="Y2013" s="100"/>
      <c r="Z2013" s="99"/>
      <c r="AA2013" s="100"/>
      <c r="AB2013" s="99"/>
      <c r="AC2013" s="100"/>
      <c r="AD2013" s="105"/>
      <c r="AE2013" s="94"/>
      <c r="AF2013" s="105"/>
      <c r="AG2013" s="94"/>
      <c r="AH2013" s="132"/>
      <c r="AI2013" s="97"/>
      <c r="AJ2013" s="96"/>
      <c r="AK2013" s="176"/>
      <c r="AL2013" s="169"/>
    </row>
    <row r="2014" spans="13:38" x14ac:dyDescent="0.45">
      <c r="M2014" s="96"/>
      <c r="N2014" s="103"/>
      <c r="R2014" s="108"/>
      <c r="S2014" s="98"/>
      <c r="T2014" s="105"/>
      <c r="V2014" s="171"/>
      <c r="W2014" s="95"/>
      <c r="X2014" s="129"/>
      <c r="Y2014" s="100"/>
      <c r="Z2014" s="99"/>
      <c r="AA2014" s="100"/>
      <c r="AB2014" s="99"/>
      <c r="AC2014" s="100"/>
      <c r="AD2014" s="105"/>
      <c r="AE2014" s="94"/>
      <c r="AF2014" s="105"/>
      <c r="AG2014" s="94"/>
      <c r="AH2014" s="132"/>
      <c r="AI2014" s="97"/>
      <c r="AJ2014" s="96"/>
      <c r="AK2014" s="176"/>
      <c r="AL2014" s="169"/>
    </row>
    <row r="2015" spans="13:38" x14ac:dyDescent="0.45">
      <c r="M2015" s="96"/>
      <c r="N2015" s="103"/>
      <c r="R2015" s="108"/>
      <c r="S2015" s="98"/>
      <c r="T2015" s="105"/>
      <c r="V2015" s="171"/>
      <c r="W2015" s="95"/>
      <c r="X2015" s="129"/>
      <c r="Y2015" s="100"/>
      <c r="Z2015" s="99"/>
      <c r="AA2015" s="100"/>
      <c r="AB2015" s="99"/>
      <c r="AC2015" s="100"/>
      <c r="AD2015" s="105"/>
      <c r="AE2015" s="94"/>
      <c r="AF2015" s="105"/>
      <c r="AG2015" s="94"/>
      <c r="AH2015" s="132"/>
      <c r="AI2015" s="97"/>
      <c r="AJ2015" s="96"/>
      <c r="AK2015" s="176"/>
      <c r="AL2015" s="169"/>
    </row>
    <row r="2016" spans="13:38" x14ac:dyDescent="0.45">
      <c r="M2016" s="96"/>
      <c r="N2016" s="103"/>
      <c r="R2016" s="108"/>
      <c r="S2016" s="98"/>
      <c r="T2016" s="105"/>
      <c r="V2016" s="171"/>
      <c r="W2016" s="95"/>
      <c r="X2016" s="129"/>
      <c r="Y2016" s="100"/>
      <c r="Z2016" s="99"/>
      <c r="AA2016" s="100"/>
      <c r="AB2016" s="99"/>
      <c r="AC2016" s="100"/>
      <c r="AD2016" s="105"/>
      <c r="AE2016" s="94"/>
      <c r="AF2016" s="105"/>
      <c r="AG2016" s="94"/>
      <c r="AH2016" s="132"/>
      <c r="AI2016" s="97"/>
      <c r="AJ2016" s="96"/>
      <c r="AK2016" s="176"/>
      <c r="AL2016" s="169"/>
    </row>
    <row r="2017" spans="13:38" x14ac:dyDescent="0.45">
      <c r="M2017" s="96"/>
      <c r="N2017" s="103"/>
      <c r="R2017" s="108"/>
      <c r="S2017" s="98"/>
      <c r="T2017" s="105"/>
      <c r="V2017" s="171"/>
      <c r="W2017" s="95"/>
      <c r="X2017" s="129"/>
      <c r="Y2017" s="100"/>
      <c r="Z2017" s="99"/>
      <c r="AA2017" s="100"/>
      <c r="AB2017" s="99"/>
      <c r="AC2017" s="100"/>
      <c r="AD2017" s="105"/>
      <c r="AE2017" s="94"/>
      <c r="AF2017" s="105"/>
      <c r="AG2017" s="94"/>
      <c r="AH2017" s="132"/>
      <c r="AI2017" s="97"/>
      <c r="AJ2017" s="96"/>
      <c r="AK2017" s="176"/>
      <c r="AL2017" s="169"/>
    </row>
    <row r="2018" spans="13:38" x14ac:dyDescent="0.45">
      <c r="M2018" s="96"/>
      <c r="N2018" s="103"/>
      <c r="R2018" s="108"/>
      <c r="S2018" s="98"/>
      <c r="T2018" s="105"/>
      <c r="V2018" s="171"/>
      <c r="W2018" s="95"/>
      <c r="X2018" s="129"/>
      <c r="Y2018" s="100"/>
      <c r="Z2018" s="99"/>
      <c r="AA2018" s="100"/>
      <c r="AB2018" s="99"/>
      <c r="AC2018" s="100"/>
      <c r="AD2018" s="105"/>
      <c r="AE2018" s="94"/>
      <c r="AF2018" s="105"/>
      <c r="AG2018" s="94"/>
      <c r="AH2018" s="132"/>
      <c r="AI2018" s="97"/>
      <c r="AJ2018" s="96"/>
      <c r="AK2018" s="176"/>
      <c r="AL2018" s="169"/>
    </row>
    <row r="2019" spans="13:38" x14ac:dyDescent="0.45">
      <c r="M2019" s="96"/>
      <c r="N2019" s="103"/>
      <c r="R2019" s="108"/>
      <c r="S2019" s="98"/>
      <c r="T2019" s="105"/>
      <c r="V2019" s="171"/>
      <c r="W2019" s="95"/>
      <c r="X2019" s="129"/>
      <c r="Y2019" s="100"/>
      <c r="Z2019" s="99"/>
      <c r="AA2019" s="100"/>
      <c r="AB2019" s="99"/>
      <c r="AC2019" s="100"/>
      <c r="AD2019" s="105"/>
      <c r="AE2019" s="94"/>
      <c r="AF2019" s="105"/>
      <c r="AG2019" s="94"/>
      <c r="AH2019" s="132"/>
      <c r="AI2019" s="97"/>
      <c r="AJ2019" s="96"/>
      <c r="AK2019" s="176"/>
      <c r="AL2019" s="169"/>
    </row>
    <row r="2020" spans="13:38" x14ac:dyDescent="0.45">
      <c r="M2020" s="96"/>
      <c r="N2020" s="103"/>
      <c r="R2020" s="108"/>
      <c r="S2020" s="98"/>
      <c r="T2020" s="105"/>
      <c r="V2020" s="171"/>
      <c r="W2020" s="95"/>
      <c r="X2020" s="129"/>
      <c r="Y2020" s="100"/>
      <c r="Z2020" s="99"/>
      <c r="AA2020" s="100"/>
      <c r="AB2020" s="99"/>
      <c r="AC2020" s="100"/>
      <c r="AD2020" s="105"/>
      <c r="AE2020" s="94"/>
      <c r="AF2020" s="105"/>
      <c r="AG2020" s="94"/>
      <c r="AH2020" s="132"/>
      <c r="AI2020" s="97"/>
      <c r="AJ2020" s="96"/>
      <c r="AK2020" s="176"/>
      <c r="AL2020" s="169"/>
    </row>
    <row r="2021" spans="13:38" x14ac:dyDescent="0.45">
      <c r="M2021" s="96"/>
      <c r="N2021" s="103"/>
      <c r="R2021" s="108"/>
      <c r="S2021" s="98"/>
      <c r="T2021" s="105"/>
      <c r="V2021" s="171"/>
      <c r="W2021" s="95"/>
      <c r="X2021" s="129"/>
      <c r="Y2021" s="100"/>
      <c r="Z2021" s="99"/>
      <c r="AA2021" s="100"/>
      <c r="AB2021" s="99"/>
      <c r="AC2021" s="100"/>
      <c r="AD2021" s="105"/>
      <c r="AE2021" s="94"/>
      <c r="AF2021" s="105"/>
      <c r="AG2021" s="94"/>
      <c r="AH2021" s="132"/>
      <c r="AI2021" s="97"/>
      <c r="AJ2021" s="96"/>
      <c r="AK2021" s="176"/>
      <c r="AL2021" s="169"/>
    </row>
    <row r="2022" spans="13:38" x14ac:dyDescent="0.45">
      <c r="M2022" s="96"/>
      <c r="N2022" s="103"/>
      <c r="R2022" s="108"/>
      <c r="S2022" s="98"/>
      <c r="T2022" s="105"/>
      <c r="V2022" s="171"/>
      <c r="W2022" s="95"/>
      <c r="X2022" s="129"/>
      <c r="Y2022" s="100"/>
      <c r="Z2022" s="99"/>
      <c r="AA2022" s="100"/>
      <c r="AB2022" s="99"/>
      <c r="AC2022" s="100"/>
      <c r="AD2022" s="105"/>
      <c r="AE2022" s="94"/>
      <c r="AF2022" s="105"/>
      <c r="AG2022" s="94"/>
      <c r="AH2022" s="132"/>
      <c r="AI2022" s="97"/>
      <c r="AJ2022" s="96"/>
      <c r="AK2022" s="176"/>
      <c r="AL2022" s="169"/>
    </row>
    <row r="2023" spans="13:38" x14ac:dyDescent="0.45">
      <c r="M2023" s="96"/>
      <c r="N2023" s="103"/>
      <c r="R2023" s="108"/>
      <c r="S2023" s="98"/>
      <c r="T2023" s="105"/>
      <c r="V2023" s="171"/>
      <c r="W2023" s="95"/>
      <c r="X2023" s="129"/>
      <c r="Y2023" s="100"/>
      <c r="Z2023" s="99"/>
      <c r="AA2023" s="100"/>
      <c r="AB2023" s="99"/>
      <c r="AC2023" s="100"/>
      <c r="AD2023" s="105"/>
      <c r="AE2023" s="94"/>
      <c r="AF2023" s="105"/>
      <c r="AG2023" s="94"/>
      <c r="AH2023" s="132"/>
      <c r="AI2023" s="97"/>
      <c r="AJ2023" s="96"/>
      <c r="AK2023" s="176"/>
      <c r="AL2023" s="169"/>
    </row>
    <row r="2024" spans="13:38" x14ac:dyDescent="0.45">
      <c r="M2024" s="96"/>
      <c r="N2024" s="103"/>
      <c r="R2024" s="108"/>
      <c r="S2024" s="98"/>
      <c r="T2024" s="105"/>
      <c r="V2024" s="171"/>
      <c r="W2024" s="95"/>
      <c r="X2024" s="129"/>
      <c r="Y2024" s="100"/>
      <c r="Z2024" s="99"/>
      <c r="AA2024" s="100"/>
      <c r="AB2024" s="99"/>
      <c r="AC2024" s="100"/>
      <c r="AD2024" s="105"/>
      <c r="AE2024" s="94"/>
      <c r="AF2024" s="105"/>
      <c r="AG2024" s="94"/>
      <c r="AH2024" s="132"/>
      <c r="AI2024" s="97"/>
      <c r="AJ2024" s="96"/>
      <c r="AK2024" s="176"/>
      <c r="AL2024" s="169"/>
    </row>
    <row r="2025" spans="13:38" x14ac:dyDescent="0.45">
      <c r="M2025" s="96"/>
      <c r="N2025" s="103"/>
      <c r="R2025" s="108"/>
      <c r="S2025" s="98"/>
      <c r="T2025" s="105"/>
      <c r="V2025" s="171"/>
      <c r="W2025" s="95"/>
      <c r="X2025" s="129"/>
      <c r="Y2025" s="100"/>
      <c r="Z2025" s="99"/>
      <c r="AA2025" s="100"/>
      <c r="AB2025" s="99"/>
      <c r="AC2025" s="100"/>
      <c r="AD2025" s="105"/>
      <c r="AE2025" s="94"/>
      <c r="AF2025" s="105"/>
      <c r="AG2025" s="94"/>
      <c r="AH2025" s="132"/>
      <c r="AI2025" s="97"/>
      <c r="AJ2025" s="96"/>
      <c r="AK2025" s="176"/>
      <c r="AL2025" s="169"/>
    </row>
    <row r="2026" spans="13:38" x14ac:dyDescent="0.45">
      <c r="M2026" s="96"/>
      <c r="N2026" s="103"/>
      <c r="R2026" s="108"/>
      <c r="S2026" s="98"/>
      <c r="T2026" s="105"/>
      <c r="V2026" s="171"/>
      <c r="W2026" s="95"/>
      <c r="X2026" s="129"/>
      <c r="Y2026" s="100"/>
      <c r="Z2026" s="99"/>
      <c r="AA2026" s="100"/>
      <c r="AB2026" s="99"/>
      <c r="AC2026" s="100"/>
      <c r="AD2026" s="105"/>
      <c r="AE2026" s="94"/>
      <c r="AF2026" s="105"/>
      <c r="AG2026" s="94"/>
      <c r="AH2026" s="132"/>
      <c r="AI2026" s="97"/>
      <c r="AJ2026" s="96"/>
      <c r="AK2026" s="176"/>
      <c r="AL2026" s="169"/>
    </row>
    <row r="2027" spans="13:38" x14ac:dyDescent="0.45">
      <c r="M2027" s="96"/>
      <c r="N2027" s="103"/>
      <c r="R2027" s="108"/>
      <c r="S2027" s="98"/>
      <c r="T2027" s="105"/>
      <c r="V2027" s="171"/>
      <c r="W2027" s="95"/>
      <c r="X2027" s="129"/>
      <c r="Y2027" s="100"/>
      <c r="Z2027" s="99"/>
      <c r="AA2027" s="100"/>
      <c r="AB2027" s="99"/>
      <c r="AC2027" s="100"/>
      <c r="AD2027" s="105"/>
      <c r="AE2027" s="94"/>
      <c r="AF2027" s="105"/>
      <c r="AG2027" s="94"/>
      <c r="AH2027" s="132"/>
      <c r="AI2027" s="97"/>
      <c r="AJ2027" s="96"/>
      <c r="AK2027" s="176"/>
      <c r="AL2027" s="169"/>
    </row>
    <row r="2028" spans="13:38" x14ac:dyDescent="0.45">
      <c r="M2028" s="96"/>
      <c r="N2028" s="103"/>
      <c r="R2028" s="108"/>
      <c r="S2028" s="98"/>
      <c r="T2028" s="105"/>
      <c r="V2028" s="171"/>
      <c r="W2028" s="95"/>
      <c r="X2028" s="129"/>
      <c r="Y2028" s="100"/>
      <c r="Z2028" s="99"/>
      <c r="AA2028" s="100"/>
      <c r="AB2028" s="99"/>
      <c r="AC2028" s="100"/>
      <c r="AD2028" s="105"/>
      <c r="AE2028" s="94"/>
      <c r="AF2028" s="105"/>
      <c r="AG2028" s="94"/>
      <c r="AH2028" s="132"/>
      <c r="AI2028" s="97"/>
      <c r="AJ2028" s="96"/>
      <c r="AK2028" s="176"/>
      <c r="AL2028" s="169"/>
    </row>
    <row r="2029" spans="13:38" x14ac:dyDescent="0.45">
      <c r="M2029" s="96"/>
      <c r="N2029" s="103"/>
      <c r="R2029" s="108"/>
      <c r="S2029" s="98"/>
      <c r="T2029" s="105"/>
      <c r="V2029" s="171"/>
      <c r="W2029" s="95"/>
      <c r="X2029" s="129"/>
      <c r="Y2029" s="100"/>
      <c r="Z2029" s="99"/>
      <c r="AA2029" s="100"/>
      <c r="AB2029" s="99"/>
      <c r="AC2029" s="100"/>
      <c r="AD2029" s="105"/>
      <c r="AE2029" s="94"/>
      <c r="AF2029" s="105"/>
      <c r="AG2029" s="94"/>
      <c r="AH2029" s="132"/>
      <c r="AI2029" s="97"/>
      <c r="AJ2029" s="96"/>
      <c r="AK2029" s="176"/>
      <c r="AL2029" s="169"/>
    </row>
    <row r="2030" spans="13:38" x14ac:dyDescent="0.45">
      <c r="M2030" s="96"/>
      <c r="N2030" s="103"/>
      <c r="R2030" s="108"/>
      <c r="S2030" s="98"/>
      <c r="T2030" s="105"/>
      <c r="V2030" s="171"/>
      <c r="W2030" s="95"/>
      <c r="X2030" s="129"/>
      <c r="Y2030" s="100"/>
      <c r="Z2030" s="99"/>
      <c r="AA2030" s="100"/>
      <c r="AB2030" s="99"/>
      <c r="AC2030" s="100"/>
      <c r="AD2030" s="105"/>
      <c r="AE2030" s="94"/>
      <c r="AF2030" s="105"/>
      <c r="AG2030" s="94"/>
      <c r="AH2030" s="132"/>
      <c r="AI2030" s="97"/>
      <c r="AJ2030" s="96"/>
      <c r="AK2030" s="176"/>
      <c r="AL2030" s="169"/>
    </row>
    <row r="2031" spans="13:38" x14ac:dyDescent="0.45">
      <c r="M2031" s="96"/>
      <c r="N2031" s="103"/>
      <c r="R2031" s="108"/>
      <c r="S2031" s="98"/>
      <c r="T2031" s="105"/>
      <c r="V2031" s="171"/>
      <c r="W2031" s="95"/>
      <c r="X2031" s="129"/>
      <c r="Y2031" s="100"/>
      <c r="Z2031" s="99"/>
      <c r="AA2031" s="100"/>
      <c r="AB2031" s="99"/>
      <c r="AC2031" s="100"/>
      <c r="AD2031" s="105"/>
      <c r="AE2031" s="94"/>
      <c r="AF2031" s="105"/>
      <c r="AG2031" s="94"/>
      <c r="AH2031" s="132"/>
      <c r="AI2031" s="97"/>
      <c r="AJ2031" s="96"/>
      <c r="AK2031" s="176"/>
      <c r="AL2031" s="169"/>
    </row>
    <row r="2032" spans="13:38" x14ac:dyDescent="0.45">
      <c r="M2032" s="96"/>
      <c r="N2032" s="103"/>
      <c r="R2032" s="108"/>
      <c r="S2032" s="98"/>
      <c r="T2032" s="105"/>
      <c r="V2032" s="171"/>
      <c r="W2032" s="95"/>
      <c r="X2032" s="129"/>
      <c r="Y2032" s="100"/>
      <c r="Z2032" s="99"/>
      <c r="AA2032" s="100"/>
      <c r="AB2032" s="99"/>
      <c r="AC2032" s="100"/>
      <c r="AD2032" s="105"/>
      <c r="AE2032" s="94"/>
      <c r="AF2032" s="105"/>
      <c r="AG2032" s="94"/>
      <c r="AH2032" s="132"/>
      <c r="AI2032" s="97"/>
      <c r="AJ2032" s="96"/>
      <c r="AK2032" s="176"/>
      <c r="AL2032" s="169"/>
    </row>
    <row r="2033" spans="13:38" x14ac:dyDescent="0.45">
      <c r="M2033" s="96"/>
      <c r="N2033" s="103"/>
      <c r="R2033" s="108"/>
      <c r="S2033" s="98"/>
      <c r="T2033" s="105"/>
      <c r="V2033" s="171"/>
      <c r="W2033" s="95"/>
      <c r="X2033" s="129"/>
      <c r="Y2033" s="100"/>
      <c r="Z2033" s="99"/>
      <c r="AA2033" s="100"/>
      <c r="AB2033" s="99"/>
      <c r="AC2033" s="100"/>
      <c r="AD2033" s="105"/>
      <c r="AE2033" s="94"/>
      <c r="AF2033" s="105"/>
      <c r="AG2033" s="94"/>
      <c r="AH2033" s="132"/>
      <c r="AI2033" s="97"/>
      <c r="AJ2033" s="96"/>
      <c r="AK2033" s="176"/>
      <c r="AL2033" s="169"/>
    </row>
    <row r="2034" spans="13:38" x14ac:dyDescent="0.45">
      <c r="M2034" s="96"/>
      <c r="N2034" s="103"/>
      <c r="R2034" s="108"/>
      <c r="S2034" s="98"/>
      <c r="T2034" s="105"/>
      <c r="V2034" s="171"/>
      <c r="W2034" s="95"/>
      <c r="X2034" s="129"/>
      <c r="Y2034" s="100"/>
      <c r="Z2034" s="99"/>
      <c r="AA2034" s="100"/>
      <c r="AB2034" s="99"/>
      <c r="AC2034" s="100"/>
      <c r="AD2034" s="105"/>
      <c r="AE2034" s="94"/>
      <c r="AF2034" s="105"/>
      <c r="AG2034" s="94"/>
      <c r="AH2034" s="132"/>
      <c r="AI2034" s="97"/>
      <c r="AJ2034" s="96"/>
      <c r="AK2034" s="176"/>
      <c r="AL2034" s="169"/>
    </row>
    <row r="2035" spans="13:38" x14ac:dyDescent="0.45">
      <c r="M2035" s="96"/>
      <c r="N2035" s="103"/>
      <c r="R2035" s="108"/>
      <c r="S2035" s="98"/>
      <c r="T2035" s="105"/>
      <c r="V2035" s="171"/>
      <c r="W2035" s="95"/>
      <c r="X2035" s="129"/>
      <c r="Y2035" s="100"/>
      <c r="Z2035" s="99"/>
      <c r="AA2035" s="100"/>
      <c r="AB2035" s="99"/>
      <c r="AC2035" s="100"/>
      <c r="AD2035" s="105"/>
      <c r="AE2035" s="94"/>
      <c r="AF2035" s="105"/>
      <c r="AG2035" s="94"/>
      <c r="AH2035" s="132"/>
      <c r="AI2035" s="97"/>
      <c r="AJ2035" s="96"/>
      <c r="AK2035" s="176"/>
      <c r="AL2035" s="169"/>
    </row>
    <row r="2036" spans="13:38" x14ac:dyDescent="0.45">
      <c r="M2036" s="96"/>
      <c r="N2036" s="103"/>
      <c r="R2036" s="108"/>
      <c r="S2036" s="98"/>
      <c r="T2036" s="105"/>
      <c r="V2036" s="171"/>
      <c r="W2036" s="95"/>
      <c r="X2036" s="129"/>
      <c r="Y2036" s="100"/>
      <c r="Z2036" s="99"/>
      <c r="AA2036" s="100"/>
      <c r="AB2036" s="99"/>
      <c r="AC2036" s="100"/>
      <c r="AD2036" s="105"/>
      <c r="AE2036" s="94"/>
      <c r="AF2036" s="105"/>
      <c r="AG2036" s="94"/>
      <c r="AH2036" s="132"/>
      <c r="AI2036" s="97"/>
      <c r="AJ2036" s="96"/>
      <c r="AK2036" s="176"/>
      <c r="AL2036" s="169"/>
    </row>
    <row r="2037" spans="13:38" x14ac:dyDescent="0.45">
      <c r="M2037" s="96"/>
      <c r="N2037" s="103"/>
      <c r="R2037" s="108"/>
      <c r="S2037" s="98"/>
      <c r="T2037" s="105"/>
      <c r="V2037" s="171"/>
      <c r="W2037" s="95"/>
      <c r="X2037" s="129"/>
      <c r="Y2037" s="100"/>
      <c r="Z2037" s="99"/>
      <c r="AA2037" s="100"/>
      <c r="AB2037" s="99"/>
      <c r="AC2037" s="100"/>
      <c r="AD2037" s="105"/>
      <c r="AE2037" s="94"/>
      <c r="AF2037" s="105"/>
      <c r="AG2037" s="94"/>
      <c r="AH2037" s="132"/>
      <c r="AI2037" s="97"/>
      <c r="AJ2037" s="96"/>
      <c r="AK2037" s="176"/>
      <c r="AL2037" s="169"/>
    </row>
    <row r="2038" spans="13:38" x14ac:dyDescent="0.45">
      <c r="M2038" s="96"/>
      <c r="N2038" s="103"/>
      <c r="R2038" s="108"/>
      <c r="S2038" s="98"/>
      <c r="T2038" s="105"/>
      <c r="V2038" s="171"/>
      <c r="W2038" s="95"/>
      <c r="X2038" s="129"/>
      <c r="Y2038" s="100"/>
      <c r="Z2038" s="99"/>
      <c r="AA2038" s="100"/>
      <c r="AB2038" s="99"/>
      <c r="AC2038" s="100"/>
      <c r="AD2038" s="105"/>
      <c r="AE2038" s="94"/>
      <c r="AF2038" s="105"/>
      <c r="AG2038" s="94"/>
      <c r="AH2038" s="132"/>
      <c r="AI2038" s="97"/>
      <c r="AJ2038" s="96"/>
      <c r="AK2038" s="176"/>
      <c r="AL2038" s="169"/>
    </row>
    <row r="2039" spans="13:38" x14ac:dyDescent="0.45">
      <c r="M2039" s="96"/>
      <c r="N2039" s="103"/>
      <c r="R2039" s="108"/>
      <c r="S2039" s="98"/>
      <c r="T2039" s="105"/>
      <c r="V2039" s="171"/>
      <c r="W2039" s="95"/>
      <c r="X2039" s="129"/>
      <c r="Y2039" s="100"/>
      <c r="Z2039" s="99"/>
      <c r="AA2039" s="100"/>
      <c r="AB2039" s="99"/>
      <c r="AC2039" s="100"/>
      <c r="AD2039" s="105"/>
      <c r="AE2039" s="94"/>
      <c r="AF2039" s="105"/>
      <c r="AG2039" s="94"/>
      <c r="AH2039" s="132"/>
      <c r="AI2039" s="97"/>
      <c r="AJ2039" s="96"/>
      <c r="AK2039" s="176"/>
      <c r="AL2039" s="169"/>
    </row>
    <row r="2040" spans="13:38" x14ac:dyDescent="0.45">
      <c r="M2040" s="96"/>
      <c r="N2040" s="103"/>
      <c r="R2040" s="108"/>
      <c r="S2040" s="98"/>
      <c r="T2040" s="105"/>
      <c r="V2040" s="171"/>
      <c r="W2040" s="95"/>
      <c r="X2040" s="129"/>
      <c r="Y2040" s="100"/>
      <c r="Z2040" s="99"/>
      <c r="AA2040" s="100"/>
      <c r="AB2040" s="99"/>
      <c r="AC2040" s="100"/>
      <c r="AD2040" s="105"/>
      <c r="AE2040" s="94"/>
      <c r="AF2040" s="105"/>
      <c r="AG2040" s="94"/>
      <c r="AH2040" s="132"/>
      <c r="AI2040" s="97"/>
      <c r="AJ2040" s="96"/>
      <c r="AK2040" s="176"/>
      <c r="AL2040" s="169"/>
    </row>
    <row r="2041" spans="13:38" x14ac:dyDescent="0.45">
      <c r="M2041" s="96"/>
      <c r="N2041" s="103"/>
      <c r="R2041" s="108"/>
      <c r="S2041" s="98"/>
      <c r="T2041" s="105"/>
      <c r="V2041" s="171"/>
      <c r="W2041" s="95"/>
      <c r="X2041" s="129"/>
      <c r="Y2041" s="100"/>
      <c r="Z2041" s="99"/>
      <c r="AA2041" s="100"/>
      <c r="AB2041" s="99"/>
      <c r="AC2041" s="100"/>
      <c r="AD2041" s="105"/>
      <c r="AE2041" s="94"/>
      <c r="AF2041" s="105"/>
      <c r="AG2041" s="94"/>
      <c r="AH2041" s="132"/>
      <c r="AI2041" s="97"/>
      <c r="AJ2041" s="96"/>
      <c r="AK2041" s="176"/>
      <c r="AL2041" s="169"/>
    </row>
    <row r="2042" spans="13:38" x14ac:dyDescent="0.45">
      <c r="M2042" s="96"/>
      <c r="N2042" s="103"/>
      <c r="R2042" s="108"/>
      <c r="S2042" s="98"/>
      <c r="T2042" s="105"/>
      <c r="V2042" s="171"/>
      <c r="W2042" s="95"/>
      <c r="X2042" s="129"/>
      <c r="Y2042" s="100"/>
      <c r="Z2042" s="99"/>
      <c r="AA2042" s="100"/>
      <c r="AB2042" s="99"/>
      <c r="AC2042" s="100"/>
      <c r="AD2042" s="105"/>
      <c r="AE2042" s="94"/>
      <c r="AF2042" s="105"/>
      <c r="AG2042" s="94"/>
      <c r="AH2042" s="132"/>
      <c r="AI2042" s="97"/>
      <c r="AJ2042" s="96"/>
      <c r="AK2042" s="176"/>
      <c r="AL2042" s="169"/>
    </row>
    <row r="2043" spans="13:38" x14ac:dyDescent="0.45">
      <c r="M2043" s="96"/>
      <c r="N2043" s="103"/>
      <c r="R2043" s="108"/>
      <c r="S2043" s="98"/>
      <c r="T2043" s="105"/>
      <c r="V2043" s="171"/>
      <c r="W2043" s="95"/>
      <c r="X2043" s="129"/>
      <c r="Y2043" s="100"/>
      <c r="Z2043" s="99"/>
      <c r="AA2043" s="100"/>
      <c r="AB2043" s="99"/>
      <c r="AC2043" s="100"/>
      <c r="AD2043" s="105"/>
      <c r="AE2043" s="94"/>
      <c r="AF2043" s="105"/>
      <c r="AG2043" s="94"/>
      <c r="AH2043" s="132"/>
      <c r="AI2043" s="97"/>
      <c r="AJ2043" s="96"/>
      <c r="AK2043" s="176"/>
      <c r="AL2043" s="169"/>
    </row>
    <row r="2044" spans="13:38" x14ac:dyDescent="0.45">
      <c r="M2044" s="96"/>
      <c r="N2044" s="103"/>
      <c r="R2044" s="108"/>
      <c r="S2044" s="98"/>
      <c r="T2044" s="105"/>
      <c r="V2044" s="171"/>
      <c r="W2044" s="95"/>
      <c r="X2044" s="129"/>
      <c r="Y2044" s="100"/>
      <c r="Z2044" s="99"/>
      <c r="AA2044" s="100"/>
      <c r="AB2044" s="99"/>
      <c r="AC2044" s="100"/>
      <c r="AD2044" s="105"/>
      <c r="AE2044" s="94"/>
      <c r="AF2044" s="105"/>
      <c r="AG2044" s="94"/>
      <c r="AH2044" s="132"/>
      <c r="AI2044" s="97"/>
      <c r="AJ2044" s="96"/>
      <c r="AK2044" s="176"/>
      <c r="AL2044" s="169"/>
    </row>
    <row r="2045" spans="13:38" x14ac:dyDescent="0.45">
      <c r="M2045" s="96"/>
      <c r="N2045" s="103"/>
      <c r="R2045" s="108"/>
      <c r="S2045" s="98"/>
      <c r="T2045" s="105"/>
      <c r="V2045" s="171"/>
      <c r="W2045" s="95"/>
      <c r="X2045" s="129"/>
      <c r="Y2045" s="100"/>
      <c r="Z2045" s="99"/>
      <c r="AA2045" s="100"/>
      <c r="AB2045" s="99"/>
      <c r="AC2045" s="100"/>
      <c r="AD2045" s="105"/>
      <c r="AE2045" s="94"/>
      <c r="AF2045" s="105"/>
      <c r="AG2045" s="94"/>
      <c r="AH2045" s="132"/>
      <c r="AI2045" s="97"/>
      <c r="AJ2045" s="96"/>
      <c r="AK2045" s="176"/>
      <c r="AL2045" s="169"/>
    </row>
    <row r="2046" spans="13:38" x14ac:dyDescent="0.45">
      <c r="M2046" s="96"/>
      <c r="N2046" s="103"/>
      <c r="R2046" s="108"/>
      <c r="S2046" s="98"/>
      <c r="T2046" s="105"/>
      <c r="V2046" s="171"/>
      <c r="W2046" s="95"/>
      <c r="X2046" s="129"/>
      <c r="Y2046" s="100"/>
      <c r="Z2046" s="99"/>
      <c r="AA2046" s="100"/>
      <c r="AB2046" s="99"/>
      <c r="AC2046" s="100"/>
      <c r="AD2046" s="105"/>
      <c r="AE2046" s="94"/>
      <c r="AF2046" s="105"/>
      <c r="AG2046" s="94"/>
      <c r="AH2046" s="132"/>
      <c r="AI2046" s="97"/>
      <c r="AJ2046" s="96"/>
      <c r="AK2046" s="176"/>
      <c r="AL2046" s="169"/>
    </row>
    <row r="2047" spans="13:38" x14ac:dyDescent="0.45">
      <c r="M2047" s="96"/>
      <c r="N2047" s="103"/>
      <c r="R2047" s="108"/>
      <c r="S2047" s="98"/>
      <c r="T2047" s="105"/>
      <c r="V2047" s="171"/>
      <c r="W2047" s="95"/>
      <c r="X2047" s="129"/>
      <c r="Y2047" s="100"/>
      <c r="Z2047" s="99"/>
      <c r="AA2047" s="100"/>
      <c r="AB2047" s="99"/>
      <c r="AC2047" s="100"/>
      <c r="AD2047" s="105"/>
      <c r="AE2047" s="94"/>
      <c r="AF2047" s="105"/>
      <c r="AG2047" s="94"/>
      <c r="AH2047" s="132"/>
      <c r="AI2047" s="97"/>
      <c r="AJ2047" s="96"/>
      <c r="AK2047" s="176"/>
      <c r="AL2047" s="169"/>
    </row>
    <row r="2048" spans="13:38" x14ac:dyDescent="0.45">
      <c r="M2048" s="96"/>
      <c r="N2048" s="103"/>
      <c r="R2048" s="108"/>
      <c r="S2048" s="98"/>
      <c r="T2048" s="105"/>
      <c r="V2048" s="171"/>
      <c r="W2048" s="95"/>
      <c r="X2048" s="129"/>
      <c r="Y2048" s="100"/>
      <c r="Z2048" s="99"/>
      <c r="AA2048" s="100"/>
      <c r="AB2048" s="99"/>
      <c r="AC2048" s="100"/>
      <c r="AD2048" s="105"/>
      <c r="AE2048" s="94"/>
      <c r="AF2048" s="105"/>
      <c r="AG2048" s="94"/>
      <c r="AH2048" s="132"/>
      <c r="AI2048" s="97"/>
      <c r="AJ2048" s="96"/>
      <c r="AK2048" s="176"/>
      <c r="AL2048" s="169"/>
    </row>
    <row r="2049" spans="13:38" x14ac:dyDescent="0.45">
      <c r="M2049" s="96"/>
      <c r="N2049" s="103"/>
      <c r="R2049" s="108"/>
      <c r="S2049" s="98"/>
      <c r="T2049" s="105"/>
      <c r="V2049" s="171"/>
      <c r="W2049" s="95"/>
      <c r="X2049" s="129"/>
      <c r="Y2049" s="100"/>
      <c r="Z2049" s="99"/>
      <c r="AA2049" s="100"/>
      <c r="AB2049" s="99"/>
      <c r="AC2049" s="100"/>
      <c r="AD2049" s="105"/>
      <c r="AE2049" s="94"/>
      <c r="AF2049" s="105"/>
      <c r="AG2049" s="94"/>
      <c r="AH2049" s="132"/>
      <c r="AI2049" s="97"/>
      <c r="AJ2049" s="96"/>
      <c r="AK2049" s="176"/>
      <c r="AL2049" s="169"/>
    </row>
    <row r="2050" spans="13:38" x14ac:dyDescent="0.45">
      <c r="M2050" s="96"/>
      <c r="N2050" s="103"/>
      <c r="R2050" s="108"/>
      <c r="S2050" s="98"/>
      <c r="T2050" s="105"/>
      <c r="V2050" s="171"/>
      <c r="W2050" s="95"/>
      <c r="X2050" s="129"/>
      <c r="Y2050" s="100"/>
      <c r="Z2050" s="99"/>
      <c r="AA2050" s="100"/>
      <c r="AB2050" s="99"/>
      <c r="AC2050" s="100"/>
      <c r="AD2050" s="105"/>
      <c r="AE2050" s="94"/>
      <c r="AF2050" s="105"/>
      <c r="AG2050" s="94"/>
      <c r="AH2050" s="132"/>
      <c r="AI2050" s="97"/>
      <c r="AJ2050" s="96"/>
      <c r="AK2050" s="176"/>
      <c r="AL2050" s="169"/>
    </row>
    <row r="2051" spans="13:38" x14ac:dyDescent="0.45">
      <c r="M2051" s="96"/>
      <c r="N2051" s="103"/>
      <c r="R2051" s="108"/>
      <c r="S2051" s="98"/>
      <c r="T2051" s="105"/>
      <c r="V2051" s="171"/>
      <c r="W2051" s="95"/>
      <c r="X2051" s="129"/>
      <c r="Y2051" s="100"/>
      <c r="Z2051" s="99"/>
      <c r="AA2051" s="100"/>
      <c r="AB2051" s="99"/>
      <c r="AC2051" s="100"/>
      <c r="AD2051" s="105"/>
      <c r="AE2051" s="94"/>
      <c r="AF2051" s="105"/>
      <c r="AG2051" s="94"/>
      <c r="AH2051" s="132"/>
      <c r="AI2051" s="97"/>
      <c r="AJ2051" s="96"/>
      <c r="AK2051" s="176"/>
      <c r="AL2051" s="169"/>
    </row>
    <row r="2052" spans="13:38" x14ac:dyDescent="0.45">
      <c r="M2052" s="96"/>
      <c r="N2052" s="103"/>
      <c r="R2052" s="108"/>
      <c r="S2052" s="98"/>
      <c r="T2052" s="105"/>
      <c r="V2052" s="171"/>
      <c r="W2052" s="95"/>
      <c r="X2052" s="129"/>
      <c r="Y2052" s="100"/>
      <c r="Z2052" s="99"/>
      <c r="AA2052" s="100"/>
      <c r="AB2052" s="99"/>
      <c r="AC2052" s="100"/>
      <c r="AD2052" s="105"/>
      <c r="AE2052" s="94"/>
      <c r="AF2052" s="105"/>
      <c r="AG2052" s="94"/>
      <c r="AH2052" s="132"/>
      <c r="AI2052" s="97"/>
      <c r="AJ2052" s="96"/>
      <c r="AK2052" s="176"/>
      <c r="AL2052" s="169"/>
    </row>
    <row r="2053" spans="13:38" x14ac:dyDescent="0.45">
      <c r="M2053" s="96"/>
      <c r="N2053" s="103"/>
      <c r="R2053" s="108"/>
      <c r="S2053" s="98"/>
      <c r="T2053" s="105"/>
      <c r="V2053" s="171"/>
      <c r="W2053" s="95"/>
      <c r="X2053" s="129"/>
      <c r="Y2053" s="100"/>
      <c r="Z2053" s="99"/>
      <c r="AA2053" s="100"/>
      <c r="AB2053" s="99"/>
      <c r="AC2053" s="100"/>
      <c r="AD2053" s="105"/>
      <c r="AE2053" s="94"/>
      <c r="AF2053" s="105"/>
      <c r="AG2053" s="94"/>
      <c r="AH2053" s="132"/>
      <c r="AI2053" s="97"/>
      <c r="AJ2053" s="96"/>
      <c r="AK2053" s="176"/>
      <c r="AL2053" s="169"/>
    </row>
    <row r="2054" spans="13:38" x14ac:dyDescent="0.45">
      <c r="M2054" s="96"/>
      <c r="N2054" s="103"/>
      <c r="R2054" s="108"/>
      <c r="S2054" s="98"/>
      <c r="T2054" s="105"/>
      <c r="V2054" s="171"/>
      <c r="W2054" s="95"/>
      <c r="X2054" s="129"/>
      <c r="Y2054" s="100"/>
      <c r="Z2054" s="99"/>
      <c r="AA2054" s="100"/>
      <c r="AB2054" s="99"/>
      <c r="AC2054" s="100"/>
      <c r="AD2054" s="105"/>
      <c r="AE2054" s="94"/>
      <c r="AF2054" s="105"/>
      <c r="AG2054" s="94"/>
      <c r="AH2054" s="132"/>
      <c r="AI2054" s="97"/>
      <c r="AJ2054" s="96"/>
      <c r="AK2054" s="176"/>
      <c r="AL2054" s="169"/>
    </row>
    <row r="2055" spans="13:38" x14ac:dyDescent="0.45">
      <c r="M2055" s="96"/>
      <c r="N2055" s="103"/>
      <c r="R2055" s="108"/>
      <c r="S2055" s="98"/>
      <c r="T2055" s="105"/>
      <c r="V2055" s="171"/>
      <c r="W2055" s="95"/>
      <c r="X2055" s="129"/>
      <c r="Y2055" s="100"/>
      <c r="Z2055" s="99"/>
      <c r="AA2055" s="100"/>
      <c r="AB2055" s="99"/>
      <c r="AC2055" s="100"/>
      <c r="AD2055" s="105"/>
      <c r="AE2055" s="94"/>
      <c r="AF2055" s="105"/>
      <c r="AG2055" s="94"/>
      <c r="AH2055" s="132"/>
      <c r="AI2055" s="97"/>
      <c r="AJ2055" s="96"/>
      <c r="AK2055" s="176"/>
      <c r="AL2055" s="169"/>
    </row>
    <row r="2056" spans="13:38" x14ac:dyDescent="0.45">
      <c r="M2056" s="96"/>
      <c r="N2056" s="103"/>
      <c r="R2056" s="108"/>
      <c r="S2056" s="98"/>
      <c r="T2056" s="105"/>
      <c r="V2056" s="171"/>
      <c r="W2056" s="95"/>
      <c r="X2056" s="129"/>
      <c r="Y2056" s="100"/>
      <c r="Z2056" s="99"/>
      <c r="AA2056" s="100"/>
      <c r="AB2056" s="99"/>
      <c r="AC2056" s="100"/>
      <c r="AD2056" s="105"/>
      <c r="AE2056" s="94"/>
      <c r="AF2056" s="105"/>
      <c r="AG2056" s="94"/>
      <c r="AH2056" s="132"/>
      <c r="AI2056" s="97"/>
      <c r="AJ2056" s="96"/>
      <c r="AK2056" s="176"/>
      <c r="AL2056" s="169"/>
    </row>
    <row r="2057" spans="13:38" x14ac:dyDescent="0.45">
      <c r="M2057" s="96"/>
      <c r="N2057" s="103"/>
      <c r="R2057" s="108"/>
      <c r="S2057" s="98"/>
      <c r="T2057" s="105"/>
      <c r="V2057" s="171"/>
      <c r="W2057" s="95"/>
      <c r="X2057" s="129"/>
      <c r="Y2057" s="100"/>
      <c r="Z2057" s="99"/>
      <c r="AA2057" s="100"/>
      <c r="AB2057" s="99"/>
      <c r="AC2057" s="100"/>
      <c r="AD2057" s="105"/>
      <c r="AE2057" s="94"/>
      <c r="AF2057" s="105"/>
      <c r="AG2057" s="94"/>
      <c r="AH2057" s="132"/>
      <c r="AI2057" s="97"/>
      <c r="AJ2057" s="96"/>
      <c r="AK2057" s="176"/>
      <c r="AL2057" s="169"/>
    </row>
    <row r="2058" spans="13:38" x14ac:dyDescent="0.45">
      <c r="M2058" s="96"/>
      <c r="N2058" s="103"/>
      <c r="R2058" s="108"/>
      <c r="S2058" s="98"/>
      <c r="T2058" s="105"/>
      <c r="V2058" s="171"/>
      <c r="W2058" s="95"/>
      <c r="X2058" s="129"/>
      <c r="Y2058" s="100"/>
      <c r="Z2058" s="99"/>
      <c r="AA2058" s="100"/>
      <c r="AB2058" s="99"/>
      <c r="AC2058" s="100"/>
      <c r="AD2058" s="105"/>
      <c r="AE2058" s="94"/>
      <c r="AF2058" s="105"/>
      <c r="AG2058" s="94"/>
      <c r="AH2058" s="132"/>
      <c r="AI2058" s="97"/>
      <c r="AJ2058" s="96"/>
      <c r="AK2058" s="176"/>
      <c r="AL2058" s="169"/>
    </row>
    <row r="2059" spans="13:38" x14ac:dyDescent="0.45">
      <c r="M2059" s="96"/>
      <c r="N2059" s="103"/>
      <c r="R2059" s="108"/>
      <c r="S2059" s="98"/>
      <c r="T2059" s="105"/>
      <c r="V2059" s="171"/>
      <c r="W2059" s="95"/>
      <c r="X2059" s="129"/>
      <c r="Y2059" s="100"/>
      <c r="Z2059" s="99"/>
      <c r="AA2059" s="100"/>
      <c r="AB2059" s="99"/>
      <c r="AC2059" s="100"/>
      <c r="AD2059" s="105"/>
      <c r="AE2059" s="94"/>
      <c r="AF2059" s="105"/>
      <c r="AG2059" s="94"/>
      <c r="AH2059" s="132"/>
      <c r="AI2059" s="97"/>
      <c r="AJ2059" s="96"/>
      <c r="AK2059" s="176"/>
      <c r="AL2059" s="169"/>
    </row>
    <row r="2060" spans="13:38" x14ac:dyDescent="0.45">
      <c r="M2060" s="96"/>
      <c r="N2060" s="103"/>
      <c r="R2060" s="108"/>
      <c r="S2060" s="98"/>
      <c r="T2060" s="105"/>
      <c r="V2060" s="171"/>
      <c r="W2060" s="95"/>
      <c r="X2060" s="129"/>
      <c r="Y2060" s="100"/>
      <c r="Z2060" s="99"/>
      <c r="AA2060" s="100"/>
      <c r="AB2060" s="99"/>
      <c r="AC2060" s="100"/>
      <c r="AD2060" s="105"/>
      <c r="AE2060" s="94"/>
      <c r="AF2060" s="105"/>
      <c r="AG2060" s="94"/>
      <c r="AH2060" s="132"/>
      <c r="AI2060" s="97"/>
      <c r="AJ2060" s="96"/>
      <c r="AK2060" s="176"/>
      <c r="AL2060" s="169"/>
    </row>
    <row r="2061" spans="13:38" x14ac:dyDescent="0.45">
      <c r="M2061" s="96"/>
      <c r="N2061" s="103"/>
      <c r="R2061" s="108"/>
      <c r="S2061" s="98"/>
      <c r="T2061" s="105"/>
      <c r="V2061" s="171"/>
      <c r="W2061" s="95"/>
      <c r="X2061" s="129"/>
      <c r="Y2061" s="100"/>
      <c r="Z2061" s="99"/>
      <c r="AA2061" s="100"/>
      <c r="AB2061" s="99"/>
      <c r="AC2061" s="100"/>
      <c r="AD2061" s="105"/>
      <c r="AE2061" s="94"/>
      <c r="AF2061" s="105"/>
      <c r="AG2061" s="94"/>
      <c r="AH2061" s="132"/>
      <c r="AI2061" s="97"/>
      <c r="AJ2061" s="96"/>
      <c r="AK2061" s="176"/>
      <c r="AL2061" s="169"/>
    </row>
    <row r="2062" spans="13:38" x14ac:dyDescent="0.45">
      <c r="M2062" s="96"/>
      <c r="N2062" s="103"/>
      <c r="R2062" s="108"/>
      <c r="S2062" s="98"/>
      <c r="T2062" s="105"/>
      <c r="V2062" s="171"/>
      <c r="W2062" s="95"/>
      <c r="X2062" s="129"/>
      <c r="Y2062" s="100"/>
      <c r="Z2062" s="99"/>
      <c r="AA2062" s="100"/>
      <c r="AB2062" s="99"/>
      <c r="AC2062" s="100"/>
      <c r="AD2062" s="105"/>
      <c r="AE2062" s="94"/>
      <c r="AF2062" s="105"/>
      <c r="AG2062" s="94"/>
      <c r="AH2062" s="132"/>
      <c r="AI2062" s="97"/>
      <c r="AJ2062" s="96"/>
      <c r="AK2062" s="176"/>
      <c r="AL2062" s="169"/>
    </row>
    <row r="2063" spans="13:38" x14ac:dyDescent="0.45">
      <c r="M2063" s="96"/>
      <c r="N2063" s="103"/>
      <c r="R2063" s="108"/>
      <c r="S2063" s="98"/>
      <c r="T2063" s="105"/>
      <c r="V2063" s="171"/>
      <c r="W2063" s="95"/>
      <c r="X2063" s="129"/>
      <c r="Y2063" s="100"/>
      <c r="Z2063" s="99"/>
      <c r="AA2063" s="100"/>
      <c r="AB2063" s="99"/>
      <c r="AC2063" s="100"/>
      <c r="AD2063" s="105"/>
      <c r="AE2063" s="94"/>
      <c r="AF2063" s="105"/>
      <c r="AG2063" s="94"/>
      <c r="AH2063" s="132"/>
      <c r="AI2063" s="97"/>
      <c r="AJ2063" s="96"/>
      <c r="AK2063" s="176"/>
      <c r="AL2063" s="169"/>
    </row>
    <row r="2064" spans="13:38" x14ac:dyDescent="0.45">
      <c r="M2064" s="96"/>
      <c r="N2064" s="103"/>
      <c r="R2064" s="108"/>
      <c r="S2064" s="98"/>
      <c r="T2064" s="105"/>
      <c r="V2064" s="171"/>
      <c r="W2064" s="95"/>
      <c r="X2064" s="129"/>
      <c r="Y2064" s="100"/>
      <c r="Z2064" s="99"/>
      <c r="AA2064" s="100"/>
      <c r="AB2064" s="99"/>
      <c r="AC2064" s="100"/>
      <c r="AD2064" s="105"/>
      <c r="AE2064" s="94"/>
      <c r="AF2064" s="105"/>
      <c r="AG2064" s="94"/>
      <c r="AH2064" s="132"/>
      <c r="AI2064" s="97"/>
      <c r="AJ2064" s="96"/>
      <c r="AK2064" s="176"/>
      <c r="AL2064" s="169"/>
    </row>
    <row r="2065" spans="13:38" x14ac:dyDescent="0.45">
      <c r="M2065" s="96"/>
      <c r="N2065" s="103"/>
      <c r="R2065" s="108"/>
      <c r="S2065" s="98"/>
      <c r="T2065" s="105"/>
      <c r="V2065" s="171"/>
      <c r="W2065" s="95"/>
      <c r="X2065" s="129"/>
      <c r="Y2065" s="100"/>
      <c r="Z2065" s="99"/>
      <c r="AA2065" s="100"/>
      <c r="AB2065" s="99"/>
      <c r="AC2065" s="100"/>
      <c r="AD2065" s="105"/>
      <c r="AE2065" s="94"/>
      <c r="AF2065" s="105"/>
      <c r="AG2065" s="94"/>
      <c r="AH2065" s="132"/>
      <c r="AI2065" s="97"/>
      <c r="AJ2065" s="96"/>
      <c r="AK2065" s="176"/>
      <c r="AL2065" s="169"/>
    </row>
    <row r="2066" spans="13:38" x14ac:dyDescent="0.45">
      <c r="M2066" s="96"/>
      <c r="N2066" s="103"/>
      <c r="R2066" s="108"/>
      <c r="S2066" s="98"/>
      <c r="T2066" s="105"/>
      <c r="V2066" s="171"/>
      <c r="W2066" s="95"/>
      <c r="X2066" s="129"/>
      <c r="Y2066" s="100"/>
      <c r="Z2066" s="99"/>
      <c r="AA2066" s="100"/>
      <c r="AB2066" s="99"/>
      <c r="AC2066" s="100"/>
      <c r="AD2066" s="105"/>
      <c r="AE2066" s="94"/>
      <c r="AF2066" s="105"/>
      <c r="AG2066" s="94"/>
      <c r="AH2066" s="132"/>
      <c r="AI2066" s="97"/>
      <c r="AJ2066" s="96"/>
      <c r="AK2066" s="176"/>
      <c r="AL2066" s="169"/>
    </row>
    <row r="2067" spans="13:38" x14ac:dyDescent="0.45">
      <c r="M2067" s="96"/>
      <c r="N2067" s="103"/>
      <c r="R2067" s="108"/>
      <c r="S2067" s="98"/>
      <c r="T2067" s="105"/>
      <c r="V2067" s="171"/>
      <c r="W2067" s="95"/>
      <c r="X2067" s="129"/>
      <c r="Y2067" s="100"/>
      <c r="Z2067" s="99"/>
      <c r="AA2067" s="100"/>
      <c r="AB2067" s="99"/>
      <c r="AC2067" s="100"/>
      <c r="AD2067" s="105"/>
      <c r="AE2067" s="94"/>
      <c r="AF2067" s="105"/>
      <c r="AG2067" s="94"/>
      <c r="AH2067" s="132"/>
      <c r="AI2067" s="97"/>
      <c r="AJ2067" s="96"/>
      <c r="AK2067" s="176"/>
      <c r="AL2067" s="169"/>
    </row>
    <row r="2068" spans="13:38" x14ac:dyDescent="0.45">
      <c r="M2068" s="96"/>
      <c r="N2068" s="103"/>
      <c r="R2068" s="108"/>
      <c r="S2068" s="98"/>
      <c r="T2068" s="105"/>
      <c r="V2068" s="171"/>
      <c r="W2068" s="95"/>
      <c r="X2068" s="129"/>
      <c r="Y2068" s="100"/>
      <c r="Z2068" s="99"/>
      <c r="AA2068" s="100"/>
      <c r="AB2068" s="99"/>
      <c r="AC2068" s="100"/>
      <c r="AD2068" s="105"/>
      <c r="AE2068" s="94"/>
      <c r="AF2068" s="105"/>
      <c r="AG2068" s="94"/>
      <c r="AH2068" s="132"/>
      <c r="AI2068" s="97"/>
      <c r="AJ2068" s="96"/>
      <c r="AK2068" s="176"/>
      <c r="AL2068" s="169"/>
    </row>
    <row r="2069" spans="13:38" x14ac:dyDescent="0.45">
      <c r="M2069" s="96"/>
      <c r="N2069" s="103"/>
      <c r="R2069" s="108"/>
      <c r="S2069" s="98"/>
      <c r="T2069" s="105"/>
      <c r="V2069" s="171"/>
      <c r="W2069" s="95"/>
      <c r="X2069" s="129"/>
      <c r="Y2069" s="100"/>
      <c r="Z2069" s="99"/>
      <c r="AA2069" s="100"/>
      <c r="AB2069" s="99"/>
      <c r="AC2069" s="100"/>
      <c r="AD2069" s="105"/>
      <c r="AE2069" s="94"/>
      <c r="AF2069" s="105"/>
      <c r="AG2069" s="94"/>
      <c r="AH2069" s="132"/>
      <c r="AI2069" s="97"/>
      <c r="AJ2069" s="96"/>
      <c r="AK2069" s="176"/>
      <c r="AL2069" s="169"/>
    </row>
    <row r="2070" spans="13:38" x14ac:dyDescent="0.45">
      <c r="M2070" s="96"/>
      <c r="N2070" s="103"/>
      <c r="R2070" s="108"/>
      <c r="S2070" s="98"/>
      <c r="T2070" s="105"/>
      <c r="V2070" s="171"/>
      <c r="W2070" s="95"/>
      <c r="X2070" s="129"/>
      <c r="Y2070" s="100"/>
      <c r="Z2070" s="99"/>
      <c r="AA2070" s="100"/>
      <c r="AB2070" s="99"/>
      <c r="AC2070" s="100"/>
      <c r="AD2070" s="105"/>
      <c r="AE2070" s="94"/>
      <c r="AF2070" s="105"/>
      <c r="AG2070" s="94"/>
      <c r="AH2070" s="132"/>
      <c r="AI2070" s="97"/>
      <c r="AJ2070" s="96"/>
      <c r="AK2070" s="176"/>
      <c r="AL2070" s="169"/>
    </row>
    <row r="2071" spans="13:38" x14ac:dyDescent="0.45">
      <c r="M2071" s="96"/>
      <c r="N2071" s="103"/>
      <c r="R2071" s="108"/>
      <c r="S2071" s="98"/>
      <c r="T2071" s="105"/>
      <c r="V2071" s="171"/>
      <c r="W2071" s="95"/>
      <c r="X2071" s="129"/>
      <c r="Y2071" s="100"/>
      <c r="Z2071" s="99"/>
      <c r="AA2071" s="100"/>
      <c r="AB2071" s="99"/>
      <c r="AC2071" s="100"/>
      <c r="AD2071" s="105"/>
      <c r="AE2071" s="94"/>
      <c r="AF2071" s="105"/>
      <c r="AG2071" s="94"/>
      <c r="AH2071" s="132"/>
      <c r="AI2071" s="97"/>
      <c r="AJ2071" s="96"/>
      <c r="AK2071" s="176"/>
      <c r="AL2071" s="169"/>
    </row>
    <row r="2072" spans="13:38" x14ac:dyDescent="0.45">
      <c r="M2072" s="96"/>
      <c r="N2072" s="103"/>
      <c r="R2072" s="108"/>
      <c r="S2072" s="98"/>
      <c r="T2072" s="105"/>
      <c r="V2072" s="171"/>
      <c r="W2072" s="95"/>
      <c r="X2072" s="129"/>
      <c r="Y2072" s="100"/>
      <c r="Z2072" s="99"/>
      <c r="AA2072" s="100"/>
      <c r="AB2072" s="99"/>
      <c r="AC2072" s="100"/>
      <c r="AD2072" s="105"/>
      <c r="AE2072" s="94"/>
      <c r="AF2072" s="105"/>
      <c r="AG2072" s="94"/>
      <c r="AH2072" s="132"/>
      <c r="AI2072" s="97"/>
      <c r="AJ2072" s="96"/>
      <c r="AK2072" s="176"/>
      <c r="AL2072" s="169"/>
    </row>
    <row r="2073" spans="13:38" x14ac:dyDescent="0.45">
      <c r="M2073" s="96"/>
      <c r="N2073" s="103"/>
      <c r="R2073" s="108"/>
      <c r="S2073" s="98"/>
      <c r="T2073" s="105"/>
      <c r="V2073" s="171"/>
      <c r="W2073" s="95"/>
      <c r="X2073" s="129"/>
      <c r="Y2073" s="100"/>
      <c r="Z2073" s="99"/>
      <c r="AA2073" s="100"/>
      <c r="AB2073" s="99"/>
      <c r="AC2073" s="100"/>
      <c r="AD2073" s="105"/>
      <c r="AE2073" s="94"/>
      <c r="AF2073" s="105"/>
      <c r="AG2073" s="94"/>
      <c r="AH2073" s="132"/>
      <c r="AI2073" s="97"/>
      <c r="AJ2073" s="96"/>
      <c r="AK2073" s="176"/>
      <c r="AL2073" s="169"/>
    </row>
    <row r="2074" spans="13:38" x14ac:dyDescent="0.45">
      <c r="M2074" s="96"/>
      <c r="N2074" s="103"/>
      <c r="R2074" s="108"/>
      <c r="S2074" s="98"/>
      <c r="T2074" s="105"/>
      <c r="V2074" s="171"/>
      <c r="W2074" s="95"/>
      <c r="X2074" s="129"/>
      <c r="Y2074" s="100"/>
      <c r="Z2074" s="99"/>
      <c r="AA2074" s="100"/>
      <c r="AB2074" s="99"/>
      <c r="AC2074" s="100"/>
      <c r="AD2074" s="105"/>
      <c r="AE2074" s="94"/>
      <c r="AF2074" s="105"/>
      <c r="AG2074" s="94"/>
      <c r="AH2074" s="132"/>
      <c r="AI2074" s="97"/>
      <c r="AJ2074" s="96"/>
      <c r="AK2074" s="176"/>
      <c r="AL2074" s="169"/>
    </row>
    <row r="2075" spans="13:38" x14ac:dyDescent="0.45">
      <c r="M2075" s="96"/>
      <c r="N2075" s="103"/>
      <c r="R2075" s="108"/>
      <c r="S2075" s="98"/>
      <c r="T2075" s="105"/>
      <c r="V2075" s="171"/>
      <c r="W2075" s="95"/>
      <c r="X2075" s="129"/>
      <c r="Y2075" s="100"/>
      <c r="Z2075" s="99"/>
      <c r="AA2075" s="100"/>
      <c r="AB2075" s="99"/>
      <c r="AC2075" s="100"/>
      <c r="AD2075" s="105"/>
      <c r="AE2075" s="94"/>
      <c r="AF2075" s="105"/>
      <c r="AG2075" s="94"/>
      <c r="AH2075" s="132"/>
      <c r="AI2075" s="97"/>
      <c r="AJ2075" s="96"/>
      <c r="AK2075" s="176"/>
      <c r="AL2075" s="169"/>
    </row>
    <row r="2076" spans="13:38" x14ac:dyDescent="0.45">
      <c r="M2076" s="96"/>
      <c r="N2076" s="103"/>
      <c r="R2076" s="108"/>
      <c r="S2076" s="98"/>
      <c r="T2076" s="105"/>
      <c r="V2076" s="171"/>
      <c r="W2076" s="95"/>
      <c r="X2076" s="129"/>
      <c r="Y2076" s="100"/>
      <c r="Z2076" s="99"/>
      <c r="AA2076" s="100"/>
      <c r="AB2076" s="99"/>
      <c r="AC2076" s="100"/>
      <c r="AD2076" s="105"/>
      <c r="AE2076" s="94"/>
      <c r="AF2076" s="105"/>
      <c r="AG2076" s="94"/>
      <c r="AH2076" s="132"/>
      <c r="AI2076" s="97"/>
      <c r="AJ2076" s="96"/>
      <c r="AK2076" s="176"/>
      <c r="AL2076" s="169"/>
    </row>
    <row r="2077" spans="13:38" x14ac:dyDescent="0.45">
      <c r="M2077" s="96"/>
      <c r="N2077" s="103"/>
      <c r="R2077" s="108"/>
      <c r="S2077" s="98"/>
      <c r="T2077" s="105"/>
      <c r="V2077" s="171"/>
      <c r="W2077" s="95"/>
      <c r="X2077" s="129"/>
      <c r="Y2077" s="100"/>
      <c r="Z2077" s="99"/>
      <c r="AA2077" s="100"/>
      <c r="AB2077" s="99"/>
      <c r="AC2077" s="100"/>
      <c r="AD2077" s="105"/>
      <c r="AE2077" s="94"/>
      <c r="AF2077" s="105"/>
      <c r="AG2077" s="94"/>
      <c r="AH2077" s="132"/>
      <c r="AI2077" s="97"/>
      <c r="AJ2077" s="96"/>
      <c r="AK2077" s="176"/>
      <c r="AL2077" s="169"/>
    </row>
    <row r="2078" spans="13:38" x14ac:dyDescent="0.45">
      <c r="M2078" s="96"/>
      <c r="N2078" s="103"/>
      <c r="R2078" s="108"/>
      <c r="S2078" s="98"/>
      <c r="T2078" s="105"/>
      <c r="V2078" s="171"/>
      <c r="W2078" s="95"/>
      <c r="X2078" s="129"/>
      <c r="Y2078" s="100"/>
      <c r="Z2078" s="99"/>
      <c r="AA2078" s="100"/>
      <c r="AB2078" s="99"/>
      <c r="AC2078" s="100"/>
      <c r="AD2078" s="105"/>
      <c r="AE2078" s="94"/>
      <c r="AF2078" s="105"/>
      <c r="AG2078" s="94"/>
      <c r="AH2078" s="132"/>
      <c r="AI2078" s="97"/>
      <c r="AJ2078" s="96"/>
      <c r="AK2078" s="176"/>
      <c r="AL2078" s="169"/>
    </row>
    <row r="2079" spans="13:38" x14ac:dyDescent="0.45">
      <c r="M2079" s="96"/>
      <c r="N2079" s="103"/>
      <c r="R2079" s="108"/>
      <c r="S2079" s="98"/>
      <c r="T2079" s="105"/>
      <c r="V2079" s="171"/>
      <c r="W2079" s="95"/>
      <c r="X2079" s="129"/>
      <c r="Y2079" s="100"/>
      <c r="Z2079" s="99"/>
      <c r="AA2079" s="100"/>
      <c r="AB2079" s="99"/>
      <c r="AC2079" s="100"/>
      <c r="AD2079" s="105"/>
      <c r="AE2079" s="94"/>
      <c r="AF2079" s="105"/>
      <c r="AG2079" s="94"/>
      <c r="AH2079" s="132"/>
      <c r="AI2079" s="97"/>
      <c r="AJ2079" s="96"/>
      <c r="AK2079" s="176"/>
      <c r="AL2079" s="169"/>
    </row>
    <row r="2080" spans="13:38" x14ac:dyDescent="0.45">
      <c r="M2080" s="96"/>
      <c r="N2080" s="103"/>
      <c r="R2080" s="108"/>
      <c r="S2080" s="98"/>
      <c r="T2080" s="105"/>
      <c r="V2080" s="171"/>
      <c r="W2080" s="95"/>
      <c r="X2080" s="129"/>
      <c r="Y2080" s="100"/>
      <c r="Z2080" s="99"/>
      <c r="AA2080" s="100"/>
      <c r="AB2080" s="99"/>
      <c r="AC2080" s="100"/>
      <c r="AD2080" s="105"/>
      <c r="AE2080" s="94"/>
      <c r="AF2080" s="105"/>
      <c r="AG2080" s="94"/>
      <c r="AH2080" s="132"/>
      <c r="AI2080" s="97"/>
      <c r="AJ2080" s="96"/>
      <c r="AK2080" s="176"/>
      <c r="AL2080" s="169"/>
    </row>
    <row r="2081" spans="13:38" x14ac:dyDescent="0.45">
      <c r="M2081" s="96"/>
      <c r="N2081" s="103"/>
      <c r="R2081" s="108"/>
      <c r="S2081" s="98"/>
      <c r="T2081" s="105"/>
      <c r="V2081" s="171"/>
      <c r="W2081" s="95"/>
      <c r="X2081" s="129"/>
      <c r="Y2081" s="100"/>
      <c r="Z2081" s="99"/>
      <c r="AA2081" s="100"/>
      <c r="AB2081" s="99"/>
      <c r="AC2081" s="100"/>
      <c r="AD2081" s="105"/>
      <c r="AE2081" s="94"/>
      <c r="AF2081" s="105"/>
      <c r="AG2081" s="94"/>
      <c r="AH2081" s="132"/>
      <c r="AI2081" s="97"/>
      <c r="AJ2081" s="96"/>
      <c r="AK2081" s="176"/>
      <c r="AL2081" s="169"/>
    </row>
    <row r="2082" spans="13:38" x14ac:dyDescent="0.45">
      <c r="M2082" s="96"/>
      <c r="N2082" s="103"/>
      <c r="R2082" s="108"/>
      <c r="S2082" s="98"/>
      <c r="T2082" s="105"/>
      <c r="V2082" s="171"/>
      <c r="W2082" s="95"/>
      <c r="X2082" s="129"/>
      <c r="Y2082" s="100"/>
      <c r="Z2082" s="99"/>
      <c r="AA2082" s="100"/>
      <c r="AB2082" s="99"/>
      <c r="AC2082" s="100"/>
      <c r="AD2082" s="105"/>
      <c r="AE2082" s="94"/>
      <c r="AF2082" s="105"/>
      <c r="AG2082" s="94"/>
      <c r="AH2082" s="132"/>
      <c r="AI2082" s="97"/>
      <c r="AJ2082" s="96"/>
      <c r="AK2082" s="176"/>
      <c r="AL2082" s="169"/>
    </row>
    <row r="2083" spans="13:38" x14ac:dyDescent="0.45">
      <c r="M2083" s="96"/>
      <c r="N2083" s="103"/>
      <c r="R2083" s="108"/>
      <c r="S2083" s="98"/>
      <c r="T2083" s="105"/>
      <c r="V2083" s="171"/>
      <c r="W2083" s="95"/>
      <c r="X2083" s="129"/>
      <c r="Y2083" s="100"/>
      <c r="Z2083" s="99"/>
      <c r="AA2083" s="100"/>
      <c r="AB2083" s="99"/>
      <c r="AC2083" s="100"/>
      <c r="AD2083" s="105"/>
      <c r="AE2083" s="94"/>
      <c r="AF2083" s="105"/>
      <c r="AG2083" s="94"/>
      <c r="AH2083" s="132"/>
      <c r="AI2083" s="97"/>
      <c r="AJ2083" s="96"/>
      <c r="AK2083" s="176"/>
      <c r="AL2083" s="169"/>
    </row>
    <row r="2084" spans="13:38" x14ac:dyDescent="0.45">
      <c r="M2084" s="96"/>
      <c r="N2084" s="103"/>
      <c r="R2084" s="108"/>
      <c r="S2084" s="98"/>
      <c r="T2084" s="105"/>
      <c r="V2084" s="171"/>
      <c r="W2084" s="95"/>
      <c r="X2084" s="129"/>
      <c r="Y2084" s="100"/>
      <c r="Z2084" s="99"/>
      <c r="AA2084" s="100"/>
      <c r="AB2084" s="99"/>
      <c r="AC2084" s="100"/>
      <c r="AD2084" s="105"/>
      <c r="AE2084" s="94"/>
      <c r="AF2084" s="105"/>
      <c r="AG2084" s="94"/>
      <c r="AH2084" s="132"/>
      <c r="AI2084" s="97"/>
      <c r="AJ2084" s="96"/>
      <c r="AK2084" s="176"/>
      <c r="AL2084" s="169"/>
    </row>
    <row r="2085" spans="13:38" x14ac:dyDescent="0.45">
      <c r="M2085" s="96"/>
      <c r="N2085" s="103"/>
      <c r="R2085" s="108"/>
      <c r="S2085" s="98"/>
      <c r="T2085" s="105"/>
      <c r="V2085" s="171"/>
      <c r="W2085" s="95"/>
      <c r="X2085" s="129"/>
      <c r="Y2085" s="100"/>
      <c r="Z2085" s="99"/>
      <c r="AA2085" s="100"/>
      <c r="AB2085" s="99"/>
      <c r="AC2085" s="100"/>
      <c r="AD2085" s="105"/>
      <c r="AE2085" s="94"/>
      <c r="AF2085" s="105"/>
      <c r="AG2085" s="94"/>
      <c r="AH2085" s="132"/>
      <c r="AI2085" s="97"/>
      <c r="AJ2085" s="96"/>
      <c r="AK2085" s="176"/>
      <c r="AL2085" s="169"/>
    </row>
    <row r="2086" spans="13:38" x14ac:dyDescent="0.45">
      <c r="M2086" s="96"/>
      <c r="N2086" s="103"/>
      <c r="R2086" s="108"/>
      <c r="S2086" s="98"/>
      <c r="T2086" s="105"/>
      <c r="V2086" s="171"/>
      <c r="W2086" s="95"/>
      <c r="X2086" s="129"/>
      <c r="Y2086" s="100"/>
      <c r="Z2086" s="99"/>
      <c r="AA2086" s="100"/>
      <c r="AB2086" s="99"/>
      <c r="AC2086" s="100"/>
      <c r="AD2086" s="105"/>
      <c r="AE2086" s="94"/>
      <c r="AF2086" s="105"/>
      <c r="AG2086" s="94"/>
      <c r="AH2086" s="132"/>
      <c r="AI2086" s="97"/>
      <c r="AJ2086" s="96"/>
      <c r="AK2086" s="176"/>
      <c r="AL2086" s="169"/>
    </row>
    <row r="2087" spans="13:38" x14ac:dyDescent="0.45">
      <c r="M2087" s="96"/>
      <c r="N2087" s="103"/>
      <c r="R2087" s="108"/>
      <c r="S2087" s="98"/>
      <c r="T2087" s="105"/>
      <c r="V2087" s="171"/>
      <c r="W2087" s="95"/>
      <c r="X2087" s="129"/>
      <c r="Y2087" s="100"/>
      <c r="Z2087" s="99"/>
      <c r="AA2087" s="100"/>
      <c r="AB2087" s="99"/>
      <c r="AC2087" s="100"/>
      <c r="AD2087" s="105"/>
      <c r="AE2087" s="94"/>
      <c r="AF2087" s="105"/>
      <c r="AG2087" s="94"/>
      <c r="AH2087" s="132"/>
      <c r="AI2087" s="97"/>
      <c r="AJ2087" s="96"/>
      <c r="AK2087" s="176"/>
      <c r="AL2087" s="169"/>
    </row>
    <row r="2088" spans="13:38" x14ac:dyDescent="0.45">
      <c r="M2088" s="96"/>
      <c r="N2088" s="103"/>
      <c r="R2088" s="108"/>
      <c r="S2088" s="98"/>
      <c r="T2088" s="105"/>
      <c r="V2088" s="171"/>
      <c r="W2088" s="95"/>
      <c r="X2088" s="129"/>
      <c r="Y2088" s="100"/>
      <c r="Z2088" s="99"/>
      <c r="AA2088" s="100"/>
      <c r="AB2088" s="99"/>
      <c r="AC2088" s="100"/>
      <c r="AD2088" s="105"/>
      <c r="AE2088" s="94"/>
      <c r="AF2088" s="105"/>
      <c r="AG2088" s="94"/>
      <c r="AH2088" s="132"/>
      <c r="AI2088" s="97"/>
      <c r="AJ2088" s="96"/>
      <c r="AK2088" s="176"/>
      <c r="AL2088" s="169"/>
    </row>
    <row r="2089" spans="13:38" x14ac:dyDescent="0.45">
      <c r="M2089" s="96"/>
      <c r="N2089" s="103"/>
      <c r="R2089" s="108"/>
      <c r="S2089" s="98"/>
      <c r="T2089" s="105"/>
      <c r="V2089" s="171"/>
      <c r="W2089" s="95"/>
      <c r="X2089" s="129"/>
      <c r="Y2089" s="100"/>
      <c r="Z2089" s="99"/>
      <c r="AA2089" s="100"/>
      <c r="AB2089" s="99"/>
      <c r="AC2089" s="100"/>
      <c r="AD2089" s="105"/>
      <c r="AE2089" s="94"/>
      <c r="AF2089" s="105"/>
      <c r="AG2089" s="94"/>
      <c r="AH2089" s="132"/>
      <c r="AI2089" s="97"/>
      <c r="AJ2089" s="96"/>
      <c r="AK2089" s="176"/>
      <c r="AL2089" s="169"/>
    </row>
    <row r="2090" spans="13:38" x14ac:dyDescent="0.45">
      <c r="M2090" s="96"/>
      <c r="N2090" s="103"/>
      <c r="R2090" s="108"/>
      <c r="S2090" s="98"/>
      <c r="T2090" s="105"/>
      <c r="V2090" s="171"/>
      <c r="W2090" s="95"/>
      <c r="X2090" s="129"/>
      <c r="Y2090" s="100"/>
      <c r="Z2090" s="99"/>
      <c r="AA2090" s="100"/>
      <c r="AB2090" s="99"/>
      <c r="AC2090" s="100"/>
      <c r="AD2090" s="105"/>
      <c r="AE2090" s="94"/>
      <c r="AF2090" s="105"/>
      <c r="AG2090" s="94"/>
      <c r="AH2090" s="132"/>
      <c r="AI2090" s="97"/>
      <c r="AJ2090" s="96"/>
      <c r="AK2090" s="176"/>
      <c r="AL2090" s="169"/>
    </row>
    <row r="2091" spans="13:38" x14ac:dyDescent="0.45">
      <c r="M2091" s="96"/>
      <c r="N2091" s="103"/>
      <c r="R2091" s="108"/>
      <c r="S2091" s="98"/>
      <c r="T2091" s="105"/>
      <c r="V2091" s="171"/>
      <c r="W2091" s="95"/>
      <c r="X2091" s="129"/>
      <c r="Y2091" s="100"/>
      <c r="Z2091" s="99"/>
      <c r="AA2091" s="100"/>
      <c r="AB2091" s="99"/>
      <c r="AC2091" s="100"/>
      <c r="AD2091" s="105"/>
      <c r="AE2091" s="94"/>
      <c r="AF2091" s="105"/>
      <c r="AG2091" s="94"/>
      <c r="AH2091" s="132"/>
      <c r="AI2091" s="97"/>
      <c r="AJ2091" s="96"/>
      <c r="AK2091" s="176"/>
      <c r="AL2091" s="169"/>
    </row>
    <row r="2092" spans="13:38" x14ac:dyDescent="0.45">
      <c r="M2092" s="96"/>
      <c r="N2092" s="103"/>
      <c r="R2092" s="108"/>
      <c r="S2092" s="98"/>
      <c r="T2092" s="105"/>
      <c r="V2092" s="171"/>
      <c r="W2092" s="95"/>
      <c r="X2092" s="129"/>
      <c r="Y2092" s="100"/>
      <c r="Z2092" s="99"/>
      <c r="AA2092" s="100"/>
      <c r="AB2092" s="99"/>
      <c r="AC2092" s="100"/>
      <c r="AD2092" s="105"/>
      <c r="AE2092" s="94"/>
      <c r="AF2092" s="105"/>
      <c r="AG2092" s="94"/>
      <c r="AH2092" s="132"/>
      <c r="AI2092" s="97"/>
      <c r="AJ2092" s="96"/>
      <c r="AK2092" s="176"/>
      <c r="AL2092" s="169"/>
    </row>
    <row r="2093" spans="13:38" x14ac:dyDescent="0.45">
      <c r="M2093" s="96"/>
      <c r="N2093" s="103"/>
      <c r="R2093" s="108"/>
      <c r="S2093" s="98"/>
      <c r="T2093" s="105"/>
      <c r="V2093" s="171"/>
      <c r="W2093" s="95"/>
      <c r="X2093" s="129"/>
      <c r="Y2093" s="100"/>
      <c r="Z2093" s="99"/>
      <c r="AA2093" s="100"/>
      <c r="AB2093" s="99"/>
      <c r="AC2093" s="100"/>
      <c r="AD2093" s="105"/>
      <c r="AE2093" s="94"/>
      <c r="AF2093" s="105"/>
      <c r="AG2093" s="94"/>
      <c r="AH2093" s="132"/>
      <c r="AI2093" s="97"/>
      <c r="AJ2093" s="96"/>
      <c r="AK2093" s="176"/>
      <c r="AL2093" s="169"/>
    </row>
    <row r="2094" spans="13:38" x14ac:dyDescent="0.45">
      <c r="M2094" s="96"/>
      <c r="N2094" s="103"/>
      <c r="R2094" s="108"/>
      <c r="S2094" s="98"/>
      <c r="T2094" s="105"/>
      <c r="V2094" s="171"/>
      <c r="W2094" s="95"/>
      <c r="X2094" s="129"/>
      <c r="Y2094" s="100"/>
      <c r="Z2094" s="99"/>
      <c r="AA2094" s="100"/>
      <c r="AB2094" s="99"/>
      <c r="AC2094" s="100"/>
      <c r="AD2094" s="105"/>
      <c r="AE2094" s="94"/>
      <c r="AF2094" s="105"/>
      <c r="AG2094" s="94"/>
      <c r="AH2094" s="132"/>
      <c r="AI2094" s="97"/>
      <c r="AJ2094" s="96"/>
      <c r="AK2094" s="176"/>
      <c r="AL2094" s="169"/>
    </row>
    <row r="2095" spans="13:38" x14ac:dyDescent="0.45">
      <c r="M2095" s="96"/>
      <c r="N2095" s="103"/>
      <c r="R2095" s="108"/>
      <c r="S2095" s="98"/>
      <c r="T2095" s="105"/>
      <c r="V2095" s="171"/>
      <c r="W2095" s="95"/>
      <c r="X2095" s="129"/>
      <c r="Y2095" s="100"/>
      <c r="Z2095" s="99"/>
      <c r="AA2095" s="100"/>
      <c r="AB2095" s="99"/>
      <c r="AC2095" s="100"/>
      <c r="AD2095" s="105"/>
      <c r="AE2095" s="94"/>
      <c r="AF2095" s="105"/>
      <c r="AG2095" s="94"/>
      <c r="AH2095" s="132"/>
      <c r="AI2095" s="97"/>
      <c r="AJ2095" s="96"/>
      <c r="AK2095" s="176"/>
      <c r="AL2095" s="169"/>
    </row>
    <row r="2096" spans="13:38" x14ac:dyDescent="0.45">
      <c r="M2096" s="96"/>
      <c r="N2096" s="103"/>
      <c r="R2096" s="108"/>
      <c r="S2096" s="98"/>
      <c r="T2096" s="105"/>
      <c r="V2096" s="171"/>
      <c r="W2096" s="95"/>
      <c r="X2096" s="129"/>
      <c r="Y2096" s="100"/>
      <c r="Z2096" s="99"/>
      <c r="AA2096" s="100"/>
      <c r="AB2096" s="99"/>
      <c r="AC2096" s="100"/>
      <c r="AD2096" s="105"/>
      <c r="AE2096" s="94"/>
      <c r="AF2096" s="105"/>
      <c r="AG2096" s="94"/>
      <c r="AH2096" s="132"/>
      <c r="AI2096" s="97"/>
      <c r="AJ2096" s="96"/>
      <c r="AK2096" s="176"/>
      <c r="AL2096" s="169"/>
    </row>
    <row r="2097" spans="13:38" x14ac:dyDescent="0.45">
      <c r="M2097" s="96"/>
      <c r="N2097" s="103"/>
      <c r="R2097" s="108"/>
      <c r="S2097" s="98"/>
      <c r="T2097" s="105"/>
      <c r="V2097" s="171"/>
      <c r="W2097" s="95"/>
      <c r="X2097" s="129"/>
      <c r="Y2097" s="100"/>
      <c r="Z2097" s="99"/>
      <c r="AA2097" s="100"/>
      <c r="AB2097" s="99"/>
      <c r="AC2097" s="100"/>
      <c r="AD2097" s="105"/>
      <c r="AE2097" s="94"/>
      <c r="AF2097" s="105"/>
      <c r="AG2097" s="94"/>
      <c r="AH2097" s="132"/>
      <c r="AI2097" s="97"/>
      <c r="AJ2097" s="96"/>
      <c r="AK2097" s="176"/>
      <c r="AL2097" s="169"/>
    </row>
    <row r="2098" spans="13:38" x14ac:dyDescent="0.45">
      <c r="M2098" s="96"/>
      <c r="N2098" s="103"/>
      <c r="R2098" s="108"/>
      <c r="S2098" s="98"/>
      <c r="T2098" s="105"/>
      <c r="V2098" s="171"/>
      <c r="W2098" s="95"/>
      <c r="X2098" s="129"/>
      <c r="Y2098" s="100"/>
      <c r="Z2098" s="99"/>
      <c r="AA2098" s="100"/>
      <c r="AB2098" s="99"/>
      <c r="AC2098" s="100"/>
      <c r="AD2098" s="105"/>
      <c r="AE2098" s="94"/>
      <c r="AF2098" s="105"/>
      <c r="AG2098" s="94"/>
      <c r="AH2098" s="132"/>
      <c r="AI2098" s="97"/>
      <c r="AJ2098" s="96"/>
      <c r="AK2098" s="176"/>
      <c r="AL2098" s="169"/>
    </row>
    <row r="2099" spans="13:38" x14ac:dyDescent="0.45">
      <c r="M2099" s="96"/>
      <c r="N2099" s="103"/>
      <c r="R2099" s="108"/>
      <c r="S2099" s="98"/>
      <c r="T2099" s="105"/>
      <c r="V2099" s="171"/>
      <c r="W2099" s="95"/>
      <c r="X2099" s="129"/>
      <c r="Y2099" s="100"/>
      <c r="Z2099" s="99"/>
      <c r="AA2099" s="100"/>
      <c r="AB2099" s="99"/>
      <c r="AC2099" s="100"/>
      <c r="AD2099" s="105"/>
      <c r="AE2099" s="94"/>
      <c r="AF2099" s="105"/>
      <c r="AG2099" s="94"/>
      <c r="AH2099" s="132"/>
      <c r="AI2099" s="97"/>
      <c r="AJ2099" s="96"/>
      <c r="AK2099" s="176"/>
      <c r="AL2099" s="169"/>
    </row>
    <row r="2100" spans="13:38" x14ac:dyDescent="0.45">
      <c r="M2100" s="96"/>
      <c r="N2100" s="103"/>
      <c r="R2100" s="108"/>
      <c r="S2100" s="98"/>
      <c r="T2100" s="105"/>
      <c r="V2100" s="171"/>
      <c r="W2100" s="95"/>
      <c r="X2100" s="129"/>
      <c r="Y2100" s="100"/>
      <c r="Z2100" s="99"/>
      <c r="AA2100" s="100"/>
      <c r="AB2100" s="99"/>
      <c r="AC2100" s="100"/>
      <c r="AD2100" s="105"/>
      <c r="AE2100" s="94"/>
      <c r="AF2100" s="105"/>
      <c r="AG2100" s="94"/>
      <c r="AH2100" s="132"/>
      <c r="AI2100" s="97"/>
      <c r="AJ2100" s="96"/>
      <c r="AK2100" s="176"/>
      <c r="AL2100" s="169"/>
    </row>
    <row r="2101" spans="13:38" x14ac:dyDescent="0.45">
      <c r="M2101" s="96"/>
      <c r="N2101" s="103"/>
      <c r="R2101" s="108"/>
      <c r="S2101" s="98"/>
      <c r="T2101" s="105"/>
      <c r="V2101" s="171"/>
      <c r="W2101" s="95"/>
      <c r="X2101" s="129"/>
      <c r="Y2101" s="100"/>
      <c r="Z2101" s="99"/>
      <c r="AA2101" s="100"/>
      <c r="AB2101" s="99"/>
      <c r="AC2101" s="100"/>
      <c r="AD2101" s="105"/>
      <c r="AE2101" s="94"/>
      <c r="AF2101" s="105"/>
      <c r="AG2101" s="94"/>
      <c r="AH2101" s="132"/>
      <c r="AI2101" s="97"/>
      <c r="AJ2101" s="96"/>
      <c r="AK2101" s="176"/>
      <c r="AL2101" s="169"/>
    </row>
    <row r="2102" spans="13:38" x14ac:dyDescent="0.45">
      <c r="M2102" s="96"/>
      <c r="N2102" s="103"/>
      <c r="R2102" s="108"/>
      <c r="S2102" s="98"/>
      <c r="T2102" s="105"/>
      <c r="V2102" s="171"/>
      <c r="W2102" s="95"/>
      <c r="X2102" s="129"/>
      <c r="Y2102" s="100"/>
      <c r="Z2102" s="99"/>
      <c r="AA2102" s="100"/>
      <c r="AB2102" s="99"/>
      <c r="AC2102" s="100"/>
      <c r="AD2102" s="105"/>
      <c r="AE2102" s="94"/>
      <c r="AF2102" s="105"/>
      <c r="AG2102" s="94"/>
      <c r="AH2102" s="132"/>
      <c r="AI2102" s="97"/>
      <c r="AJ2102" s="96"/>
      <c r="AK2102" s="176"/>
      <c r="AL2102" s="169"/>
    </row>
    <row r="2103" spans="13:38" x14ac:dyDescent="0.45">
      <c r="M2103" s="96"/>
      <c r="N2103" s="103"/>
      <c r="R2103" s="108"/>
      <c r="S2103" s="98"/>
      <c r="T2103" s="105"/>
      <c r="V2103" s="171"/>
      <c r="W2103" s="95"/>
      <c r="X2103" s="129"/>
      <c r="Y2103" s="100"/>
      <c r="Z2103" s="99"/>
      <c r="AA2103" s="100"/>
      <c r="AB2103" s="99"/>
      <c r="AC2103" s="100"/>
      <c r="AD2103" s="105"/>
      <c r="AE2103" s="94"/>
      <c r="AF2103" s="105"/>
      <c r="AG2103" s="94"/>
      <c r="AH2103" s="132"/>
      <c r="AI2103" s="97"/>
      <c r="AJ2103" s="96"/>
      <c r="AK2103" s="176"/>
      <c r="AL2103" s="169"/>
    </row>
    <row r="2104" spans="13:38" x14ac:dyDescent="0.45">
      <c r="M2104" s="96"/>
      <c r="N2104" s="103"/>
      <c r="R2104" s="108"/>
      <c r="S2104" s="98"/>
      <c r="T2104" s="105"/>
      <c r="V2104" s="171"/>
      <c r="W2104" s="95"/>
      <c r="X2104" s="129"/>
      <c r="Y2104" s="100"/>
      <c r="Z2104" s="99"/>
      <c r="AA2104" s="100"/>
      <c r="AB2104" s="99"/>
      <c r="AC2104" s="100"/>
      <c r="AD2104" s="105"/>
      <c r="AE2104" s="94"/>
      <c r="AF2104" s="105"/>
      <c r="AG2104" s="94"/>
      <c r="AH2104" s="132"/>
      <c r="AI2104" s="97"/>
      <c r="AJ2104" s="96"/>
      <c r="AK2104" s="176"/>
      <c r="AL2104" s="169"/>
    </row>
    <row r="2105" spans="13:38" x14ac:dyDescent="0.45">
      <c r="M2105" s="96"/>
      <c r="N2105" s="103"/>
      <c r="R2105" s="108"/>
      <c r="S2105" s="98"/>
      <c r="T2105" s="105"/>
      <c r="V2105" s="171"/>
      <c r="W2105" s="95"/>
      <c r="X2105" s="129"/>
      <c r="Y2105" s="100"/>
      <c r="Z2105" s="99"/>
      <c r="AA2105" s="100"/>
      <c r="AB2105" s="99"/>
      <c r="AC2105" s="100"/>
      <c r="AD2105" s="105"/>
      <c r="AE2105" s="94"/>
      <c r="AF2105" s="105"/>
      <c r="AG2105" s="94"/>
      <c r="AH2105" s="132"/>
      <c r="AI2105" s="97"/>
      <c r="AJ2105" s="96"/>
      <c r="AK2105" s="176"/>
      <c r="AL2105" s="169"/>
    </row>
    <row r="2106" spans="13:38" x14ac:dyDescent="0.45">
      <c r="M2106" s="96"/>
      <c r="N2106" s="103"/>
      <c r="R2106" s="108"/>
      <c r="S2106" s="98"/>
      <c r="T2106" s="105"/>
      <c r="V2106" s="171"/>
      <c r="W2106" s="95"/>
      <c r="X2106" s="129"/>
      <c r="Y2106" s="100"/>
      <c r="Z2106" s="99"/>
      <c r="AA2106" s="100"/>
      <c r="AB2106" s="99"/>
      <c r="AC2106" s="100"/>
      <c r="AD2106" s="105"/>
      <c r="AE2106" s="94"/>
      <c r="AF2106" s="105"/>
      <c r="AG2106" s="94"/>
      <c r="AH2106" s="132"/>
      <c r="AI2106" s="97"/>
      <c r="AJ2106" s="96"/>
      <c r="AK2106" s="176"/>
      <c r="AL2106" s="169"/>
    </row>
    <row r="2107" spans="13:38" x14ac:dyDescent="0.45">
      <c r="M2107" s="96"/>
      <c r="N2107" s="103"/>
      <c r="R2107" s="108"/>
      <c r="S2107" s="98"/>
      <c r="T2107" s="105"/>
      <c r="V2107" s="171"/>
      <c r="W2107" s="95"/>
      <c r="X2107" s="129"/>
      <c r="Y2107" s="100"/>
      <c r="Z2107" s="99"/>
      <c r="AA2107" s="100"/>
      <c r="AB2107" s="99"/>
      <c r="AC2107" s="100"/>
      <c r="AD2107" s="105"/>
      <c r="AE2107" s="94"/>
      <c r="AF2107" s="105"/>
      <c r="AG2107" s="94"/>
      <c r="AH2107" s="132"/>
      <c r="AI2107" s="97"/>
      <c r="AJ2107" s="96"/>
      <c r="AK2107" s="176"/>
      <c r="AL2107" s="169"/>
    </row>
    <row r="2108" spans="13:38" x14ac:dyDescent="0.45">
      <c r="M2108" s="96"/>
      <c r="N2108" s="103"/>
      <c r="R2108" s="108"/>
      <c r="S2108" s="98"/>
      <c r="T2108" s="105"/>
      <c r="V2108" s="171"/>
      <c r="W2108" s="95"/>
      <c r="X2108" s="129"/>
      <c r="Y2108" s="100"/>
      <c r="Z2108" s="99"/>
      <c r="AA2108" s="100"/>
      <c r="AB2108" s="99"/>
      <c r="AC2108" s="100"/>
      <c r="AD2108" s="105"/>
      <c r="AE2108" s="94"/>
      <c r="AF2108" s="105"/>
      <c r="AG2108" s="94"/>
      <c r="AH2108" s="132"/>
      <c r="AI2108" s="97"/>
      <c r="AJ2108" s="96"/>
      <c r="AK2108" s="176"/>
      <c r="AL2108" s="169"/>
    </row>
    <row r="2109" spans="13:38" x14ac:dyDescent="0.45">
      <c r="M2109" s="96"/>
      <c r="N2109" s="103"/>
      <c r="R2109" s="108"/>
      <c r="S2109" s="98"/>
      <c r="T2109" s="105"/>
      <c r="V2109" s="171"/>
      <c r="W2109" s="95"/>
      <c r="X2109" s="129"/>
      <c r="Y2109" s="100"/>
      <c r="Z2109" s="99"/>
      <c r="AA2109" s="100"/>
      <c r="AB2109" s="99"/>
      <c r="AC2109" s="100"/>
      <c r="AD2109" s="105"/>
      <c r="AE2109" s="94"/>
      <c r="AF2109" s="105"/>
      <c r="AG2109" s="94"/>
      <c r="AH2109" s="132"/>
      <c r="AI2109" s="97"/>
      <c r="AJ2109" s="96"/>
      <c r="AK2109" s="176"/>
      <c r="AL2109" s="169"/>
    </row>
    <row r="2110" spans="13:38" x14ac:dyDescent="0.45">
      <c r="M2110" s="96"/>
      <c r="N2110" s="103"/>
      <c r="R2110" s="108"/>
      <c r="S2110" s="98"/>
      <c r="T2110" s="105"/>
      <c r="V2110" s="171"/>
      <c r="W2110" s="95"/>
      <c r="X2110" s="129"/>
      <c r="Y2110" s="100"/>
      <c r="Z2110" s="99"/>
      <c r="AA2110" s="100"/>
      <c r="AB2110" s="99"/>
      <c r="AC2110" s="100"/>
      <c r="AD2110" s="105"/>
      <c r="AE2110" s="94"/>
      <c r="AF2110" s="105"/>
      <c r="AG2110" s="94"/>
      <c r="AH2110" s="132"/>
      <c r="AI2110" s="97"/>
      <c r="AJ2110" s="96"/>
      <c r="AK2110" s="176"/>
      <c r="AL2110" s="169"/>
    </row>
    <row r="2111" spans="13:38" x14ac:dyDescent="0.45">
      <c r="M2111" s="96"/>
      <c r="N2111" s="103"/>
      <c r="R2111" s="108"/>
      <c r="S2111" s="98"/>
      <c r="T2111" s="105"/>
      <c r="V2111" s="171"/>
      <c r="W2111" s="95"/>
      <c r="X2111" s="129"/>
      <c r="Y2111" s="100"/>
      <c r="Z2111" s="99"/>
      <c r="AA2111" s="100"/>
      <c r="AB2111" s="99"/>
      <c r="AC2111" s="100"/>
      <c r="AD2111" s="105"/>
      <c r="AE2111" s="94"/>
      <c r="AF2111" s="105"/>
      <c r="AG2111" s="94"/>
      <c r="AH2111" s="132"/>
      <c r="AI2111" s="97"/>
      <c r="AJ2111" s="96"/>
      <c r="AK2111" s="176"/>
      <c r="AL2111" s="169"/>
    </row>
    <row r="2112" spans="13:38" x14ac:dyDescent="0.45">
      <c r="M2112" s="96"/>
      <c r="N2112" s="103"/>
      <c r="R2112" s="108"/>
      <c r="S2112" s="98"/>
      <c r="T2112" s="105"/>
      <c r="V2112" s="171"/>
      <c r="W2112" s="95"/>
      <c r="X2112" s="129"/>
      <c r="Y2112" s="100"/>
      <c r="Z2112" s="99"/>
      <c r="AA2112" s="100"/>
      <c r="AB2112" s="99"/>
      <c r="AC2112" s="100"/>
      <c r="AD2112" s="105"/>
      <c r="AE2112" s="94"/>
      <c r="AF2112" s="105"/>
      <c r="AG2112" s="94"/>
      <c r="AH2112" s="132"/>
      <c r="AI2112" s="97"/>
      <c r="AJ2112" s="96"/>
      <c r="AK2112" s="176"/>
      <c r="AL2112" s="169"/>
    </row>
    <row r="2113" spans="13:38" x14ac:dyDescent="0.45">
      <c r="M2113" s="96"/>
      <c r="N2113" s="103"/>
      <c r="R2113" s="108"/>
      <c r="S2113" s="98"/>
      <c r="T2113" s="105"/>
      <c r="V2113" s="171"/>
      <c r="W2113" s="95"/>
      <c r="X2113" s="129"/>
      <c r="Y2113" s="100"/>
      <c r="Z2113" s="99"/>
      <c r="AA2113" s="100"/>
      <c r="AB2113" s="99"/>
      <c r="AC2113" s="100"/>
      <c r="AD2113" s="105"/>
      <c r="AE2113" s="94"/>
      <c r="AF2113" s="105"/>
      <c r="AG2113" s="94"/>
      <c r="AH2113" s="132"/>
      <c r="AI2113" s="97"/>
      <c r="AJ2113" s="96"/>
      <c r="AK2113" s="176"/>
      <c r="AL2113" s="169"/>
    </row>
    <row r="2114" spans="13:38" x14ac:dyDescent="0.45">
      <c r="M2114" s="96"/>
      <c r="N2114" s="103"/>
      <c r="R2114" s="108"/>
      <c r="S2114" s="98"/>
      <c r="T2114" s="105"/>
      <c r="V2114" s="171"/>
      <c r="W2114" s="95"/>
      <c r="X2114" s="129"/>
      <c r="Y2114" s="100"/>
      <c r="Z2114" s="99"/>
      <c r="AA2114" s="100"/>
      <c r="AB2114" s="99"/>
      <c r="AC2114" s="100"/>
      <c r="AD2114" s="105"/>
      <c r="AE2114" s="94"/>
      <c r="AF2114" s="105"/>
      <c r="AG2114" s="94"/>
      <c r="AH2114" s="132"/>
      <c r="AI2114" s="97"/>
      <c r="AJ2114" s="96"/>
      <c r="AK2114" s="176"/>
      <c r="AL2114" s="169"/>
    </row>
    <row r="2115" spans="13:38" x14ac:dyDescent="0.45">
      <c r="M2115" s="96"/>
      <c r="N2115" s="103"/>
      <c r="R2115" s="108"/>
      <c r="S2115" s="98"/>
      <c r="T2115" s="105"/>
      <c r="V2115" s="171"/>
      <c r="W2115" s="95"/>
      <c r="X2115" s="129"/>
      <c r="Y2115" s="100"/>
      <c r="Z2115" s="99"/>
      <c r="AA2115" s="100"/>
      <c r="AB2115" s="99"/>
      <c r="AC2115" s="100"/>
      <c r="AD2115" s="105"/>
      <c r="AE2115" s="94"/>
      <c r="AF2115" s="105"/>
      <c r="AG2115" s="94"/>
      <c r="AH2115" s="132"/>
      <c r="AI2115" s="97"/>
      <c r="AJ2115" s="96"/>
      <c r="AK2115" s="176"/>
      <c r="AL2115" s="169"/>
    </row>
    <row r="2116" spans="13:38" x14ac:dyDescent="0.45">
      <c r="M2116" s="96"/>
      <c r="N2116" s="103"/>
      <c r="R2116" s="108"/>
      <c r="S2116" s="98"/>
      <c r="T2116" s="105"/>
      <c r="V2116" s="171"/>
      <c r="W2116" s="95"/>
      <c r="X2116" s="129"/>
      <c r="Y2116" s="100"/>
      <c r="Z2116" s="99"/>
      <c r="AA2116" s="100"/>
      <c r="AB2116" s="99"/>
      <c r="AC2116" s="100"/>
      <c r="AD2116" s="105"/>
      <c r="AE2116" s="94"/>
      <c r="AF2116" s="105"/>
      <c r="AG2116" s="94"/>
      <c r="AH2116" s="132"/>
      <c r="AI2116" s="97"/>
      <c r="AJ2116" s="96"/>
      <c r="AK2116" s="176"/>
      <c r="AL2116" s="169"/>
    </row>
    <row r="2117" spans="13:38" x14ac:dyDescent="0.45">
      <c r="M2117" s="96"/>
      <c r="N2117" s="103"/>
      <c r="R2117" s="108"/>
      <c r="S2117" s="98"/>
      <c r="T2117" s="105"/>
      <c r="V2117" s="171"/>
      <c r="W2117" s="95"/>
      <c r="X2117" s="129"/>
      <c r="Y2117" s="100"/>
      <c r="Z2117" s="99"/>
      <c r="AA2117" s="100"/>
      <c r="AB2117" s="99"/>
      <c r="AC2117" s="100"/>
      <c r="AD2117" s="105"/>
      <c r="AE2117" s="94"/>
      <c r="AF2117" s="105"/>
      <c r="AG2117" s="94"/>
      <c r="AH2117" s="132"/>
      <c r="AI2117" s="97"/>
      <c r="AJ2117" s="96"/>
      <c r="AK2117" s="176"/>
      <c r="AL2117" s="169"/>
    </row>
    <row r="2118" spans="13:38" x14ac:dyDescent="0.45">
      <c r="M2118" s="96"/>
      <c r="N2118" s="103"/>
      <c r="R2118" s="108"/>
      <c r="S2118" s="98"/>
      <c r="T2118" s="105"/>
      <c r="V2118" s="171"/>
      <c r="W2118" s="95"/>
      <c r="X2118" s="129"/>
      <c r="Y2118" s="100"/>
      <c r="Z2118" s="99"/>
      <c r="AA2118" s="100"/>
      <c r="AB2118" s="99"/>
      <c r="AC2118" s="100"/>
      <c r="AD2118" s="105"/>
      <c r="AE2118" s="94"/>
      <c r="AF2118" s="105"/>
      <c r="AG2118" s="94"/>
      <c r="AH2118" s="132"/>
      <c r="AI2118" s="97"/>
      <c r="AJ2118" s="96"/>
      <c r="AK2118" s="176"/>
      <c r="AL2118" s="169"/>
    </row>
    <row r="2119" spans="13:38" x14ac:dyDescent="0.45">
      <c r="M2119" s="96"/>
      <c r="N2119" s="103"/>
      <c r="R2119" s="108"/>
      <c r="S2119" s="98"/>
      <c r="T2119" s="105"/>
      <c r="V2119" s="171"/>
      <c r="W2119" s="95"/>
      <c r="X2119" s="129"/>
      <c r="Y2119" s="100"/>
      <c r="Z2119" s="99"/>
      <c r="AA2119" s="100"/>
      <c r="AB2119" s="99"/>
      <c r="AC2119" s="100"/>
      <c r="AD2119" s="105"/>
      <c r="AE2119" s="94"/>
      <c r="AF2119" s="105"/>
      <c r="AG2119" s="94"/>
      <c r="AH2119" s="132"/>
      <c r="AI2119" s="97"/>
      <c r="AJ2119" s="96"/>
      <c r="AK2119" s="176"/>
      <c r="AL2119" s="169"/>
    </row>
    <row r="2120" spans="13:38" x14ac:dyDescent="0.45">
      <c r="M2120" s="96"/>
      <c r="N2120" s="103"/>
      <c r="R2120" s="108"/>
      <c r="S2120" s="98"/>
      <c r="T2120" s="105"/>
      <c r="V2120" s="171"/>
      <c r="W2120" s="95"/>
      <c r="X2120" s="129"/>
      <c r="Y2120" s="100"/>
      <c r="Z2120" s="99"/>
      <c r="AA2120" s="100"/>
      <c r="AB2120" s="99"/>
      <c r="AC2120" s="100"/>
      <c r="AD2120" s="105"/>
      <c r="AE2120" s="94"/>
      <c r="AF2120" s="105"/>
      <c r="AG2120" s="94"/>
      <c r="AH2120" s="132"/>
      <c r="AI2120" s="97"/>
      <c r="AJ2120" s="96"/>
      <c r="AK2120" s="176"/>
      <c r="AL2120" s="169"/>
    </row>
    <row r="2121" spans="13:38" x14ac:dyDescent="0.45">
      <c r="M2121" s="96"/>
      <c r="N2121" s="103"/>
      <c r="R2121" s="108"/>
      <c r="S2121" s="98"/>
      <c r="T2121" s="105"/>
      <c r="V2121" s="171"/>
      <c r="W2121" s="95"/>
      <c r="X2121" s="129"/>
      <c r="Y2121" s="100"/>
      <c r="Z2121" s="99"/>
      <c r="AA2121" s="100"/>
      <c r="AB2121" s="99"/>
      <c r="AC2121" s="100"/>
      <c r="AD2121" s="105"/>
      <c r="AE2121" s="94"/>
      <c r="AF2121" s="105"/>
      <c r="AG2121" s="94"/>
      <c r="AH2121" s="132"/>
      <c r="AI2121" s="97"/>
      <c r="AJ2121" s="96"/>
      <c r="AK2121" s="176"/>
      <c r="AL2121" s="169"/>
    </row>
    <row r="2122" spans="13:38" x14ac:dyDescent="0.45">
      <c r="M2122" s="96"/>
      <c r="N2122" s="103"/>
      <c r="R2122" s="108"/>
      <c r="S2122" s="98"/>
      <c r="T2122" s="105"/>
      <c r="V2122" s="171"/>
      <c r="W2122" s="95"/>
      <c r="X2122" s="129"/>
      <c r="Y2122" s="100"/>
      <c r="Z2122" s="99"/>
      <c r="AA2122" s="100"/>
      <c r="AB2122" s="99"/>
      <c r="AC2122" s="100"/>
      <c r="AD2122" s="105"/>
      <c r="AE2122" s="94"/>
      <c r="AF2122" s="105"/>
      <c r="AG2122" s="94"/>
      <c r="AH2122" s="132"/>
      <c r="AI2122" s="97"/>
      <c r="AJ2122" s="96"/>
      <c r="AK2122" s="176"/>
      <c r="AL2122" s="169"/>
    </row>
    <row r="2123" spans="13:38" x14ac:dyDescent="0.45">
      <c r="M2123" s="96"/>
      <c r="N2123" s="103"/>
      <c r="R2123" s="108"/>
      <c r="S2123" s="98"/>
      <c r="T2123" s="105"/>
      <c r="V2123" s="171"/>
      <c r="W2123" s="95"/>
      <c r="X2123" s="129"/>
      <c r="Y2123" s="100"/>
      <c r="Z2123" s="99"/>
      <c r="AA2123" s="100"/>
      <c r="AB2123" s="99"/>
      <c r="AC2123" s="100"/>
      <c r="AD2123" s="105"/>
      <c r="AE2123" s="94"/>
      <c r="AF2123" s="105"/>
      <c r="AG2123" s="94"/>
      <c r="AH2123" s="132"/>
      <c r="AI2123" s="97"/>
      <c r="AJ2123" s="96"/>
      <c r="AK2123" s="176"/>
      <c r="AL2123" s="169"/>
    </row>
    <row r="2124" spans="13:38" x14ac:dyDescent="0.45">
      <c r="M2124" s="96"/>
      <c r="N2124" s="103"/>
      <c r="R2124" s="108"/>
      <c r="S2124" s="98"/>
      <c r="T2124" s="105"/>
      <c r="V2124" s="171"/>
      <c r="W2124" s="95"/>
      <c r="X2124" s="129"/>
      <c r="Y2124" s="100"/>
      <c r="Z2124" s="99"/>
      <c r="AA2124" s="100"/>
      <c r="AB2124" s="99"/>
      <c r="AC2124" s="100"/>
      <c r="AD2124" s="105"/>
      <c r="AE2124" s="94"/>
      <c r="AF2124" s="105"/>
      <c r="AG2124" s="94"/>
      <c r="AH2124" s="132"/>
      <c r="AI2124" s="97"/>
      <c r="AJ2124" s="96"/>
      <c r="AK2124" s="176"/>
      <c r="AL2124" s="169"/>
    </row>
    <row r="2125" spans="13:38" x14ac:dyDescent="0.45">
      <c r="M2125" s="96"/>
      <c r="N2125" s="103"/>
      <c r="R2125" s="108"/>
      <c r="S2125" s="98"/>
      <c r="T2125" s="105"/>
      <c r="V2125" s="171"/>
      <c r="W2125" s="95"/>
      <c r="X2125" s="129"/>
      <c r="Y2125" s="100"/>
      <c r="Z2125" s="99"/>
      <c r="AA2125" s="100"/>
      <c r="AB2125" s="99"/>
      <c r="AC2125" s="100"/>
      <c r="AD2125" s="105"/>
      <c r="AE2125" s="94"/>
      <c r="AF2125" s="105"/>
      <c r="AG2125" s="94"/>
      <c r="AH2125" s="132"/>
      <c r="AI2125" s="97"/>
      <c r="AJ2125" s="96"/>
      <c r="AK2125" s="176"/>
      <c r="AL2125" s="169"/>
    </row>
    <row r="2126" spans="13:38" x14ac:dyDescent="0.45">
      <c r="M2126" s="96"/>
      <c r="N2126" s="103"/>
      <c r="R2126" s="108"/>
      <c r="S2126" s="98"/>
      <c r="T2126" s="105"/>
      <c r="V2126" s="171"/>
      <c r="W2126" s="95"/>
      <c r="X2126" s="129"/>
      <c r="Y2126" s="100"/>
      <c r="Z2126" s="99"/>
      <c r="AA2126" s="100"/>
      <c r="AB2126" s="99"/>
      <c r="AC2126" s="100"/>
      <c r="AD2126" s="105"/>
      <c r="AE2126" s="94"/>
      <c r="AF2126" s="105"/>
      <c r="AG2126" s="94"/>
      <c r="AH2126" s="132"/>
      <c r="AI2126" s="97"/>
      <c r="AJ2126" s="96"/>
      <c r="AK2126" s="176"/>
      <c r="AL2126" s="169"/>
    </row>
    <row r="2127" spans="13:38" x14ac:dyDescent="0.45">
      <c r="M2127" s="96"/>
      <c r="N2127" s="103"/>
      <c r="R2127" s="108"/>
      <c r="S2127" s="98"/>
      <c r="T2127" s="105"/>
      <c r="V2127" s="171"/>
      <c r="W2127" s="95"/>
      <c r="X2127" s="129"/>
      <c r="Y2127" s="100"/>
      <c r="Z2127" s="99"/>
      <c r="AA2127" s="100"/>
      <c r="AB2127" s="99"/>
      <c r="AC2127" s="100"/>
      <c r="AD2127" s="105"/>
      <c r="AE2127" s="94"/>
      <c r="AF2127" s="105"/>
      <c r="AG2127" s="94"/>
      <c r="AH2127" s="132"/>
      <c r="AI2127" s="97"/>
      <c r="AJ2127" s="96"/>
      <c r="AK2127" s="176"/>
      <c r="AL2127" s="169"/>
    </row>
    <row r="2128" spans="13:38" x14ac:dyDescent="0.45">
      <c r="M2128" s="96"/>
      <c r="N2128" s="103"/>
      <c r="R2128" s="108"/>
      <c r="S2128" s="98"/>
      <c r="T2128" s="105"/>
      <c r="V2128" s="171"/>
      <c r="W2128" s="95"/>
      <c r="X2128" s="129"/>
      <c r="Y2128" s="100"/>
      <c r="Z2128" s="99"/>
      <c r="AA2128" s="100"/>
      <c r="AB2128" s="99"/>
      <c r="AC2128" s="100"/>
      <c r="AD2128" s="105"/>
      <c r="AE2128" s="94"/>
      <c r="AF2128" s="105"/>
      <c r="AG2128" s="94"/>
      <c r="AH2128" s="132"/>
      <c r="AI2128" s="97"/>
      <c r="AJ2128" s="96"/>
      <c r="AK2128" s="176"/>
      <c r="AL2128" s="169"/>
    </row>
    <row r="2129" spans="13:38" x14ac:dyDescent="0.45">
      <c r="M2129" s="96"/>
      <c r="N2129" s="103"/>
      <c r="R2129" s="108"/>
      <c r="S2129" s="98"/>
      <c r="T2129" s="105"/>
      <c r="V2129" s="171"/>
      <c r="W2129" s="95"/>
      <c r="X2129" s="129"/>
      <c r="Y2129" s="100"/>
      <c r="Z2129" s="99"/>
      <c r="AA2129" s="100"/>
      <c r="AB2129" s="99"/>
      <c r="AC2129" s="100"/>
      <c r="AD2129" s="105"/>
      <c r="AE2129" s="94"/>
      <c r="AF2129" s="105"/>
      <c r="AG2129" s="94"/>
      <c r="AH2129" s="132"/>
      <c r="AI2129" s="97"/>
      <c r="AJ2129" s="96"/>
      <c r="AK2129" s="176"/>
      <c r="AL2129" s="169"/>
    </row>
    <row r="2130" spans="13:38" x14ac:dyDescent="0.45">
      <c r="M2130" s="96"/>
      <c r="N2130" s="103"/>
      <c r="R2130" s="108"/>
      <c r="S2130" s="98"/>
      <c r="T2130" s="105"/>
      <c r="V2130" s="171"/>
      <c r="W2130" s="95"/>
      <c r="X2130" s="129"/>
      <c r="Y2130" s="100"/>
      <c r="Z2130" s="99"/>
      <c r="AA2130" s="100"/>
      <c r="AB2130" s="99"/>
      <c r="AC2130" s="100"/>
      <c r="AD2130" s="105"/>
      <c r="AE2130" s="94"/>
      <c r="AF2130" s="105"/>
      <c r="AG2130" s="94"/>
      <c r="AH2130" s="132"/>
      <c r="AI2130" s="97"/>
      <c r="AJ2130" s="96"/>
      <c r="AK2130" s="176"/>
      <c r="AL2130" s="169"/>
    </row>
    <row r="2131" spans="13:38" x14ac:dyDescent="0.45">
      <c r="M2131" s="96"/>
      <c r="N2131" s="103"/>
      <c r="R2131" s="108"/>
      <c r="S2131" s="98"/>
      <c r="T2131" s="105"/>
      <c r="V2131" s="171"/>
      <c r="W2131" s="95"/>
      <c r="X2131" s="129"/>
      <c r="Y2131" s="100"/>
      <c r="Z2131" s="99"/>
      <c r="AA2131" s="100"/>
      <c r="AB2131" s="99"/>
      <c r="AC2131" s="100"/>
      <c r="AD2131" s="105"/>
      <c r="AE2131" s="94"/>
      <c r="AF2131" s="105"/>
      <c r="AG2131" s="94"/>
      <c r="AH2131" s="132"/>
      <c r="AI2131" s="97"/>
      <c r="AJ2131" s="96"/>
      <c r="AK2131" s="176"/>
      <c r="AL2131" s="169"/>
    </row>
    <row r="2132" spans="13:38" x14ac:dyDescent="0.45">
      <c r="M2132" s="96"/>
      <c r="N2132" s="103"/>
      <c r="R2132" s="108"/>
      <c r="S2132" s="98"/>
      <c r="T2132" s="105"/>
      <c r="V2132" s="171"/>
      <c r="W2132" s="95"/>
      <c r="X2132" s="129"/>
      <c r="Y2132" s="100"/>
      <c r="Z2132" s="99"/>
      <c r="AA2132" s="100"/>
      <c r="AB2132" s="99"/>
      <c r="AC2132" s="100"/>
      <c r="AD2132" s="105"/>
      <c r="AE2132" s="94"/>
      <c r="AF2132" s="105"/>
      <c r="AG2132" s="94"/>
      <c r="AH2132" s="132"/>
      <c r="AI2132" s="97"/>
      <c r="AJ2132" s="96"/>
      <c r="AK2132" s="176"/>
      <c r="AL2132" s="169"/>
    </row>
    <row r="2133" spans="13:38" x14ac:dyDescent="0.45">
      <c r="M2133" s="96"/>
      <c r="N2133" s="103"/>
      <c r="R2133" s="108"/>
      <c r="S2133" s="98"/>
      <c r="T2133" s="105"/>
      <c r="V2133" s="171"/>
      <c r="W2133" s="95"/>
      <c r="X2133" s="129"/>
      <c r="Y2133" s="100"/>
      <c r="Z2133" s="99"/>
      <c r="AA2133" s="100"/>
      <c r="AB2133" s="99"/>
      <c r="AC2133" s="100"/>
      <c r="AD2133" s="105"/>
      <c r="AE2133" s="94"/>
      <c r="AF2133" s="105"/>
      <c r="AG2133" s="94"/>
      <c r="AH2133" s="132"/>
      <c r="AI2133" s="97"/>
      <c r="AJ2133" s="96"/>
      <c r="AK2133" s="176"/>
      <c r="AL2133" s="169"/>
    </row>
    <row r="2134" spans="13:38" x14ac:dyDescent="0.45">
      <c r="M2134" s="96"/>
      <c r="N2134" s="103"/>
      <c r="R2134" s="108"/>
      <c r="S2134" s="98"/>
      <c r="T2134" s="105"/>
      <c r="V2134" s="171"/>
      <c r="W2134" s="95"/>
      <c r="X2134" s="129"/>
      <c r="Y2134" s="100"/>
      <c r="Z2134" s="99"/>
      <c r="AA2134" s="100"/>
      <c r="AB2134" s="99"/>
      <c r="AC2134" s="100"/>
      <c r="AD2134" s="105"/>
      <c r="AE2134" s="94"/>
      <c r="AF2134" s="105"/>
      <c r="AG2134" s="94"/>
      <c r="AH2134" s="132"/>
      <c r="AI2134" s="97"/>
      <c r="AJ2134" s="96"/>
      <c r="AK2134" s="176"/>
      <c r="AL2134" s="169"/>
    </row>
    <row r="2135" spans="13:38" x14ac:dyDescent="0.45">
      <c r="M2135" s="96"/>
      <c r="N2135" s="103"/>
      <c r="R2135" s="108"/>
      <c r="S2135" s="98"/>
      <c r="T2135" s="105"/>
      <c r="V2135" s="171"/>
      <c r="W2135" s="95"/>
      <c r="X2135" s="129"/>
      <c r="Y2135" s="100"/>
      <c r="Z2135" s="99"/>
      <c r="AA2135" s="100"/>
      <c r="AB2135" s="99"/>
      <c r="AC2135" s="100"/>
      <c r="AD2135" s="105"/>
      <c r="AE2135" s="94"/>
      <c r="AF2135" s="105"/>
      <c r="AG2135" s="94"/>
      <c r="AH2135" s="132"/>
      <c r="AI2135" s="97"/>
      <c r="AJ2135" s="96"/>
      <c r="AK2135" s="176"/>
      <c r="AL2135" s="169"/>
    </row>
    <row r="2136" spans="13:38" x14ac:dyDescent="0.45">
      <c r="M2136" s="96"/>
      <c r="N2136" s="103"/>
      <c r="R2136" s="108"/>
      <c r="S2136" s="98"/>
      <c r="T2136" s="105"/>
      <c r="V2136" s="171"/>
      <c r="W2136" s="95"/>
      <c r="X2136" s="129"/>
      <c r="Y2136" s="100"/>
      <c r="Z2136" s="99"/>
      <c r="AA2136" s="100"/>
      <c r="AB2136" s="99"/>
      <c r="AC2136" s="100"/>
      <c r="AD2136" s="105"/>
      <c r="AE2136" s="94"/>
      <c r="AF2136" s="105"/>
      <c r="AG2136" s="94"/>
      <c r="AH2136" s="132"/>
      <c r="AI2136" s="97"/>
      <c r="AJ2136" s="96"/>
      <c r="AK2136" s="176"/>
      <c r="AL2136" s="169"/>
    </row>
    <row r="2137" spans="13:38" x14ac:dyDescent="0.45">
      <c r="M2137" s="96"/>
      <c r="N2137" s="103"/>
      <c r="R2137" s="108"/>
      <c r="S2137" s="98"/>
      <c r="T2137" s="105"/>
      <c r="V2137" s="171"/>
      <c r="W2137" s="95"/>
      <c r="X2137" s="129"/>
      <c r="Y2137" s="100"/>
      <c r="Z2137" s="99"/>
      <c r="AA2137" s="100"/>
      <c r="AB2137" s="99"/>
      <c r="AC2137" s="100"/>
      <c r="AD2137" s="105"/>
      <c r="AE2137" s="94"/>
      <c r="AF2137" s="105"/>
      <c r="AG2137" s="94"/>
      <c r="AH2137" s="132"/>
      <c r="AI2137" s="97"/>
      <c r="AJ2137" s="96"/>
      <c r="AK2137" s="176"/>
      <c r="AL2137" s="169"/>
    </row>
    <row r="2138" spans="13:38" x14ac:dyDescent="0.45">
      <c r="M2138" s="96"/>
      <c r="N2138" s="103"/>
      <c r="R2138" s="108"/>
      <c r="S2138" s="98"/>
      <c r="T2138" s="105"/>
      <c r="V2138" s="171"/>
      <c r="W2138" s="95"/>
      <c r="X2138" s="129"/>
      <c r="Y2138" s="100"/>
      <c r="Z2138" s="99"/>
      <c r="AA2138" s="100"/>
      <c r="AB2138" s="99"/>
      <c r="AC2138" s="100"/>
      <c r="AD2138" s="105"/>
      <c r="AE2138" s="94"/>
      <c r="AF2138" s="105"/>
      <c r="AG2138" s="94"/>
      <c r="AH2138" s="132"/>
      <c r="AI2138" s="97"/>
      <c r="AJ2138" s="96"/>
      <c r="AK2138" s="176"/>
      <c r="AL2138" s="169"/>
    </row>
    <row r="2139" spans="13:38" x14ac:dyDescent="0.45">
      <c r="M2139" s="96"/>
      <c r="N2139" s="103"/>
      <c r="R2139" s="108"/>
      <c r="S2139" s="98"/>
      <c r="T2139" s="105"/>
      <c r="V2139" s="171"/>
      <c r="W2139" s="95"/>
      <c r="X2139" s="129"/>
      <c r="Y2139" s="100"/>
      <c r="Z2139" s="99"/>
      <c r="AA2139" s="100"/>
      <c r="AB2139" s="99"/>
      <c r="AC2139" s="100"/>
      <c r="AD2139" s="105"/>
      <c r="AE2139" s="94"/>
      <c r="AF2139" s="105"/>
      <c r="AG2139" s="94"/>
      <c r="AH2139" s="132"/>
      <c r="AI2139" s="97"/>
      <c r="AJ2139" s="96"/>
      <c r="AK2139" s="176"/>
      <c r="AL2139" s="169"/>
    </row>
    <row r="2140" spans="13:38" x14ac:dyDescent="0.45">
      <c r="M2140" s="96"/>
      <c r="N2140" s="103"/>
      <c r="R2140" s="108"/>
      <c r="S2140" s="98"/>
      <c r="T2140" s="105"/>
      <c r="V2140" s="171"/>
      <c r="W2140" s="95"/>
      <c r="X2140" s="129"/>
      <c r="Y2140" s="100"/>
      <c r="Z2140" s="99"/>
      <c r="AA2140" s="100"/>
      <c r="AB2140" s="99"/>
      <c r="AC2140" s="100"/>
      <c r="AD2140" s="105"/>
      <c r="AE2140" s="94"/>
      <c r="AF2140" s="105"/>
      <c r="AG2140" s="94"/>
      <c r="AH2140" s="132"/>
      <c r="AI2140" s="97"/>
      <c r="AJ2140" s="96"/>
      <c r="AK2140" s="176"/>
      <c r="AL2140" s="169"/>
    </row>
    <row r="2141" spans="13:38" x14ac:dyDescent="0.45">
      <c r="M2141" s="96"/>
      <c r="N2141" s="103"/>
      <c r="R2141" s="108"/>
      <c r="S2141" s="98"/>
      <c r="T2141" s="105"/>
      <c r="V2141" s="171"/>
      <c r="W2141" s="95"/>
      <c r="X2141" s="129"/>
      <c r="Y2141" s="100"/>
      <c r="Z2141" s="99"/>
      <c r="AA2141" s="100"/>
      <c r="AB2141" s="99"/>
      <c r="AC2141" s="100"/>
      <c r="AD2141" s="105"/>
      <c r="AE2141" s="94"/>
      <c r="AF2141" s="105"/>
      <c r="AG2141" s="94"/>
      <c r="AH2141" s="132"/>
      <c r="AI2141" s="97"/>
      <c r="AJ2141" s="96"/>
      <c r="AK2141" s="176"/>
      <c r="AL2141" s="169"/>
    </row>
    <row r="2142" spans="13:38" x14ac:dyDescent="0.45">
      <c r="M2142" s="96"/>
      <c r="N2142" s="103"/>
      <c r="R2142" s="108"/>
      <c r="S2142" s="98"/>
      <c r="T2142" s="105"/>
      <c r="V2142" s="171"/>
      <c r="W2142" s="95"/>
      <c r="X2142" s="129"/>
      <c r="Y2142" s="100"/>
      <c r="Z2142" s="99"/>
      <c r="AA2142" s="100"/>
      <c r="AB2142" s="99"/>
      <c r="AC2142" s="100"/>
      <c r="AD2142" s="105"/>
      <c r="AE2142" s="94"/>
      <c r="AF2142" s="105"/>
      <c r="AG2142" s="94"/>
      <c r="AH2142" s="132"/>
      <c r="AI2142" s="97"/>
      <c r="AJ2142" s="96"/>
      <c r="AK2142" s="176"/>
      <c r="AL2142" s="169"/>
    </row>
    <row r="2143" spans="13:38" x14ac:dyDescent="0.45">
      <c r="M2143" s="96"/>
      <c r="N2143" s="103"/>
      <c r="R2143" s="108"/>
      <c r="S2143" s="98"/>
      <c r="T2143" s="105"/>
      <c r="V2143" s="171"/>
      <c r="W2143" s="95"/>
      <c r="X2143" s="129"/>
      <c r="Y2143" s="100"/>
      <c r="Z2143" s="99"/>
      <c r="AA2143" s="100"/>
      <c r="AB2143" s="99"/>
      <c r="AC2143" s="100"/>
      <c r="AD2143" s="105"/>
      <c r="AE2143" s="94"/>
      <c r="AF2143" s="105"/>
      <c r="AG2143" s="94"/>
      <c r="AH2143" s="132"/>
      <c r="AI2143" s="97"/>
      <c r="AJ2143" s="96"/>
      <c r="AK2143" s="176"/>
      <c r="AL2143" s="169"/>
    </row>
    <row r="2144" spans="13:38" x14ac:dyDescent="0.45">
      <c r="M2144" s="96"/>
      <c r="N2144" s="103"/>
      <c r="R2144" s="108"/>
      <c r="S2144" s="98"/>
      <c r="T2144" s="105"/>
      <c r="V2144" s="171"/>
      <c r="W2144" s="95"/>
      <c r="X2144" s="129"/>
      <c r="Y2144" s="100"/>
      <c r="Z2144" s="99"/>
      <c r="AA2144" s="100"/>
      <c r="AB2144" s="99"/>
      <c r="AC2144" s="100"/>
      <c r="AD2144" s="105"/>
      <c r="AE2144" s="94"/>
      <c r="AF2144" s="105"/>
      <c r="AG2144" s="94"/>
      <c r="AH2144" s="132"/>
      <c r="AI2144" s="97"/>
      <c r="AJ2144" s="96"/>
      <c r="AK2144" s="176"/>
      <c r="AL2144" s="169"/>
    </row>
    <row r="2145" spans="13:38" x14ac:dyDescent="0.45">
      <c r="M2145" s="96"/>
      <c r="N2145" s="103"/>
      <c r="R2145" s="108"/>
      <c r="S2145" s="98"/>
      <c r="T2145" s="105"/>
      <c r="V2145" s="171"/>
      <c r="W2145" s="95"/>
      <c r="X2145" s="129"/>
      <c r="Y2145" s="100"/>
      <c r="Z2145" s="99"/>
      <c r="AA2145" s="100"/>
      <c r="AB2145" s="99"/>
      <c r="AC2145" s="100"/>
      <c r="AD2145" s="105"/>
      <c r="AE2145" s="94"/>
      <c r="AF2145" s="105"/>
      <c r="AG2145" s="94"/>
      <c r="AH2145" s="132"/>
      <c r="AI2145" s="97"/>
      <c r="AJ2145" s="96"/>
      <c r="AK2145" s="176"/>
      <c r="AL2145" s="169"/>
    </row>
    <row r="2146" spans="13:38" x14ac:dyDescent="0.45">
      <c r="M2146" s="96"/>
      <c r="N2146" s="103"/>
      <c r="R2146" s="108"/>
      <c r="S2146" s="98"/>
      <c r="T2146" s="105"/>
      <c r="V2146" s="171"/>
      <c r="W2146" s="95"/>
      <c r="X2146" s="129"/>
      <c r="Y2146" s="100"/>
      <c r="Z2146" s="99"/>
      <c r="AA2146" s="100"/>
      <c r="AB2146" s="99"/>
      <c r="AC2146" s="100"/>
      <c r="AD2146" s="105"/>
      <c r="AE2146" s="94"/>
      <c r="AF2146" s="105"/>
      <c r="AG2146" s="94"/>
      <c r="AH2146" s="132"/>
      <c r="AI2146" s="97"/>
      <c r="AJ2146" s="96"/>
      <c r="AK2146" s="176"/>
      <c r="AL2146" s="169"/>
    </row>
    <row r="2147" spans="13:38" x14ac:dyDescent="0.45">
      <c r="M2147" s="96"/>
      <c r="N2147" s="103"/>
      <c r="R2147" s="108"/>
      <c r="S2147" s="98"/>
      <c r="T2147" s="105"/>
      <c r="V2147" s="171"/>
      <c r="W2147" s="95"/>
      <c r="X2147" s="129"/>
      <c r="Y2147" s="100"/>
      <c r="Z2147" s="99"/>
      <c r="AA2147" s="100"/>
      <c r="AB2147" s="99"/>
      <c r="AC2147" s="100"/>
      <c r="AD2147" s="105"/>
      <c r="AE2147" s="94"/>
      <c r="AF2147" s="105"/>
      <c r="AG2147" s="94"/>
      <c r="AH2147" s="132"/>
      <c r="AI2147" s="97"/>
      <c r="AJ2147" s="96"/>
      <c r="AK2147" s="176"/>
      <c r="AL2147" s="169"/>
    </row>
    <row r="2148" spans="13:38" x14ac:dyDescent="0.45">
      <c r="M2148" s="96"/>
      <c r="N2148" s="103"/>
      <c r="R2148" s="108"/>
      <c r="S2148" s="98"/>
      <c r="T2148" s="105"/>
      <c r="V2148" s="171"/>
      <c r="W2148" s="95"/>
      <c r="X2148" s="129"/>
      <c r="Y2148" s="100"/>
      <c r="Z2148" s="99"/>
      <c r="AA2148" s="100"/>
      <c r="AB2148" s="99"/>
      <c r="AC2148" s="100"/>
      <c r="AD2148" s="105"/>
      <c r="AE2148" s="94"/>
      <c r="AF2148" s="105"/>
      <c r="AG2148" s="94"/>
      <c r="AH2148" s="132"/>
      <c r="AI2148" s="97"/>
      <c r="AJ2148" s="96"/>
      <c r="AK2148" s="176"/>
      <c r="AL2148" s="169"/>
    </row>
    <row r="2149" spans="13:38" x14ac:dyDescent="0.45">
      <c r="M2149" s="96"/>
      <c r="N2149" s="103"/>
      <c r="R2149" s="108"/>
      <c r="S2149" s="98"/>
      <c r="T2149" s="105"/>
      <c r="V2149" s="171"/>
      <c r="W2149" s="95"/>
      <c r="X2149" s="129"/>
      <c r="Y2149" s="100"/>
      <c r="Z2149" s="99"/>
      <c r="AA2149" s="100"/>
      <c r="AB2149" s="99"/>
      <c r="AC2149" s="100"/>
      <c r="AD2149" s="105"/>
      <c r="AE2149" s="94"/>
      <c r="AF2149" s="105"/>
      <c r="AG2149" s="94"/>
      <c r="AH2149" s="132"/>
      <c r="AI2149" s="97"/>
      <c r="AJ2149" s="96"/>
      <c r="AK2149" s="176"/>
      <c r="AL2149" s="169"/>
    </row>
    <row r="2150" spans="13:38" x14ac:dyDescent="0.45">
      <c r="M2150" s="96"/>
      <c r="N2150" s="103"/>
      <c r="R2150" s="108"/>
      <c r="S2150" s="98"/>
      <c r="T2150" s="105"/>
      <c r="V2150" s="171"/>
      <c r="W2150" s="95"/>
      <c r="X2150" s="129"/>
      <c r="Y2150" s="100"/>
      <c r="Z2150" s="99"/>
      <c r="AA2150" s="100"/>
      <c r="AB2150" s="99"/>
      <c r="AC2150" s="100"/>
      <c r="AD2150" s="105"/>
      <c r="AE2150" s="94"/>
      <c r="AF2150" s="105"/>
      <c r="AG2150" s="94"/>
      <c r="AH2150" s="132"/>
      <c r="AI2150" s="97"/>
      <c r="AJ2150" s="96"/>
      <c r="AK2150" s="176"/>
      <c r="AL2150" s="169"/>
    </row>
    <row r="2151" spans="13:38" x14ac:dyDescent="0.45">
      <c r="M2151" s="96"/>
      <c r="N2151" s="103"/>
      <c r="R2151" s="108"/>
      <c r="S2151" s="98"/>
      <c r="T2151" s="105"/>
      <c r="V2151" s="171"/>
      <c r="W2151" s="95"/>
      <c r="X2151" s="129"/>
      <c r="Y2151" s="100"/>
      <c r="Z2151" s="99"/>
      <c r="AA2151" s="100"/>
      <c r="AB2151" s="99"/>
      <c r="AC2151" s="100"/>
      <c r="AD2151" s="105"/>
      <c r="AE2151" s="94"/>
      <c r="AF2151" s="105"/>
      <c r="AG2151" s="94"/>
      <c r="AH2151" s="132"/>
      <c r="AI2151" s="97"/>
      <c r="AJ2151" s="96"/>
      <c r="AK2151" s="176"/>
      <c r="AL2151" s="169"/>
    </row>
    <row r="2152" spans="13:38" x14ac:dyDescent="0.45">
      <c r="M2152" s="96"/>
      <c r="N2152" s="103"/>
      <c r="R2152" s="108"/>
      <c r="S2152" s="98"/>
      <c r="T2152" s="105"/>
      <c r="V2152" s="171"/>
      <c r="W2152" s="95"/>
      <c r="X2152" s="129"/>
      <c r="Y2152" s="100"/>
      <c r="Z2152" s="99"/>
      <c r="AA2152" s="100"/>
      <c r="AB2152" s="99"/>
      <c r="AC2152" s="100"/>
      <c r="AD2152" s="105"/>
      <c r="AE2152" s="94"/>
      <c r="AF2152" s="105"/>
      <c r="AG2152" s="94"/>
      <c r="AH2152" s="132"/>
      <c r="AI2152" s="97"/>
      <c r="AJ2152" s="96"/>
      <c r="AK2152" s="176"/>
      <c r="AL2152" s="169"/>
    </row>
    <row r="2153" spans="13:38" x14ac:dyDescent="0.45">
      <c r="M2153" s="96"/>
      <c r="N2153" s="103"/>
      <c r="R2153" s="108"/>
      <c r="S2153" s="98"/>
      <c r="T2153" s="105"/>
      <c r="V2153" s="171"/>
      <c r="W2153" s="95"/>
      <c r="X2153" s="129"/>
      <c r="Y2153" s="100"/>
      <c r="Z2153" s="99"/>
      <c r="AA2153" s="100"/>
      <c r="AB2153" s="99"/>
      <c r="AC2153" s="100"/>
      <c r="AD2153" s="105"/>
      <c r="AE2153" s="94"/>
      <c r="AF2153" s="105"/>
      <c r="AG2153" s="94"/>
      <c r="AH2153" s="132"/>
      <c r="AI2153" s="97"/>
      <c r="AJ2153" s="96"/>
      <c r="AK2153" s="176"/>
      <c r="AL2153" s="169"/>
    </row>
    <row r="2154" spans="13:38" x14ac:dyDescent="0.45">
      <c r="M2154" s="96"/>
      <c r="N2154" s="103"/>
      <c r="R2154" s="108"/>
      <c r="S2154" s="98"/>
      <c r="T2154" s="105"/>
      <c r="V2154" s="171"/>
      <c r="W2154" s="95"/>
      <c r="X2154" s="129"/>
      <c r="Y2154" s="100"/>
      <c r="Z2154" s="99"/>
      <c r="AA2154" s="100"/>
      <c r="AB2154" s="99"/>
      <c r="AC2154" s="100"/>
      <c r="AD2154" s="105"/>
      <c r="AE2154" s="94"/>
      <c r="AF2154" s="105"/>
      <c r="AG2154" s="94"/>
      <c r="AH2154" s="132"/>
      <c r="AI2154" s="97"/>
      <c r="AJ2154" s="96"/>
      <c r="AK2154" s="176"/>
      <c r="AL2154" s="169"/>
    </row>
    <row r="2155" spans="13:38" x14ac:dyDescent="0.45">
      <c r="M2155" s="96"/>
      <c r="N2155" s="103"/>
      <c r="R2155" s="108"/>
      <c r="S2155" s="98"/>
      <c r="T2155" s="105"/>
      <c r="V2155" s="171"/>
      <c r="W2155" s="95"/>
      <c r="X2155" s="129"/>
      <c r="Y2155" s="100"/>
      <c r="Z2155" s="99"/>
      <c r="AA2155" s="100"/>
      <c r="AB2155" s="99"/>
      <c r="AC2155" s="100"/>
      <c r="AD2155" s="105"/>
      <c r="AE2155" s="94"/>
      <c r="AF2155" s="105"/>
      <c r="AG2155" s="94"/>
      <c r="AH2155" s="132"/>
      <c r="AI2155" s="97"/>
      <c r="AJ2155" s="96"/>
      <c r="AK2155" s="176"/>
      <c r="AL2155" s="169"/>
    </row>
    <row r="2156" spans="13:38" x14ac:dyDescent="0.45">
      <c r="M2156" s="96"/>
      <c r="N2156" s="103"/>
      <c r="R2156" s="108"/>
      <c r="S2156" s="98"/>
      <c r="T2156" s="105"/>
      <c r="V2156" s="171"/>
      <c r="W2156" s="95"/>
      <c r="X2156" s="129"/>
      <c r="Y2156" s="100"/>
      <c r="Z2156" s="99"/>
      <c r="AA2156" s="100"/>
      <c r="AB2156" s="99"/>
      <c r="AC2156" s="100"/>
      <c r="AD2156" s="105"/>
      <c r="AE2156" s="94"/>
      <c r="AF2156" s="105"/>
      <c r="AG2156" s="94"/>
      <c r="AH2156" s="132"/>
      <c r="AI2156" s="97"/>
      <c r="AJ2156" s="96"/>
      <c r="AK2156" s="176"/>
      <c r="AL2156" s="169"/>
    </row>
    <row r="2157" spans="13:38" x14ac:dyDescent="0.45">
      <c r="M2157" s="96"/>
      <c r="N2157" s="103"/>
      <c r="R2157" s="108"/>
      <c r="S2157" s="98"/>
      <c r="T2157" s="105"/>
      <c r="V2157" s="171"/>
      <c r="W2157" s="95"/>
      <c r="X2157" s="129"/>
      <c r="Y2157" s="100"/>
      <c r="Z2157" s="99"/>
      <c r="AA2157" s="100"/>
      <c r="AB2157" s="99"/>
      <c r="AC2157" s="100"/>
      <c r="AD2157" s="105"/>
      <c r="AE2157" s="94"/>
      <c r="AF2157" s="105"/>
      <c r="AG2157" s="94"/>
      <c r="AH2157" s="132"/>
      <c r="AI2157" s="97"/>
      <c r="AJ2157" s="96"/>
      <c r="AK2157" s="176"/>
      <c r="AL2157" s="169"/>
    </row>
    <row r="2158" spans="13:38" x14ac:dyDescent="0.45">
      <c r="M2158" s="96"/>
      <c r="N2158" s="103"/>
      <c r="R2158" s="108"/>
      <c r="S2158" s="98"/>
      <c r="T2158" s="105"/>
      <c r="V2158" s="171"/>
      <c r="W2158" s="95"/>
      <c r="X2158" s="129"/>
      <c r="Y2158" s="100"/>
      <c r="Z2158" s="99"/>
      <c r="AA2158" s="100"/>
      <c r="AB2158" s="99"/>
      <c r="AC2158" s="100"/>
      <c r="AD2158" s="105"/>
      <c r="AE2158" s="94"/>
      <c r="AF2158" s="105"/>
      <c r="AG2158" s="94"/>
      <c r="AH2158" s="132"/>
      <c r="AI2158" s="97"/>
      <c r="AJ2158" s="96"/>
      <c r="AK2158" s="176"/>
      <c r="AL2158" s="169"/>
    </row>
    <row r="2159" spans="13:38" x14ac:dyDescent="0.45">
      <c r="M2159" s="96"/>
      <c r="N2159" s="103"/>
      <c r="R2159" s="108"/>
      <c r="S2159" s="98"/>
      <c r="T2159" s="105"/>
      <c r="V2159" s="171"/>
      <c r="W2159" s="95"/>
      <c r="X2159" s="129"/>
      <c r="Y2159" s="100"/>
      <c r="Z2159" s="99"/>
      <c r="AA2159" s="100"/>
      <c r="AB2159" s="99"/>
      <c r="AC2159" s="100"/>
      <c r="AD2159" s="105"/>
      <c r="AE2159" s="94"/>
      <c r="AF2159" s="105"/>
      <c r="AG2159" s="94"/>
      <c r="AH2159" s="132"/>
      <c r="AI2159" s="97"/>
      <c r="AJ2159" s="96"/>
      <c r="AK2159" s="176"/>
      <c r="AL2159" s="169"/>
    </row>
    <row r="2160" spans="13:38" x14ac:dyDescent="0.45">
      <c r="M2160" s="96"/>
      <c r="N2160" s="103"/>
      <c r="R2160" s="108"/>
      <c r="S2160" s="98"/>
      <c r="T2160" s="105"/>
      <c r="V2160" s="171"/>
      <c r="W2160" s="95"/>
      <c r="X2160" s="129"/>
      <c r="Y2160" s="100"/>
      <c r="Z2160" s="99"/>
      <c r="AA2160" s="100"/>
      <c r="AB2160" s="99"/>
      <c r="AC2160" s="100"/>
      <c r="AD2160" s="105"/>
      <c r="AE2160" s="94"/>
      <c r="AF2160" s="105"/>
      <c r="AG2160" s="94"/>
      <c r="AH2160" s="132"/>
      <c r="AI2160" s="97"/>
      <c r="AJ2160" s="96"/>
      <c r="AK2160" s="176"/>
      <c r="AL2160" s="169"/>
    </row>
    <row r="2161" spans="13:38" x14ac:dyDescent="0.45">
      <c r="M2161" s="96"/>
      <c r="N2161" s="103"/>
      <c r="R2161" s="108"/>
      <c r="S2161" s="98"/>
      <c r="T2161" s="105"/>
      <c r="V2161" s="171"/>
      <c r="W2161" s="95"/>
      <c r="X2161" s="129"/>
      <c r="Y2161" s="100"/>
      <c r="Z2161" s="99"/>
      <c r="AA2161" s="100"/>
      <c r="AB2161" s="99"/>
      <c r="AC2161" s="100"/>
      <c r="AD2161" s="105"/>
      <c r="AE2161" s="94"/>
      <c r="AF2161" s="105"/>
      <c r="AG2161" s="94"/>
      <c r="AH2161" s="132"/>
      <c r="AI2161" s="97"/>
      <c r="AJ2161" s="96"/>
      <c r="AK2161" s="176"/>
      <c r="AL2161" s="169"/>
    </row>
    <row r="2162" spans="13:38" x14ac:dyDescent="0.45">
      <c r="M2162" s="96"/>
      <c r="N2162" s="103"/>
      <c r="R2162" s="108"/>
      <c r="S2162" s="98"/>
      <c r="T2162" s="105"/>
      <c r="V2162" s="171"/>
      <c r="W2162" s="95"/>
      <c r="X2162" s="129"/>
      <c r="Y2162" s="100"/>
      <c r="Z2162" s="99"/>
      <c r="AA2162" s="100"/>
      <c r="AB2162" s="99"/>
      <c r="AC2162" s="100"/>
      <c r="AD2162" s="105"/>
      <c r="AE2162" s="94"/>
      <c r="AF2162" s="105"/>
      <c r="AG2162" s="94"/>
      <c r="AH2162" s="132"/>
      <c r="AI2162" s="97"/>
      <c r="AJ2162" s="96"/>
      <c r="AK2162" s="176"/>
      <c r="AL2162" s="169"/>
    </row>
    <row r="2163" spans="13:38" x14ac:dyDescent="0.45">
      <c r="M2163" s="96"/>
      <c r="N2163" s="103"/>
      <c r="R2163" s="108"/>
      <c r="S2163" s="98"/>
      <c r="T2163" s="105"/>
      <c r="V2163" s="171"/>
      <c r="W2163" s="95"/>
      <c r="X2163" s="129"/>
      <c r="Y2163" s="100"/>
      <c r="Z2163" s="99"/>
      <c r="AA2163" s="100"/>
      <c r="AB2163" s="99"/>
      <c r="AC2163" s="100"/>
      <c r="AD2163" s="105"/>
      <c r="AE2163" s="94"/>
      <c r="AF2163" s="105"/>
      <c r="AG2163" s="94"/>
      <c r="AH2163" s="132"/>
      <c r="AI2163" s="97"/>
      <c r="AJ2163" s="96"/>
      <c r="AK2163" s="176"/>
      <c r="AL2163" s="169"/>
    </row>
    <row r="2164" spans="13:38" x14ac:dyDescent="0.45">
      <c r="M2164" s="96"/>
      <c r="N2164" s="103"/>
      <c r="R2164" s="108"/>
      <c r="S2164" s="98"/>
      <c r="T2164" s="105"/>
      <c r="V2164" s="171"/>
      <c r="W2164" s="95"/>
      <c r="X2164" s="129"/>
      <c r="Y2164" s="100"/>
      <c r="Z2164" s="99"/>
      <c r="AA2164" s="100"/>
      <c r="AB2164" s="99"/>
      <c r="AC2164" s="100"/>
      <c r="AD2164" s="105"/>
      <c r="AE2164" s="94"/>
      <c r="AF2164" s="105"/>
      <c r="AG2164" s="94"/>
      <c r="AH2164" s="132"/>
      <c r="AI2164" s="97"/>
      <c r="AJ2164" s="96"/>
      <c r="AK2164" s="176"/>
      <c r="AL2164" s="169"/>
    </row>
    <row r="2165" spans="13:38" x14ac:dyDescent="0.45">
      <c r="M2165" s="96"/>
      <c r="N2165" s="103"/>
      <c r="R2165" s="108"/>
      <c r="S2165" s="98"/>
      <c r="T2165" s="105"/>
      <c r="V2165" s="171"/>
      <c r="W2165" s="95"/>
      <c r="X2165" s="129"/>
      <c r="Y2165" s="100"/>
      <c r="Z2165" s="99"/>
      <c r="AA2165" s="100"/>
      <c r="AB2165" s="99"/>
      <c r="AC2165" s="100"/>
      <c r="AD2165" s="105"/>
      <c r="AE2165" s="94"/>
      <c r="AF2165" s="105"/>
      <c r="AG2165" s="94"/>
      <c r="AH2165" s="132"/>
      <c r="AI2165" s="97"/>
      <c r="AJ2165" s="96"/>
      <c r="AK2165" s="176"/>
      <c r="AL2165" s="169"/>
    </row>
    <row r="2166" spans="13:38" x14ac:dyDescent="0.45">
      <c r="M2166" s="96"/>
      <c r="N2166" s="103"/>
      <c r="R2166" s="108"/>
      <c r="S2166" s="98"/>
      <c r="T2166" s="105"/>
      <c r="V2166" s="171"/>
      <c r="W2166" s="95"/>
      <c r="X2166" s="129"/>
      <c r="Y2166" s="100"/>
      <c r="Z2166" s="99"/>
      <c r="AA2166" s="100"/>
      <c r="AB2166" s="99"/>
      <c r="AC2166" s="100"/>
      <c r="AD2166" s="105"/>
      <c r="AE2166" s="94"/>
      <c r="AF2166" s="105"/>
      <c r="AG2166" s="94"/>
      <c r="AH2166" s="132"/>
      <c r="AI2166" s="97"/>
      <c r="AJ2166" s="96"/>
      <c r="AK2166" s="176"/>
      <c r="AL2166" s="169"/>
    </row>
    <row r="2167" spans="13:38" x14ac:dyDescent="0.45">
      <c r="M2167" s="96"/>
      <c r="N2167" s="103"/>
      <c r="R2167" s="108"/>
      <c r="S2167" s="98"/>
      <c r="T2167" s="105"/>
      <c r="V2167" s="171"/>
      <c r="W2167" s="95"/>
      <c r="X2167" s="129"/>
      <c r="Y2167" s="100"/>
      <c r="Z2167" s="99"/>
      <c r="AA2167" s="100"/>
      <c r="AB2167" s="99"/>
      <c r="AC2167" s="100"/>
      <c r="AD2167" s="105"/>
      <c r="AE2167" s="94"/>
      <c r="AF2167" s="105"/>
      <c r="AG2167" s="94"/>
      <c r="AH2167" s="132"/>
      <c r="AI2167" s="97"/>
      <c r="AJ2167" s="96"/>
      <c r="AK2167" s="176"/>
      <c r="AL2167" s="169"/>
    </row>
    <row r="2168" spans="13:38" x14ac:dyDescent="0.45">
      <c r="M2168" s="96"/>
      <c r="N2168" s="103"/>
      <c r="R2168" s="108"/>
      <c r="S2168" s="98"/>
      <c r="T2168" s="105"/>
      <c r="V2168" s="171"/>
      <c r="W2168" s="95"/>
      <c r="X2168" s="129"/>
      <c r="Y2168" s="100"/>
      <c r="Z2168" s="99"/>
      <c r="AA2168" s="100"/>
      <c r="AB2168" s="99"/>
      <c r="AC2168" s="100"/>
      <c r="AD2168" s="105"/>
      <c r="AE2168" s="94"/>
      <c r="AF2168" s="105"/>
      <c r="AG2168" s="94"/>
      <c r="AH2168" s="132"/>
      <c r="AI2168" s="97"/>
      <c r="AJ2168" s="96"/>
      <c r="AK2168" s="176"/>
      <c r="AL2168" s="169"/>
    </row>
    <row r="2169" spans="13:38" x14ac:dyDescent="0.45">
      <c r="M2169" s="96"/>
      <c r="N2169" s="103"/>
      <c r="R2169" s="108"/>
      <c r="S2169" s="98"/>
      <c r="T2169" s="105"/>
      <c r="V2169" s="171"/>
      <c r="W2169" s="95"/>
      <c r="X2169" s="129"/>
      <c r="Y2169" s="100"/>
      <c r="Z2169" s="99"/>
      <c r="AA2169" s="100"/>
      <c r="AB2169" s="99"/>
      <c r="AC2169" s="100"/>
      <c r="AD2169" s="105"/>
      <c r="AE2169" s="94"/>
      <c r="AF2169" s="105"/>
      <c r="AG2169" s="94"/>
      <c r="AH2169" s="132"/>
      <c r="AI2169" s="97"/>
      <c r="AJ2169" s="96"/>
      <c r="AK2169" s="176"/>
      <c r="AL2169" s="169"/>
    </row>
    <row r="2170" spans="13:38" x14ac:dyDescent="0.45">
      <c r="M2170" s="96"/>
      <c r="N2170" s="103"/>
      <c r="R2170" s="108"/>
      <c r="S2170" s="98"/>
      <c r="T2170" s="105"/>
      <c r="V2170" s="171"/>
      <c r="W2170" s="95"/>
      <c r="X2170" s="129"/>
      <c r="Y2170" s="100"/>
      <c r="Z2170" s="99"/>
      <c r="AA2170" s="100"/>
      <c r="AB2170" s="99"/>
      <c r="AC2170" s="100"/>
      <c r="AD2170" s="105"/>
      <c r="AE2170" s="94"/>
      <c r="AF2170" s="105"/>
      <c r="AG2170" s="94"/>
      <c r="AH2170" s="132"/>
      <c r="AI2170" s="97"/>
      <c r="AJ2170" s="96"/>
      <c r="AK2170" s="176"/>
      <c r="AL2170" s="169"/>
    </row>
    <row r="2171" spans="13:38" x14ac:dyDescent="0.45">
      <c r="M2171" s="96"/>
      <c r="N2171" s="103"/>
      <c r="R2171" s="108"/>
      <c r="S2171" s="98"/>
      <c r="T2171" s="105"/>
      <c r="V2171" s="171"/>
      <c r="W2171" s="95"/>
      <c r="X2171" s="129"/>
      <c r="Y2171" s="100"/>
      <c r="Z2171" s="99"/>
      <c r="AA2171" s="100"/>
      <c r="AB2171" s="99"/>
      <c r="AC2171" s="100"/>
      <c r="AD2171" s="105"/>
      <c r="AE2171" s="94"/>
      <c r="AF2171" s="105"/>
      <c r="AG2171" s="94"/>
      <c r="AH2171" s="132"/>
      <c r="AI2171" s="97"/>
      <c r="AJ2171" s="96"/>
      <c r="AK2171" s="176"/>
      <c r="AL2171" s="169"/>
    </row>
    <row r="2172" spans="13:38" x14ac:dyDescent="0.45">
      <c r="M2172" s="96"/>
      <c r="N2172" s="103"/>
      <c r="R2172" s="108"/>
      <c r="S2172" s="98"/>
      <c r="T2172" s="105"/>
      <c r="V2172" s="171"/>
      <c r="W2172" s="95"/>
      <c r="X2172" s="129"/>
      <c r="Y2172" s="100"/>
      <c r="Z2172" s="99"/>
      <c r="AA2172" s="100"/>
      <c r="AB2172" s="99"/>
      <c r="AC2172" s="100"/>
      <c r="AD2172" s="105"/>
      <c r="AE2172" s="94"/>
      <c r="AF2172" s="105"/>
      <c r="AG2172" s="94"/>
      <c r="AH2172" s="132"/>
      <c r="AI2172" s="97"/>
      <c r="AJ2172" s="96"/>
      <c r="AK2172" s="176"/>
      <c r="AL2172" s="169"/>
    </row>
    <row r="2173" spans="13:38" x14ac:dyDescent="0.45">
      <c r="M2173" s="96"/>
      <c r="N2173" s="103"/>
      <c r="R2173" s="108"/>
      <c r="S2173" s="98"/>
      <c r="T2173" s="105"/>
      <c r="V2173" s="171"/>
      <c r="W2173" s="95"/>
      <c r="X2173" s="129"/>
      <c r="Y2173" s="100"/>
      <c r="Z2173" s="99"/>
      <c r="AA2173" s="100"/>
      <c r="AB2173" s="99"/>
      <c r="AC2173" s="100"/>
      <c r="AD2173" s="105"/>
      <c r="AE2173" s="94"/>
      <c r="AF2173" s="105"/>
      <c r="AG2173" s="94"/>
      <c r="AH2173" s="132"/>
      <c r="AI2173" s="97"/>
      <c r="AJ2173" s="96"/>
      <c r="AK2173" s="176"/>
      <c r="AL2173" s="169"/>
    </row>
    <row r="2174" spans="13:38" x14ac:dyDescent="0.45">
      <c r="M2174" s="96"/>
      <c r="N2174" s="103"/>
      <c r="R2174" s="108"/>
      <c r="S2174" s="98"/>
      <c r="T2174" s="105"/>
      <c r="V2174" s="171"/>
      <c r="W2174" s="95"/>
      <c r="X2174" s="129"/>
      <c r="Y2174" s="100"/>
      <c r="Z2174" s="99"/>
      <c r="AA2174" s="100"/>
      <c r="AB2174" s="99"/>
      <c r="AC2174" s="100"/>
      <c r="AD2174" s="105"/>
      <c r="AE2174" s="94"/>
      <c r="AF2174" s="105"/>
      <c r="AG2174" s="94"/>
      <c r="AH2174" s="132"/>
      <c r="AI2174" s="97"/>
      <c r="AJ2174" s="96"/>
      <c r="AK2174" s="176"/>
      <c r="AL2174" s="169"/>
    </row>
    <row r="2175" spans="13:38" x14ac:dyDescent="0.45">
      <c r="M2175" s="96"/>
      <c r="N2175" s="103"/>
      <c r="R2175" s="108"/>
      <c r="S2175" s="98"/>
      <c r="T2175" s="105"/>
      <c r="V2175" s="171"/>
      <c r="W2175" s="95"/>
      <c r="X2175" s="129"/>
      <c r="Y2175" s="100"/>
      <c r="Z2175" s="99"/>
      <c r="AA2175" s="100"/>
      <c r="AB2175" s="99"/>
      <c r="AC2175" s="100"/>
      <c r="AD2175" s="105"/>
      <c r="AE2175" s="94"/>
      <c r="AF2175" s="105"/>
      <c r="AG2175" s="94"/>
      <c r="AH2175" s="132"/>
      <c r="AI2175" s="97"/>
      <c r="AJ2175" s="96"/>
      <c r="AK2175" s="176"/>
      <c r="AL2175" s="169"/>
    </row>
    <row r="2176" spans="13:38" x14ac:dyDescent="0.45">
      <c r="M2176" s="96"/>
      <c r="N2176" s="103"/>
      <c r="R2176" s="108"/>
      <c r="S2176" s="98"/>
      <c r="T2176" s="105"/>
      <c r="V2176" s="171"/>
      <c r="W2176" s="95"/>
      <c r="X2176" s="129"/>
      <c r="Y2176" s="100"/>
      <c r="Z2176" s="99"/>
      <c r="AA2176" s="100"/>
      <c r="AB2176" s="99"/>
      <c r="AC2176" s="100"/>
      <c r="AD2176" s="105"/>
      <c r="AE2176" s="94"/>
      <c r="AF2176" s="105"/>
      <c r="AG2176" s="94"/>
      <c r="AH2176" s="132"/>
      <c r="AI2176" s="97"/>
      <c r="AJ2176" s="96"/>
      <c r="AK2176" s="176"/>
      <c r="AL2176" s="169"/>
    </row>
    <row r="2177" spans="13:38" x14ac:dyDescent="0.45">
      <c r="M2177" s="96"/>
      <c r="N2177" s="103"/>
      <c r="R2177" s="108"/>
      <c r="S2177" s="98"/>
      <c r="T2177" s="105"/>
      <c r="V2177" s="171"/>
      <c r="W2177" s="95"/>
      <c r="X2177" s="129"/>
      <c r="Y2177" s="100"/>
      <c r="Z2177" s="99"/>
      <c r="AA2177" s="100"/>
      <c r="AB2177" s="99"/>
      <c r="AC2177" s="100"/>
      <c r="AD2177" s="105"/>
      <c r="AE2177" s="94"/>
      <c r="AF2177" s="105"/>
      <c r="AG2177" s="94"/>
      <c r="AH2177" s="132"/>
      <c r="AI2177" s="97"/>
      <c r="AJ2177" s="96"/>
      <c r="AK2177" s="176"/>
      <c r="AL2177" s="169"/>
    </row>
    <row r="2178" spans="13:38" x14ac:dyDescent="0.45">
      <c r="M2178" s="96"/>
      <c r="N2178" s="103"/>
      <c r="R2178" s="108"/>
      <c r="S2178" s="98"/>
      <c r="T2178" s="105"/>
      <c r="V2178" s="171"/>
      <c r="W2178" s="95"/>
      <c r="X2178" s="129"/>
      <c r="Y2178" s="100"/>
      <c r="Z2178" s="99"/>
      <c r="AA2178" s="100"/>
      <c r="AB2178" s="99"/>
      <c r="AC2178" s="100"/>
      <c r="AD2178" s="105"/>
      <c r="AE2178" s="94"/>
      <c r="AF2178" s="105"/>
      <c r="AG2178" s="94"/>
      <c r="AH2178" s="132"/>
      <c r="AI2178" s="97"/>
      <c r="AJ2178" s="96"/>
      <c r="AK2178" s="176"/>
      <c r="AL2178" s="169"/>
    </row>
    <row r="2179" spans="13:38" x14ac:dyDescent="0.45">
      <c r="M2179" s="96"/>
      <c r="N2179" s="103"/>
      <c r="R2179" s="108"/>
      <c r="S2179" s="98"/>
      <c r="T2179" s="105"/>
      <c r="V2179" s="171"/>
      <c r="W2179" s="95"/>
      <c r="X2179" s="129"/>
      <c r="Y2179" s="100"/>
      <c r="Z2179" s="99"/>
      <c r="AA2179" s="100"/>
      <c r="AB2179" s="99"/>
      <c r="AC2179" s="100"/>
      <c r="AD2179" s="105"/>
      <c r="AE2179" s="94"/>
      <c r="AF2179" s="105"/>
      <c r="AG2179" s="94"/>
      <c r="AH2179" s="132"/>
      <c r="AI2179" s="97"/>
      <c r="AJ2179" s="96"/>
      <c r="AK2179" s="176"/>
      <c r="AL2179" s="169"/>
    </row>
    <row r="2180" spans="13:38" x14ac:dyDescent="0.45">
      <c r="M2180" s="96"/>
      <c r="N2180" s="103"/>
      <c r="R2180" s="108"/>
      <c r="S2180" s="98"/>
      <c r="T2180" s="105"/>
      <c r="V2180" s="171"/>
      <c r="W2180" s="95"/>
      <c r="X2180" s="129"/>
      <c r="Y2180" s="100"/>
      <c r="Z2180" s="99"/>
      <c r="AA2180" s="100"/>
      <c r="AB2180" s="99"/>
      <c r="AC2180" s="100"/>
      <c r="AD2180" s="105"/>
      <c r="AE2180" s="94"/>
      <c r="AF2180" s="105"/>
      <c r="AG2180" s="94"/>
      <c r="AH2180" s="132"/>
      <c r="AI2180" s="97"/>
      <c r="AJ2180" s="96"/>
      <c r="AK2180" s="176"/>
      <c r="AL2180" s="169"/>
    </row>
    <row r="2181" spans="13:38" x14ac:dyDescent="0.45">
      <c r="M2181" s="96"/>
      <c r="N2181" s="103"/>
      <c r="R2181" s="108"/>
      <c r="S2181" s="98"/>
      <c r="T2181" s="105"/>
      <c r="V2181" s="171"/>
      <c r="W2181" s="95"/>
      <c r="X2181" s="129"/>
      <c r="Y2181" s="100"/>
      <c r="Z2181" s="99"/>
      <c r="AA2181" s="100"/>
      <c r="AB2181" s="99"/>
      <c r="AC2181" s="100"/>
      <c r="AD2181" s="105"/>
      <c r="AE2181" s="94"/>
      <c r="AF2181" s="105"/>
      <c r="AG2181" s="94"/>
      <c r="AH2181" s="132"/>
      <c r="AI2181" s="97"/>
      <c r="AJ2181" s="96"/>
      <c r="AK2181" s="176"/>
      <c r="AL2181" s="169"/>
    </row>
    <row r="2182" spans="13:38" x14ac:dyDescent="0.45">
      <c r="M2182" s="96"/>
      <c r="N2182" s="103"/>
      <c r="R2182" s="108"/>
      <c r="S2182" s="98"/>
      <c r="T2182" s="105"/>
      <c r="V2182" s="171"/>
      <c r="W2182" s="95"/>
      <c r="X2182" s="129"/>
      <c r="Y2182" s="100"/>
      <c r="Z2182" s="99"/>
      <c r="AA2182" s="100"/>
      <c r="AB2182" s="99"/>
      <c r="AC2182" s="100"/>
      <c r="AD2182" s="105"/>
      <c r="AE2182" s="94"/>
      <c r="AF2182" s="105"/>
      <c r="AG2182" s="94"/>
      <c r="AH2182" s="132"/>
      <c r="AI2182" s="97"/>
      <c r="AJ2182" s="96"/>
      <c r="AK2182" s="176"/>
      <c r="AL2182" s="169"/>
    </row>
    <row r="2183" spans="13:38" x14ac:dyDescent="0.45">
      <c r="M2183" s="96"/>
      <c r="N2183" s="103"/>
      <c r="R2183" s="108"/>
      <c r="S2183" s="98"/>
      <c r="T2183" s="105"/>
      <c r="V2183" s="171"/>
      <c r="W2183" s="95"/>
      <c r="X2183" s="129"/>
      <c r="Y2183" s="100"/>
      <c r="Z2183" s="99"/>
      <c r="AA2183" s="100"/>
      <c r="AB2183" s="99"/>
      <c r="AC2183" s="100"/>
      <c r="AD2183" s="105"/>
      <c r="AE2183" s="94"/>
      <c r="AF2183" s="105"/>
      <c r="AG2183" s="94"/>
      <c r="AH2183" s="132"/>
      <c r="AI2183" s="97"/>
      <c r="AJ2183" s="96"/>
      <c r="AK2183" s="176"/>
      <c r="AL2183" s="169"/>
    </row>
    <row r="2184" spans="13:38" x14ac:dyDescent="0.45">
      <c r="M2184" s="96"/>
      <c r="N2184" s="103"/>
      <c r="R2184" s="108"/>
      <c r="S2184" s="98"/>
      <c r="T2184" s="105"/>
      <c r="V2184" s="171"/>
      <c r="W2184" s="95"/>
      <c r="X2184" s="129"/>
      <c r="Y2184" s="100"/>
      <c r="Z2184" s="99"/>
      <c r="AA2184" s="100"/>
      <c r="AB2184" s="99"/>
      <c r="AC2184" s="100"/>
      <c r="AD2184" s="105"/>
      <c r="AE2184" s="94"/>
      <c r="AF2184" s="105"/>
      <c r="AG2184" s="94"/>
      <c r="AH2184" s="132"/>
      <c r="AI2184" s="97"/>
      <c r="AJ2184" s="96"/>
      <c r="AK2184" s="176"/>
      <c r="AL2184" s="169"/>
    </row>
    <row r="2185" spans="13:38" x14ac:dyDescent="0.45">
      <c r="M2185" s="96"/>
      <c r="N2185" s="103"/>
      <c r="R2185" s="108"/>
      <c r="S2185" s="98"/>
      <c r="T2185" s="105"/>
      <c r="V2185" s="171"/>
      <c r="W2185" s="95"/>
      <c r="X2185" s="129"/>
      <c r="Y2185" s="100"/>
      <c r="Z2185" s="99"/>
      <c r="AA2185" s="100"/>
      <c r="AB2185" s="99"/>
      <c r="AC2185" s="100"/>
      <c r="AD2185" s="105"/>
      <c r="AE2185" s="94"/>
      <c r="AF2185" s="105"/>
      <c r="AG2185" s="94"/>
      <c r="AH2185" s="132"/>
      <c r="AI2185" s="97"/>
      <c r="AJ2185" s="96"/>
      <c r="AK2185" s="176"/>
      <c r="AL2185" s="169"/>
    </row>
    <row r="2186" spans="13:38" x14ac:dyDescent="0.45">
      <c r="M2186" s="96"/>
      <c r="N2186" s="103"/>
      <c r="R2186" s="108"/>
      <c r="S2186" s="98"/>
      <c r="T2186" s="105"/>
      <c r="V2186" s="171"/>
      <c r="W2186" s="95"/>
      <c r="X2186" s="129"/>
      <c r="Y2186" s="100"/>
      <c r="Z2186" s="99"/>
      <c r="AA2186" s="100"/>
      <c r="AB2186" s="99"/>
      <c r="AC2186" s="100"/>
      <c r="AD2186" s="105"/>
      <c r="AE2186" s="94"/>
      <c r="AF2186" s="105"/>
      <c r="AG2186" s="94"/>
      <c r="AH2186" s="132"/>
      <c r="AI2186" s="97"/>
      <c r="AJ2186" s="96"/>
      <c r="AK2186" s="176"/>
      <c r="AL2186" s="169"/>
    </row>
    <row r="2187" spans="13:38" x14ac:dyDescent="0.45">
      <c r="M2187" s="96"/>
      <c r="N2187" s="103"/>
      <c r="R2187" s="108"/>
      <c r="S2187" s="98"/>
      <c r="T2187" s="105"/>
      <c r="V2187" s="171"/>
      <c r="W2187" s="95"/>
      <c r="X2187" s="129"/>
      <c r="Y2187" s="100"/>
      <c r="Z2187" s="99"/>
      <c r="AA2187" s="100"/>
      <c r="AB2187" s="99"/>
      <c r="AC2187" s="100"/>
      <c r="AD2187" s="105"/>
      <c r="AE2187" s="94"/>
      <c r="AF2187" s="105"/>
      <c r="AG2187" s="94"/>
      <c r="AH2187" s="132"/>
      <c r="AI2187" s="97"/>
      <c r="AJ2187" s="96"/>
      <c r="AK2187" s="176"/>
      <c r="AL2187" s="169"/>
    </row>
    <row r="2188" spans="13:38" x14ac:dyDescent="0.45">
      <c r="M2188" s="96"/>
      <c r="N2188" s="103"/>
      <c r="R2188" s="108"/>
      <c r="S2188" s="98"/>
      <c r="T2188" s="105"/>
      <c r="V2188" s="171"/>
      <c r="W2188" s="95"/>
      <c r="X2188" s="129"/>
      <c r="Y2188" s="100"/>
      <c r="Z2188" s="99"/>
      <c r="AA2188" s="100"/>
      <c r="AB2188" s="99"/>
      <c r="AC2188" s="100"/>
      <c r="AD2188" s="105"/>
      <c r="AE2188" s="94"/>
      <c r="AF2188" s="105"/>
      <c r="AG2188" s="94"/>
      <c r="AH2188" s="132"/>
      <c r="AI2188" s="97"/>
      <c r="AJ2188" s="96"/>
      <c r="AK2188" s="176"/>
      <c r="AL2188" s="169"/>
    </row>
    <row r="2189" spans="13:38" x14ac:dyDescent="0.45">
      <c r="M2189" s="96"/>
      <c r="N2189" s="103"/>
      <c r="R2189" s="108"/>
      <c r="S2189" s="98"/>
      <c r="T2189" s="105"/>
      <c r="V2189" s="171"/>
      <c r="W2189" s="95"/>
      <c r="X2189" s="129"/>
      <c r="Y2189" s="100"/>
      <c r="Z2189" s="99"/>
      <c r="AA2189" s="100"/>
      <c r="AB2189" s="99"/>
      <c r="AC2189" s="100"/>
      <c r="AD2189" s="105"/>
      <c r="AE2189" s="94"/>
      <c r="AF2189" s="105"/>
      <c r="AG2189" s="94"/>
      <c r="AH2189" s="132"/>
      <c r="AI2189" s="97"/>
      <c r="AJ2189" s="96"/>
      <c r="AK2189" s="176"/>
      <c r="AL2189" s="169"/>
    </row>
    <row r="2190" spans="13:38" x14ac:dyDescent="0.45">
      <c r="M2190" s="96"/>
      <c r="N2190" s="103"/>
      <c r="R2190" s="108"/>
      <c r="S2190" s="98"/>
      <c r="T2190" s="105"/>
      <c r="V2190" s="171"/>
      <c r="W2190" s="95"/>
      <c r="X2190" s="129"/>
      <c r="Y2190" s="100"/>
      <c r="Z2190" s="99"/>
      <c r="AA2190" s="100"/>
      <c r="AB2190" s="99"/>
      <c r="AC2190" s="100"/>
      <c r="AD2190" s="105"/>
      <c r="AE2190" s="94"/>
      <c r="AF2190" s="105"/>
      <c r="AG2190" s="94"/>
      <c r="AH2190" s="132"/>
      <c r="AI2190" s="97"/>
      <c r="AJ2190" s="96"/>
      <c r="AK2190" s="176"/>
      <c r="AL2190" s="169"/>
    </row>
    <row r="2191" spans="13:38" x14ac:dyDescent="0.45">
      <c r="M2191" s="96"/>
      <c r="N2191" s="103"/>
      <c r="R2191" s="108"/>
      <c r="S2191" s="98"/>
      <c r="T2191" s="105"/>
      <c r="V2191" s="171"/>
      <c r="W2191" s="95"/>
      <c r="X2191" s="129"/>
      <c r="Y2191" s="100"/>
      <c r="Z2191" s="99"/>
      <c r="AA2191" s="100"/>
      <c r="AB2191" s="99"/>
      <c r="AC2191" s="100"/>
      <c r="AD2191" s="105"/>
      <c r="AE2191" s="94"/>
      <c r="AF2191" s="105"/>
      <c r="AG2191" s="94"/>
      <c r="AH2191" s="132"/>
      <c r="AI2191" s="97"/>
      <c r="AJ2191" s="96"/>
      <c r="AK2191" s="176"/>
      <c r="AL2191" s="169"/>
    </row>
    <row r="2192" spans="13:38" x14ac:dyDescent="0.45">
      <c r="M2192" s="96"/>
      <c r="N2192" s="103"/>
      <c r="R2192" s="108"/>
      <c r="S2192" s="98"/>
      <c r="T2192" s="105"/>
      <c r="V2192" s="171"/>
      <c r="W2192" s="95"/>
      <c r="X2192" s="129"/>
      <c r="Y2192" s="100"/>
      <c r="Z2192" s="99"/>
      <c r="AA2192" s="100"/>
      <c r="AB2192" s="99"/>
      <c r="AC2192" s="100"/>
      <c r="AD2192" s="105"/>
      <c r="AE2192" s="94"/>
      <c r="AF2192" s="105"/>
      <c r="AG2192" s="94"/>
      <c r="AH2192" s="132"/>
      <c r="AI2192" s="97"/>
      <c r="AJ2192" s="96"/>
      <c r="AK2192" s="176"/>
      <c r="AL2192" s="169"/>
    </row>
    <row r="2193" spans="13:38" x14ac:dyDescent="0.45">
      <c r="M2193" s="96"/>
      <c r="N2193" s="103"/>
      <c r="R2193" s="108"/>
      <c r="S2193" s="98"/>
      <c r="T2193" s="105"/>
      <c r="V2193" s="171"/>
      <c r="W2193" s="95"/>
      <c r="X2193" s="129"/>
      <c r="Y2193" s="100"/>
      <c r="Z2193" s="99"/>
      <c r="AA2193" s="100"/>
      <c r="AB2193" s="99"/>
      <c r="AC2193" s="100"/>
      <c r="AD2193" s="105"/>
      <c r="AE2193" s="94"/>
      <c r="AF2193" s="105"/>
      <c r="AG2193" s="94"/>
      <c r="AH2193" s="132"/>
      <c r="AI2193" s="97"/>
      <c r="AJ2193" s="96"/>
      <c r="AK2193" s="176"/>
      <c r="AL2193" s="169"/>
    </row>
    <row r="2194" spans="13:38" x14ac:dyDescent="0.45">
      <c r="M2194" s="96"/>
      <c r="N2194" s="103"/>
      <c r="R2194" s="108"/>
      <c r="S2194" s="98"/>
      <c r="T2194" s="105"/>
      <c r="V2194" s="171"/>
      <c r="W2194" s="95"/>
      <c r="X2194" s="129"/>
      <c r="Y2194" s="100"/>
      <c r="Z2194" s="99"/>
      <c r="AA2194" s="100"/>
      <c r="AB2194" s="99"/>
      <c r="AC2194" s="100"/>
      <c r="AD2194" s="105"/>
      <c r="AE2194" s="94"/>
      <c r="AF2194" s="105"/>
      <c r="AG2194" s="94"/>
      <c r="AH2194" s="132"/>
      <c r="AI2194" s="97"/>
      <c r="AJ2194" s="96"/>
      <c r="AK2194" s="176"/>
      <c r="AL2194" s="169"/>
    </row>
    <row r="2195" spans="13:38" x14ac:dyDescent="0.45">
      <c r="M2195" s="96"/>
      <c r="N2195" s="103"/>
      <c r="R2195" s="108"/>
      <c r="S2195" s="98"/>
      <c r="T2195" s="105"/>
      <c r="V2195" s="171"/>
      <c r="W2195" s="95"/>
      <c r="X2195" s="129"/>
      <c r="Y2195" s="100"/>
      <c r="Z2195" s="99"/>
      <c r="AA2195" s="100"/>
      <c r="AB2195" s="99"/>
      <c r="AC2195" s="100"/>
      <c r="AD2195" s="105"/>
      <c r="AE2195" s="94"/>
      <c r="AF2195" s="105"/>
      <c r="AG2195" s="94"/>
      <c r="AH2195" s="132"/>
      <c r="AI2195" s="97"/>
      <c r="AJ2195" s="96"/>
      <c r="AK2195" s="176"/>
      <c r="AL2195" s="169"/>
    </row>
    <row r="2196" spans="13:38" x14ac:dyDescent="0.45">
      <c r="M2196" s="96"/>
      <c r="N2196" s="103"/>
      <c r="R2196" s="108"/>
      <c r="S2196" s="98"/>
      <c r="T2196" s="105"/>
      <c r="V2196" s="171"/>
      <c r="W2196" s="95"/>
      <c r="X2196" s="129"/>
      <c r="Y2196" s="100"/>
      <c r="Z2196" s="99"/>
      <c r="AA2196" s="100"/>
      <c r="AB2196" s="99"/>
      <c r="AC2196" s="100"/>
      <c r="AD2196" s="105"/>
      <c r="AE2196" s="94"/>
      <c r="AF2196" s="105"/>
      <c r="AG2196" s="94"/>
      <c r="AH2196" s="132"/>
      <c r="AI2196" s="97"/>
      <c r="AJ2196" s="96"/>
      <c r="AK2196" s="176"/>
      <c r="AL2196" s="169"/>
    </row>
    <row r="2197" spans="13:38" x14ac:dyDescent="0.45">
      <c r="M2197" s="96"/>
      <c r="N2197" s="103"/>
      <c r="R2197" s="108"/>
      <c r="S2197" s="98"/>
      <c r="T2197" s="105"/>
      <c r="V2197" s="171"/>
      <c r="W2197" s="95"/>
      <c r="X2197" s="129"/>
      <c r="Y2197" s="100"/>
      <c r="Z2197" s="99"/>
      <c r="AA2197" s="100"/>
      <c r="AB2197" s="99"/>
      <c r="AC2197" s="100"/>
      <c r="AD2197" s="105"/>
      <c r="AE2197" s="94"/>
      <c r="AF2197" s="105"/>
      <c r="AG2197" s="94"/>
      <c r="AH2197" s="132"/>
      <c r="AI2197" s="97"/>
      <c r="AJ2197" s="96"/>
      <c r="AK2197" s="176"/>
      <c r="AL2197" s="169"/>
    </row>
    <row r="2198" spans="13:38" x14ac:dyDescent="0.45">
      <c r="M2198" s="96"/>
      <c r="N2198" s="103"/>
      <c r="R2198" s="108"/>
      <c r="S2198" s="98"/>
      <c r="T2198" s="105"/>
      <c r="V2198" s="171"/>
      <c r="W2198" s="95"/>
      <c r="X2198" s="129"/>
      <c r="Y2198" s="100"/>
      <c r="Z2198" s="99"/>
      <c r="AA2198" s="100"/>
      <c r="AB2198" s="99"/>
      <c r="AC2198" s="100"/>
      <c r="AD2198" s="105"/>
      <c r="AE2198" s="94"/>
      <c r="AF2198" s="105"/>
      <c r="AG2198" s="94"/>
      <c r="AH2198" s="132"/>
      <c r="AI2198" s="97"/>
      <c r="AJ2198" s="96"/>
      <c r="AK2198" s="176"/>
      <c r="AL2198" s="169"/>
    </row>
    <row r="2199" spans="13:38" x14ac:dyDescent="0.45">
      <c r="M2199" s="96"/>
      <c r="N2199" s="103"/>
      <c r="R2199" s="108"/>
      <c r="S2199" s="98"/>
      <c r="T2199" s="105"/>
      <c r="V2199" s="171"/>
      <c r="W2199" s="95"/>
      <c r="X2199" s="129"/>
      <c r="Y2199" s="100"/>
      <c r="Z2199" s="99"/>
      <c r="AA2199" s="100"/>
      <c r="AB2199" s="99"/>
      <c r="AC2199" s="100"/>
      <c r="AD2199" s="105"/>
      <c r="AE2199" s="94"/>
      <c r="AF2199" s="105"/>
      <c r="AG2199" s="94"/>
      <c r="AH2199" s="132"/>
      <c r="AI2199" s="97"/>
      <c r="AJ2199" s="96"/>
      <c r="AK2199" s="176"/>
      <c r="AL2199" s="169"/>
    </row>
    <row r="2200" spans="13:38" x14ac:dyDescent="0.45">
      <c r="M2200" s="96"/>
      <c r="N2200" s="103"/>
      <c r="R2200" s="108"/>
      <c r="S2200" s="98"/>
      <c r="T2200" s="105"/>
      <c r="V2200" s="171"/>
      <c r="W2200" s="95"/>
      <c r="X2200" s="129"/>
      <c r="Y2200" s="100"/>
      <c r="Z2200" s="99"/>
      <c r="AA2200" s="100"/>
      <c r="AB2200" s="99"/>
      <c r="AC2200" s="100"/>
      <c r="AD2200" s="105"/>
      <c r="AE2200" s="94"/>
      <c r="AF2200" s="105"/>
      <c r="AG2200" s="94"/>
      <c r="AH2200" s="132"/>
      <c r="AI2200" s="97"/>
      <c r="AJ2200" s="96"/>
      <c r="AK2200" s="176"/>
      <c r="AL2200" s="169"/>
    </row>
    <row r="2201" spans="13:38" x14ac:dyDescent="0.45">
      <c r="M2201" s="96"/>
      <c r="N2201" s="103"/>
      <c r="R2201" s="108"/>
      <c r="S2201" s="98"/>
      <c r="T2201" s="105"/>
      <c r="V2201" s="171"/>
      <c r="W2201" s="95"/>
      <c r="X2201" s="129"/>
      <c r="Y2201" s="100"/>
      <c r="Z2201" s="99"/>
      <c r="AA2201" s="100"/>
      <c r="AB2201" s="99"/>
      <c r="AC2201" s="100"/>
      <c r="AD2201" s="105"/>
      <c r="AE2201" s="94"/>
      <c r="AF2201" s="105"/>
      <c r="AG2201" s="94"/>
      <c r="AH2201" s="132"/>
      <c r="AI2201" s="97"/>
      <c r="AJ2201" s="96"/>
      <c r="AK2201" s="176"/>
      <c r="AL2201" s="169"/>
    </row>
    <row r="2202" spans="13:38" x14ac:dyDescent="0.45">
      <c r="M2202" s="96"/>
      <c r="N2202" s="103"/>
      <c r="R2202" s="108"/>
      <c r="S2202" s="98"/>
      <c r="T2202" s="105"/>
      <c r="V2202" s="171"/>
      <c r="W2202" s="95"/>
      <c r="X2202" s="129"/>
      <c r="Y2202" s="100"/>
      <c r="Z2202" s="99"/>
      <c r="AA2202" s="100"/>
      <c r="AB2202" s="99"/>
      <c r="AC2202" s="100"/>
      <c r="AD2202" s="105"/>
      <c r="AE2202" s="94"/>
      <c r="AF2202" s="105"/>
      <c r="AG2202" s="94"/>
      <c r="AH2202" s="132"/>
      <c r="AI2202" s="97"/>
      <c r="AJ2202" s="96"/>
      <c r="AK2202" s="176"/>
      <c r="AL2202" s="169"/>
    </row>
    <row r="2203" spans="13:38" x14ac:dyDescent="0.45">
      <c r="M2203" s="96"/>
      <c r="N2203" s="103"/>
      <c r="R2203" s="108"/>
      <c r="S2203" s="98"/>
      <c r="T2203" s="105"/>
      <c r="V2203" s="171"/>
      <c r="W2203" s="95"/>
      <c r="X2203" s="129"/>
      <c r="Y2203" s="100"/>
      <c r="Z2203" s="99"/>
      <c r="AA2203" s="100"/>
      <c r="AB2203" s="99"/>
      <c r="AC2203" s="100"/>
      <c r="AD2203" s="105"/>
      <c r="AE2203" s="94"/>
      <c r="AF2203" s="105"/>
      <c r="AG2203" s="94"/>
      <c r="AH2203" s="132"/>
      <c r="AI2203" s="97"/>
      <c r="AJ2203" s="96"/>
      <c r="AK2203" s="176"/>
      <c r="AL2203" s="169"/>
    </row>
    <row r="2204" spans="13:38" x14ac:dyDescent="0.45">
      <c r="M2204" s="96"/>
      <c r="N2204" s="103"/>
      <c r="R2204" s="108"/>
      <c r="S2204" s="98"/>
      <c r="T2204" s="105"/>
      <c r="V2204" s="171"/>
      <c r="W2204" s="95"/>
      <c r="X2204" s="129"/>
      <c r="Y2204" s="100"/>
      <c r="Z2204" s="99"/>
      <c r="AA2204" s="100"/>
      <c r="AB2204" s="99"/>
      <c r="AC2204" s="100"/>
      <c r="AD2204" s="105"/>
      <c r="AE2204" s="94"/>
      <c r="AF2204" s="105"/>
      <c r="AG2204" s="94"/>
      <c r="AH2204" s="132"/>
      <c r="AI2204" s="97"/>
      <c r="AJ2204" s="96"/>
      <c r="AK2204" s="176"/>
      <c r="AL2204" s="169"/>
    </row>
    <row r="2205" spans="13:38" x14ac:dyDescent="0.45">
      <c r="M2205" s="96"/>
      <c r="N2205" s="103"/>
      <c r="R2205" s="108"/>
      <c r="S2205" s="98"/>
      <c r="T2205" s="105"/>
      <c r="V2205" s="171"/>
      <c r="W2205" s="95"/>
      <c r="X2205" s="129"/>
      <c r="Y2205" s="100"/>
      <c r="Z2205" s="99"/>
      <c r="AA2205" s="100"/>
      <c r="AB2205" s="99"/>
      <c r="AC2205" s="100"/>
      <c r="AD2205" s="105"/>
      <c r="AE2205" s="94"/>
      <c r="AF2205" s="105"/>
      <c r="AG2205" s="94"/>
      <c r="AH2205" s="132"/>
      <c r="AI2205" s="97"/>
      <c r="AJ2205" s="96"/>
      <c r="AK2205" s="176"/>
      <c r="AL2205" s="169"/>
    </row>
    <row r="2206" spans="13:38" x14ac:dyDescent="0.45">
      <c r="M2206" s="96"/>
      <c r="N2206" s="103"/>
      <c r="R2206" s="108"/>
      <c r="S2206" s="98"/>
      <c r="T2206" s="105"/>
      <c r="V2206" s="171"/>
      <c r="W2206" s="95"/>
      <c r="X2206" s="129"/>
      <c r="Y2206" s="100"/>
      <c r="Z2206" s="99"/>
      <c r="AA2206" s="100"/>
      <c r="AB2206" s="99"/>
      <c r="AC2206" s="100"/>
      <c r="AD2206" s="105"/>
      <c r="AE2206" s="94"/>
      <c r="AF2206" s="105"/>
      <c r="AG2206" s="94"/>
      <c r="AH2206" s="132"/>
      <c r="AI2206" s="97"/>
      <c r="AJ2206" s="96"/>
      <c r="AK2206" s="176"/>
      <c r="AL2206" s="169"/>
    </row>
    <row r="2207" spans="13:38" x14ac:dyDescent="0.45">
      <c r="M2207" s="96"/>
      <c r="N2207" s="103"/>
      <c r="R2207" s="108"/>
      <c r="S2207" s="98"/>
      <c r="T2207" s="105"/>
      <c r="V2207" s="171"/>
      <c r="W2207" s="95"/>
      <c r="X2207" s="129"/>
      <c r="Y2207" s="100"/>
      <c r="Z2207" s="99"/>
      <c r="AA2207" s="100"/>
      <c r="AB2207" s="99"/>
      <c r="AC2207" s="100"/>
      <c r="AD2207" s="105"/>
      <c r="AE2207" s="94"/>
      <c r="AF2207" s="105"/>
      <c r="AG2207" s="94"/>
      <c r="AH2207" s="132"/>
      <c r="AI2207" s="97"/>
      <c r="AJ2207" s="96"/>
      <c r="AK2207" s="176"/>
      <c r="AL2207" s="169"/>
    </row>
    <row r="2208" spans="13:38" x14ac:dyDescent="0.45">
      <c r="M2208" s="96"/>
      <c r="N2208" s="103"/>
      <c r="R2208" s="108"/>
      <c r="S2208" s="98"/>
      <c r="T2208" s="105"/>
      <c r="V2208" s="171"/>
      <c r="W2208" s="95"/>
      <c r="X2208" s="129"/>
      <c r="Y2208" s="100"/>
      <c r="Z2208" s="99"/>
      <c r="AA2208" s="100"/>
      <c r="AB2208" s="99"/>
      <c r="AC2208" s="100"/>
      <c r="AD2208" s="105"/>
      <c r="AE2208" s="94"/>
      <c r="AF2208" s="105"/>
      <c r="AG2208" s="94"/>
      <c r="AH2208" s="132"/>
      <c r="AI2208" s="97"/>
      <c r="AJ2208" s="96"/>
      <c r="AK2208" s="176"/>
      <c r="AL2208" s="169"/>
    </row>
    <row r="2209" spans="13:38" x14ac:dyDescent="0.45">
      <c r="M2209" s="96"/>
      <c r="N2209" s="103"/>
      <c r="R2209" s="108"/>
      <c r="S2209" s="98"/>
      <c r="T2209" s="105"/>
      <c r="V2209" s="171"/>
      <c r="W2209" s="95"/>
      <c r="X2209" s="129"/>
      <c r="Y2209" s="100"/>
      <c r="Z2209" s="99"/>
      <c r="AA2209" s="100"/>
      <c r="AB2209" s="99"/>
      <c r="AC2209" s="100"/>
      <c r="AD2209" s="105"/>
      <c r="AE2209" s="94"/>
      <c r="AF2209" s="105"/>
      <c r="AG2209" s="94"/>
      <c r="AH2209" s="132"/>
      <c r="AI2209" s="97"/>
      <c r="AJ2209" s="96"/>
      <c r="AK2209" s="176"/>
      <c r="AL2209" s="169"/>
    </row>
    <row r="2210" spans="13:38" x14ac:dyDescent="0.45">
      <c r="M2210" s="96"/>
      <c r="N2210" s="103"/>
      <c r="R2210" s="108"/>
      <c r="S2210" s="98"/>
      <c r="T2210" s="105"/>
      <c r="V2210" s="171"/>
      <c r="W2210" s="95"/>
      <c r="X2210" s="129"/>
      <c r="Y2210" s="100"/>
      <c r="Z2210" s="99"/>
      <c r="AA2210" s="100"/>
      <c r="AB2210" s="99"/>
      <c r="AC2210" s="100"/>
      <c r="AD2210" s="105"/>
      <c r="AE2210" s="94"/>
      <c r="AF2210" s="105"/>
      <c r="AG2210" s="94"/>
      <c r="AH2210" s="132"/>
      <c r="AI2210" s="97"/>
      <c r="AJ2210" s="96"/>
      <c r="AK2210" s="176"/>
      <c r="AL2210" s="169"/>
    </row>
    <row r="2211" spans="13:38" x14ac:dyDescent="0.45">
      <c r="M2211" s="96"/>
      <c r="N2211" s="103"/>
      <c r="R2211" s="108"/>
      <c r="S2211" s="98"/>
      <c r="T2211" s="105"/>
      <c r="V2211" s="171"/>
      <c r="W2211" s="95"/>
      <c r="X2211" s="129"/>
      <c r="Y2211" s="100"/>
      <c r="Z2211" s="99"/>
      <c r="AA2211" s="100"/>
      <c r="AB2211" s="99"/>
      <c r="AC2211" s="100"/>
      <c r="AD2211" s="105"/>
      <c r="AE2211" s="94"/>
      <c r="AF2211" s="105"/>
      <c r="AG2211" s="94"/>
      <c r="AH2211" s="132"/>
      <c r="AI2211" s="97"/>
      <c r="AJ2211" s="96"/>
      <c r="AK2211" s="176"/>
      <c r="AL2211" s="169"/>
    </row>
    <row r="2212" spans="13:38" x14ac:dyDescent="0.45">
      <c r="M2212" s="96"/>
      <c r="N2212" s="103"/>
      <c r="R2212" s="108"/>
      <c r="S2212" s="98"/>
      <c r="T2212" s="105"/>
      <c r="V2212" s="171"/>
      <c r="W2212" s="95"/>
      <c r="X2212" s="129"/>
      <c r="Y2212" s="100"/>
      <c r="Z2212" s="99"/>
      <c r="AA2212" s="100"/>
      <c r="AB2212" s="99"/>
      <c r="AC2212" s="100"/>
      <c r="AD2212" s="105"/>
      <c r="AE2212" s="94"/>
      <c r="AF2212" s="105"/>
      <c r="AG2212" s="94"/>
      <c r="AH2212" s="132"/>
      <c r="AI2212" s="97"/>
      <c r="AJ2212" s="96"/>
      <c r="AK2212" s="176"/>
      <c r="AL2212" s="169"/>
    </row>
    <row r="2213" spans="13:38" x14ac:dyDescent="0.45">
      <c r="M2213" s="96"/>
      <c r="N2213" s="103"/>
      <c r="R2213" s="108"/>
      <c r="S2213" s="98"/>
      <c r="T2213" s="105"/>
      <c r="V2213" s="171"/>
      <c r="W2213" s="95"/>
      <c r="X2213" s="129"/>
      <c r="Y2213" s="100"/>
      <c r="Z2213" s="99"/>
      <c r="AA2213" s="100"/>
      <c r="AB2213" s="99"/>
      <c r="AC2213" s="100"/>
      <c r="AD2213" s="105"/>
      <c r="AE2213" s="94"/>
      <c r="AF2213" s="105"/>
      <c r="AG2213" s="94"/>
      <c r="AH2213" s="132"/>
      <c r="AI2213" s="97"/>
      <c r="AJ2213" s="96"/>
      <c r="AK2213" s="176"/>
      <c r="AL2213" s="169"/>
    </row>
    <row r="2214" spans="13:38" x14ac:dyDescent="0.45">
      <c r="M2214" s="96"/>
      <c r="N2214" s="103"/>
      <c r="R2214" s="108"/>
      <c r="S2214" s="98"/>
      <c r="T2214" s="105"/>
      <c r="V2214" s="171"/>
      <c r="W2214" s="95"/>
      <c r="X2214" s="129"/>
      <c r="Y2214" s="100"/>
      <c r="Z2214" s="99"/>
      <c r="AA2214" s="100"/>
      <c r="AB2214" s="99"/>
      <c r="AC2214" s="100"/>
      <c r="AD2214" s="105"/>
      <c r="AE2214" s="94"/>
      <c r="AF2214" s="105"/>
      <c r="AG2214" s="94"/>
      <c r="AH2214" s="132"/>
      <c r="AI2214" s="97"/>
      <c r="AJ2214" s="96"/>
      <c r="AK2214" s="176"/>
      <c r="AL2214" s="169"/>
    </row>
    <row r="2215" spans="13:38" x14ac:dyDescent="0.45">
      <c r="M2215" s="96"/>
      <c r="N2215" s="103"/>
      <c r="R2215" s="108"/>
      <c r="S2215" s="98"/>
      <c r="T2215" s="105"/>
      <c r="V2215" s="171"/>
      <c r="W2215" s="95"/>
      <c r="X2215" s="129"/>
      <c r="Y2215" s="100"/>
      <c r="Z2215" s="99"/>
      <c r="AA2215" s="100"/>
      <c r="AB2215" s="99"/>
      <c r="AC2215" s="100"/>
      <c r="AD2215" s="105"/>
      <c r="AE2215" s="94"/>
      <c r="AF2215" s="105"/>
      <c r="AG2215" s="94"/>
      <c r="AH2215" s="132"/>
      <c r="AI2215" s="97"/>
      <c r="AJ2215" s="96"/>
      <c r="AK2215" s="176"/>
      <c r="AL2215" s="169"/>
    </row>
    <row r="2216" spans="13:38" x14ac:dyDescent="0.45">
      <c r="M2216" s="96"/>
      <c r="N2216" s="103"/>
      <c r="R2216" s="108"/>
      <c r="S2216" s="98"/>
      <c r="T2216" s="105"/>
      <c r="V2216" s="171"/>
      <c r="W2216" s="95"/>
      <c r="X2216" s="129"/>
      <c r="Y2216" s="100"/>
      <c r="Z2216" s="99"/>
      <c r="AA2216" s="100"/>
      <c r="AB2216" s="99"/>
      <c r="AC2216" s="100"/>
      <c r="AD2216" s="105"/>
      <c r="AE2216" s="94"/>
      <c r="AF2216" s="105"/>
      <c r="AG2216" s="94"/>
      <c r="AH2216" s="132"/>
      <c r="AI2216" s="97"/>
      <c r="AJ2216" s="96"/>
      <c r="AK2216" s="176"/>
      <c r="AL2216" s="169"/>
    </row>
    <row r="2217" spans="13:38" x14ac:dyDescent="0.45">
      <c r="M2217" s="96"/>
      <c r="N2217" s="103"/>
      <c r="R2217" s="108"/>
      <c r="S2217" s="98"/>
      <c r="T2217" s="105"/>
      <c r="V2217" s="171"/>
      <c r="W2217" s="95"/>
      <c r="X2217" s="129"/>
      <c r="Y2217" s="100"/>
      <c r="Z2217" s="99"/>
      <c r="AA2217" s="100"/>
      <c r="AB2217" s="99"/>
      <c r="AC2217" s="100"/>
      <c r="AD2217" s="105"/>
      <c r="AE2217" s="94"/>
      <c r="AF2217" s="105"/>
      <c r="AG2217" s="94"/>
      <c r="AH2217" s="132"/>
      <c r="AI2217" s="97"/>
      <c r="AJ2217" s="96"/>
      <c r="AK2217" s="176"/>
      <c r="AL2217" s="169"/>
    </row>
    <row r="2218" spans="13:38" x14ac:dyDescent="0.45">
      <c r="M2218" s="96"/>
      <c r="N2218" s="103"/>
      <c r="R2218" s="108"/>
      <c r="S2218" s="98"/>
      <c r="T2218" s="105"/>
      <c r="V2218" s="171"/>
      <c r="W2218" s="95"/>
      <c r="X2218" s="129"/>
      <c r="Y2218" s="100"/>
      <c r="Z2218" s="99"/>
      <c r="AA2218" s="100"/>
      <c r="AB2218" s="99"/>
      <c r="AC2218" s="100"/>
      <c r="AD2218" s="105"/>
      <c r="AE2218" s="94"/>
      <c r="AF2218" s="105"/>
      <c r="AG2218" s="94"/>
      <c r="AH2218" s="132"/>
      <c r="AI2218" s="97"/>
      <c r="AJ2218" s="96"/>
      <c r="AK2218" s="176"/>
      <c r="AL2218" s="169"/>
    </row>
    <row r="2219" spans="13:38" x14ac:dyDescent="0.45">
      <c r="M2219" s="96"/>
      <c r="N2219" s="103"/>
      <c r="R2219" s="108"/>
      <c r="S2219" s="98"/>
      <c r="T2219" s="105"/>
      <c r="V2219" s="171"/>
      <c r="W2219" s="95"/>
      <c r="X2219" s="129"/>
      <c r="Y2219" s="100"/>
      <c r="Z2219" s="99"/>
      <c r="AA2219" s="100"/>
      <c r="AB2219" s="99"/>
      <c r="AC2219" s="100"/>
      <c r="AD2219" s="105"/>
      <c r="AE2219" s="94"/>
      <c r="AF2219" s="105"/>
      <c r="AG2219" s="94"/>
      <c r="AH2219" s="132"/>
      <c r="AI2219" s="97"/>
      <c r="AJ2219" s="96"/>
      <c r="AK2219" s="176"/>
      <c r="AL2219" s="169"/>
    </row>
    <row r="2220" spans="13:38" x14ac:dyDescent="0.45">
      <c r="M2220" s="96"/>
      <c r="N2220" s="103"/>
      <c r="R2220" s="108"/>
      <c r="S2220" s="98"/>
      <c r="T2220" s="105"/>
      <c r="V2220" s="171"/>
      <c r="W2220" s="95"/>
      <c r="X2220" s="129"/>
      <c r="Y2220" s="100"/>
      <c r="Z2220" s="99"/>
      <c r="AA2220" s="100"/>
      <c r="AB2220" s="99"/>
      <c r="AC2220" s="100"/>
      <c r="AD2220" s="105"/>
      <c r="AE2220" s="94"/>
      <c r="AF2220" s="105"/>
      <c r="AG2220" s="94"/>
      <c r="AH2220" s="132"/>
      <c r="AI2220" s="97"/>
      <c r="AJ2220" s="96"/>
      <c r="AK2220" s="176"/>
      <c r="AL2220" s="169"/>
    </row>
    <row r="2221" spans="13:38" x14ac:dyDescent="0.45">
      <c r="M2221" s="96"/>
      <c r="N2221" s="103"/>
      <c r="R2221" s="108"/>
      <c r="S2221" s="98"/>
      <c r="T2221" s="105"/>
      <c r="V2221" s="171"/>
      <c r="W2221" s="95"/>
      <c r="X2221" s="129"/>
      <c r="Y2221" s="100"/>
      <c r="Z2221" s="99"/>
      <c r="AA2221" s="100"/>
      <c r="AB2221" s="99"/>
      <c r="AC2221" s="100"/>
      <c r="AD2221" s="105"/>
      <c r="AE2221" s="94"/>
      <c r="AF2221" s="105"/>
      <c r="AG2221" s="94"/>
      <c r="AH2221" s="132"/>
      <c r="AI2221" s="97"/>
      <c r="AJ2221" s="96"/>
      <c r="AK2221" s="176"/>
      <c r="AL2221" s="169"/>
    </row>
    <row r="2222" spans="13:38" x14ac:dyDescent="0.45">
      <c r="M2222" s="96"/>
      <c r="N2222" s="103"/>
      <c r="R2222" s="108"/>
      <c r="S2222" s="98"/>
      <c r="T2222" s="105"/>
      <c r="V2222" s="171"/>
      <c r="W2222" s="95"/>
      <c r="X2222" s="129"/>
      <c r="Y2222" s="100"/>
      <c r="Z2222" s="99"/>
      <c r="AA2222" s="100"/>
      <c r="AB2222" s="99"/>
      <c r="AC2222" s="100"/>
      <c r="AD2222" s="105"/>
      <c r="AE2222" s="94"/>
      <c r="AF2222" s="105"/>
      <c r="AG2222" s="94"/>
      <c r="AH2222" s="132"/>
      <c r="AI2222" s="97"/>
      <c r="AJ2222" s="96"/>
      <c r="AK2222" s="176"/>
      <c r="AL2222" s="169"/>
    </row>
    <row r="2223" spans="13:38" x14ac:dyDescent="0.45">
      <c r="M2223" s="96"/>
      <c r="N2223" s="103"/>
      <c r="R2223" s="108"/>
      <c r="S2223" s="98"/>
      <c r="T2223" s="105"/>
      <c r="V2223" s="171"/>
      <c r="W2223" s="95"/>
      <c r="X2223" s="129"/>
      <c r="Y2223" s="100"/>
      <c r="Z2223" s="99"/>
      <c r="AA2223" s="100"/>
      <c r="AB2223" s="99"/>
      <c r="AC2223" s="100"/>
      <c r="AD2223" s="105"/>
      <c r="AE2223" s="94"/>
      <c r="AF2223" s="105"/>
      <c r="AG2223" s="94"/>
      <c r="AH2223" s="132"/>
      <c r="AI2223" s="97"/>
      <c r="AJ2223" s="96"/>
      <c r="AK2223" s="176"/>
      <c r="AL2223" s="169"/>
    </row>
    <row r="2224" spans="13:38" x14ac:dyDescent="0.45">
      <c r="M2224" s="96"/>
      <c r="N2224" s="103"/>
      <c r="R2224" s="108"/>
      <c r="S2224" s="98"/>
      <c r="T2224" s="105"/>
      <c r="V2224" s="171"/>
      <c r="W2224" s="95"/>
      <c r="X2224" s="129"/>
      <c r="Y2224" s="100"/>
      <c r="Z2224" s="99"/>
      <c r="AA2224" s="100"/>
      <c r="AB2224" s="99"/>
      <c r="AC2224" s="100"/>
      <c r="AD2224" s="105"/>
      <c r="AE2224" s="94"/>
      <c r="AF2224" s="105"/>
      <c r="AG2224" s="94"/>
      <c r="AH2224" s="132"/>
      <c r="AI2224" s="97"/>
      <c r="AJ2224" s="96"/>
      <c r="AK2224" s="176"/>
      <c r="AL2224" s="169"/>
    </row>
    <row r="2225" spans="13:38" x14ac:dyDescent="0.45">
      <c r="M2225" s="96"/>
      <c r="N2225" s="103"/>
      <c r="R2225" s="108"/>
      <c r="S2225" s="98"/>
      <c r="T2225" s="105"/>
      <c r="V2225" s="171"/>
      <c r="W2225" s="95"/>
      <c r="X2225" s="129"/>
      <c r="Y2225" s="100"/>
      <c r="Z2225" s="99"/>
      <c r="AA2225" s="100"/>
      <c r="AB2225" s="99"/>
      <c r="AC2225" s="100"/>
      <c r="AD2225" s="105"/>
      <c r="AE2225" s="94"/>
      <c r="AF2225" s="105"/>
      <c r="AG2225" s="94"/>
      <c r="AH2225" s="132"/>
      <c r="AI2225" s="97"/>
      <c r="AJ2225" s="96"/>
      <c r="AK2225" s="176"/>
      <c r="AL2225" s="169"/>
    </row>
    <row r="2226" spans="13:38" x14ac:dyDescent="0.45">
      <c r="M2226" s="96"/>
      <c r="N2226" s="103"/>
      <c r="R2226" s="108"/>
      <c r="S2226" s="98"/>
      <c r="T2226" s="105"/>
      <c r="V2226" s="171"/>
      <c r="W2226" s="95"/>
      <c r="X2226" s="129"/>
      <c r="Y2226" s="100"/>
      <c r="Z2226" s="99"/>
      <c r="AA2226" s="100"/>
      <c r="AB2226" s="99"/>
      <c r="AC2226" s="100"/>
      <c r="AD2226" s="105"/>
      <c r="AE2226" s="94"/>
      <c r="AF2226" s="105"/>
      <c r="AG2226" s="94"/>
      <c r="AH2226" s="132"/>
      <c r="AI2226" s="97"/>
      <c r="AJ2226" s="96"/>
      <c r="AK2226" s="176"/>
      <c r="AL2226" s="169"/>
    </row>
    <row r="2227" spans="13:38" x14ac:dyDescent="0.45">
      <c r="M2227" s="96"/>
      <c r="N2227" s="103"/>
      <c r="R2227" s="108"/>
      <c r="S2227" s="98"/>
      <c r="T2227" s="105"/>
      <c r="V2227" s="171"/>
      <c r="W2227" s="95"/>
      <c r="X2227" s="129"/>
      <c r="Y2227" s="100"/>
      <c r="Z2227" s="99"/>
      <c r="AA2227" s="100"/>
      <c r="AB2227" s="99"/>
      <c r="AC2227" s="100"/>
      <c r="AD2227" s="105"/>
      <c r="AE2227" s="94"/>
      <c r="AF2227" s="105"/>
      <c r="AG2227" s="94"/>
      <c r="AH2227" s="132"/>
      <c r="AI2227" s="97"/>
      <c r="AJ2227" s="96"/>
      <c r="AK2227" s="176"/>
      <c r="AL2227" s="169"/>
    </row>
    <row r="2228" spans="13:38" x14ac:dyDescent="0.45">
      <c r="M2228" s="96"/>
      <c r="N2228" s="103"/>
      <c r="R2228" s="108"/>
      <c r="S2228" s="98"/>
      <c r="T2228" s="105"/>
      <c r="V2228" s="171"/>
      <c r="W2228" s="95"/>
      <c r="X2228" s="129"/>
      <c r="Y2228" s="100"/>
      <c r="Z2228" s="99"/>
      <c r="AA2228" s="100"/>
      <c r="AB2228" s="99"/>
      <c r="AC2228" s="100"/>
      <c r="AD2228" s="105"/>
      <c r="AE2228" s="94"/>
      <c r="AF2228" s="105"/>
      <c r="AG2228" s="94"/>
      <c r="AH2228" s="132"/>
      <c r="AI2228" s="97"/>
      <c r="AJ2228" s="96"/>
      <c r="AK2228" s="176"/>
      <c r="AL2228" s="169"/>
    </row>
    <row r="2229" spans="13:38" x14ac:dyDescent="0.45">
      <c r="M2229" s="96"/>
      <c r="N2229" s="103"/>
      <c r="R2229" s="108"/>
      <c r="S2229" s="98"/>
      <c r="T2229" s="105"/>
      <c r="V2229" s="171"/>
      <c r="W2229" s="95"/>
      <c r="X2229" s="129"/>
      <c r="Y2229" s="100"/>
      <c r="Z2229" s="99"/>
      <c r="AA2229" s="100"/>
      <c r="AB2229" s="99"/>
      <c r="AC2229" s="100"/>
      <c r="AD2229" s="105"/>
      <c r="AE2229" s="94"/>
      <c r="AF2229" s="105"/>
      <c r="AG2229" s="94"/>
      <c r="AH2229" s="132"/>
      <c r="AI2229" s="97"/>
      <c r="AJ2229" s="96"/>
      <c r="AK2229" s="176"/>
      <c r="AL2229" s="169"/>
    </row>
    <row r="2230" spans="13:38" x14ac:dyDescent="0.45">
      <c r="M2230" s="96"/>
      <c r="N2230" s="103"/>
      <c r="R2230" s="108"/>
      <c r="S2230" s="98"/>
      <c r="T2230" s="105"/>
      <c r="V2230" s="171"/>
      <c r="W2230" s="95"/>
      <c r="X2230" s="129"/>
      <c r="Y2230" s="100"/>
      <c r="Z2230" s="99"/>
      <c r="AA2230" s="100"/>
      <c r="AB2230" s="99"/>
      <c r="AC2230" s="100"/>
      <c r="AD2230" s="105"/>
      <c r="AE2230" s="94"/>
      <c r="AF2230" s="105"/>
      <c r="AG2230" s="94"/>
      <c r="AH2230" s="132"/>
      <c r="AI2230" s="97"/>
      <c r="AJ2230" s="96"/>
      <c r="AK2230" s="176"/>
      <c r="AL2230" s="169"/>
    </row>
    <row r="2231" spans="13:38" x14ac:dyDescent="0.45">
      <c r="M2231" s="96"/>
      <c r="N2231" s="103"/>
      <c r="R2231" s="108"/>
      <c r="S2231" s="98"/>
      <c r="T2231" s="105"/>
      <c r="V2231" s="171"/>
      <c r="W2231" s="95"/>
      <c r="X2231" s="129"/>
      <c r="Y2231" s="100"/>
      <c r="Z2231" s="99"/>
      <c r="AA2231" s="100"/>
      <c r="AB2231" s="99"/>
      <c r="AC2231" s="100"/>
      <c r="AD2231" s="105"/>
      <c r="AE2231" s="94"/>
      <c r="AF2231" s="105"/>
      <c r="AG2231" s="94"/>
      <c r="AH2231" s="132"/>
      <c r="AI2231" s="97"/>
      <c r="AJ2231" s="96"/>
      <c r="AK2231" s="176"/>
      <c r="AL2231" s="169"/>
    </row>
    <row r="2232" spans="13:38" x14ac:dyDescent="0.45">
      <c r="M2232" s="96"/>
      <c r="N2232" s="103"/>
      <c r="R2232" s="108"/>
      <c r="S2232" s="98"/>
      <c r="T2232" s="105"/>
      <c r="V2232" s="171"/>
      <c r="W2232" s="95"/>
      <c r="X2232" s="129"/>
      <c r="Y2232" s="100"/>
      <c r="Z2232" s="99"/>
      <c r="AA2232" s="100"/>
      <c r="AB2232" s="99"/>
      <c r="AC2232" s="100"/>
      <c r="AD2232" s="105"/>
      <c r="AE2232" s="94"/>
      <c r="AF2232" s="105"/>
      <c r="AG2232" s="94"/>
      <c r="AH2232" s="132"/>
      <c r="AI2232" s="97"/>
      <c r="AJ2232" s="96"/>
      <c r="AK2232" s="176"/>
      <c r="AL2232" s="169"/>
    </row>
    <row r="2233" spans="13:38" x14ac:dyDescent="0.45">
      <c r="M2233" s="96"/>
      <c r="N2233" s="103"/>
      <c r="R2233" s="108"/>
      <c r="S2233" s="98"/>
      <c r="T2233" s="105"/>
      <c r="V2233" s="171"/>
      <c r="W2233" s="95"/>
      <c r="X2233" s="129"/>
      <c r="Y2233" s="100"/>
      <c r="Z2233" s="99"/>
      <c r="AA2233" s="100"/>
      <c r="AB2233" s="99"/>
      <c r="AC2233" s="100"/>
      <c r="AD2233" s="105"/>
      <c r="AE2233" s="94"/>
      <c r="AF2233" s="105"/>
      <c r="AG2233" s="94"/>
      <c r="AH2233" s="132"/>
      <c r="AI2233" s="97"/>
      <c r="AJ2233" s="96"/>
      <c r="AK2233" s="176"/>
      <c r="AL2233" s="169"/>
    </row>
    <row r="2234" spans="13:38" x14ac:dyDescent="0.45">
      <c r="M2234" s="96"/>
      <c r="N2234" s="103"/>
      <c r="R2234" s="108"/>
      <c r="S2234" s="98"/>
      <c r="T2234" s="105"/>
      <c r="V2234" s="171"/>
      <c r="W2234" s="95"/>
      <c r="X2234" s="129"/>
      <c r="Y2234" s="100"/>
      <c r="Z2234" s="99"/>
      <c r="AA2234" s="100"/>
      <c r="AB2234" s="99"/>
      <c r="AC2234" s="100"/>
      <c r="AD2234" s="105"/>
      <c r="AE2234" s="94"/>
      <c r="AF2234" s="105"/>
      <c r="AG2234" s="94"/>
      <c r="AH2234" s="132"/>
      <c r="AI2234" s="97"/>
      <c r="AJ2234" s="96"/>
      <c r="AK2234" s="176"/>
      <c r="AL2234" s="169"/>
    </row>
    <row r="2235" spans="13:38" x14ac:dyDescent="0.45">
      <c r="M2235" s="96"/>
      <c r="N2235" s="103"/>
      <c r="R2235" s="108"/>
      <c r="S2235" s="98"/>
      <c r="T2235" s="105"/>
      <c r="V2235" s="171"/>
      <c r="W2235" s="95"/>
      <c r="X2235" s="129"/>
      <c r="Y2235" s="100"/>
      <c r="Z2235" s="99"/>
      <c r="AA2235" s="100"/>
      <c r="AB2235" s="99"/>
      <c r="AC2235" s="100"/>
      <c r="AD2235" s="105"/>
      <c r="AE2235" s="94"/>
      <c r="AF2235" s="105"/>
      <c r="AG2235" s="94"/>
      <c r="AH2235" s="132"/>
      <c r="AI2235" s="97"/>
      <c r="AJ2235" s="96"/>
      <c r="AK2235" s="176"/>
      <c r="AL2235" s="169"/>
    </row>
    <row r="2236" spans="13:38" x14ac:dyDescent="0.45">
      <c r="M2236" s="96"/>
      <c r="N2236" s="103"/>
      <c r="R2236" s="108"/>
      <c r="S2236" s="98"/>
      <c r="T2236" s="105"/>
      <c r="V2236" s="171"/>
      <c r="W2236" s="95"/>
      <c r="X2236" s="129"/>
      <c r="Y2236" s="100"/>
      <c r="Z2236" s="99"/>
      <c r="AA2236" s="100"/>
      <c r="AB2236" s="99"/>
      <c r="AC2236" s="100"/>
      <c r="AD2236" s="105"/>
      <c r="AE2236" s="94"/>
      <c r="AF2236" s="105"/>
      <c r="AG2236" s="94"/>
      <c r="AH2236" s="132"/>
      <c r="AI2236" s="97"/>
      <c r="AJ2236" s="96"/>
      <c r="AK2236" s="176"/>
      <c r="AL2236" s="169"/>
    </row>
    <row r="2237" spans="13:38" x14ac:dyDescent="0.45">
      <c r="M2237" s="96"/>
      <c r="N2237" s="103"/>
      <c r="R2237" s="108"/>
      <c r="S2237" s="98"/>
      <c r="T2237" s="105"/>
      <c r="V2237" s="171"/>
      <c r="W2237" s="95"/>
      <c r="X2237" s="129"/>
      <c r="Y2237" s="100"/>
      <c r="Z2237" s="99"/>
      <c r="AA2237" s="100"/>
      <c r="AB2237" s="99"/>
      <c r="AC2237" s="100"/>
      <c r="AD2237" s="105"/>
      <c r="AE2237" s="94"/>
      <c r="AF2237" s="105"/>
      <c r="AG2237" s="94"/>
      <c r="AH2237" s="132"/>
      <c r="AI2237" s="97"/>
      <c r="AJ2237" s="96"/>
      <c r="AK2237" s="176"/>
      <c r="AL2237" s="169"/>
    </row>
    <row r="2238" spans="13:38" x14ac:dyDescent="0.45">
      <c r="M2238" s="96"/>
      <c r="N2238" s="103"/>
      <c r="R2238" s="108"/>
      <c r="S2238" s="98"/>
      <c r="T2238" s="105"/>
      <c r="V2238" s="171"/>
      <c r="W2238" s="95"/>
      <c r="X2238" s="129"/>
      <c r="Y2238" s="100"/>
      <c r="Z2238" s="99"/>
      <c r="AA2238" s="100"/>
      <c r="AB2238" s="99"/>
      <c r="AC2238" s="100"/>
      <c r="AD2238" s="105"/>
      <c r="AE2238" s="94"/>
      <c r="AF2238" s="105"/>
      <c r="AG2238" s="94"/>
      <c r="AH2238" s="132"/>
      <c r="AI2238" s="97"/>
      <c r="AJ2238" s="96"/>
      <c r="AK2238" s="176"/>
      <c r="AL2238" s="169"/>
    </row>
    <row r="2239" spans="13:38" x14ac:dyDescent="0.45">
      <c r="M2239" s="96"/>
      <c r="N2239" s="103"/>
      <c r="R2239" s="108"/>
      <c r="S2239" s="98"/>
      <c r="T2239" s="105"/>
      <c r="V2239" s="171"/>
      <c r="W2239" s="95"/>
      <c r="X2239" s="129"/>
      <c r="Y2239" s="100"/>
      <c r="Z2239" s="99"/>
      <c r="AA2239" s="100"/>
      <c r="AB2239" s="99"/>
      <c r="AC2239" s="100"/>
      <c r="AD2239" s="105"/>
      <c r="AE2239" s="94"/>
      <c r="AF2239" s="105"/>
      <c r="AG2239" s="94"/>
      <c r="AH2239" s="132"/>
      <c r="AI2239" s="97"/>
      <c r="AJ2239" s="96"/>
      <c r="AK2239" s="176"/>
      <c r="AL2239" s="169"/>
    </row>
    <row r="2240" spans="13:38" x14ac:dyDescent="0.45">
      <c r="M2240" s="96"/>
      <c r="N2240" s="103"/>
      <c r="R2240" s="108"/>
      <c r="S2240" s="98"/>
      <c r="T2240" s="105"/>
      <c r="V2240" s="171"/>
      <c r="W2240" s="95"/>
      <c r="X2240" s="129"/>
      <c r="Y2240" s="100"/>
      <c r="Z2240" s="99"/>
      <c r="AA2240" s="100"/>
      <c r="AB2240" s="99"/>
      <c r="AC2240" s="100"/>
      <c r="AD2240" s="105"/>
      <c r="AE2240" s="94"/>
      <c r="AF2240" s="105"/>
      <c r="AG2240" s="94"/>
      <c r="AH2240" s="132"/>
      <c r="AI2240" s="97"/>
      <c r="AJ2240" s="96"/>
      <c r="AK2240" s="176"/>
      <c r="AL2240" s="169"/>
    </row>
    <row r="2241" spans="13:38" x14ac:dyDescent="0.45">
      <c r="M2241" s="96"/>
      <c r="N2241" s="103"/>
      <c r="R2241" s="108"/>
      <c r="S2241" s="98"/>
      <c r="T2241" s="105"/>
      <c r="V2241" s="171"/>
      <c r="W2241" s="95"/>
      <c r="X2241" s="129"/>
      <c r="Y2241" s="100"/>
      <c r="Z2241" s="99"/>
      <c r="AA2241" s="100"/>
      <c r="AB2241" s="99"/>
      <c r="AC2241" s="100"/>
      <c r="AD2241" s="105"/>
      <c r="AE2241" s="94"/>
      <c r="AF2241" s="105"/>
      <c r="AG2241" s="94"/>
      <c r="AH2241" s="132"/>
      <c r="AI2241" s="97"/>
      <c r="AJ2241" s="96"/>
      <c r="AK2241" s="176"/>
      <c r="AL2241" s="169"/>
    </row>
    <row r="2242" spans="13:38" x14ac:dyDescent="0.45">
      <c r="M2242" s="96"/>
      <c r="N2242" s="103"/>
      <c r="R2242" s="108"/>
      <c r="S2242" s="98"/>
      <c r="T2242" s="105"/>
      <c r="V2242" s="171"/>
      <c r="W2242" s="95"/>
      <c r="X2242" s="129"/>
      <c r="Y2242" s="100"/>
      <c r="Z2242" s="99"/>
      <c r="AA2242" s="100"/>
      <c r="AB2242" s="99"/>
      <c r="AC2242" s="100"/>
      <c r="AD2242" s="105"/>
      <c r="AE2242" s="94"/>
      <c r="AF2242" s="105"/>
      <c r="AG2242" s="94"/>
      <c r="AH2242" s="132"/>
      <c r="AI2242" s="97"/>
      <c r="AJ2242" s="96"/>
      <c r="AK2242" s="176"/>
      <c r="AL2242" s="169"/>
    </row>
    <row r="2243" spans="13:38" x14ac:dyDescent="0.45">
      <c r="M2243" s="96"/>
      <c r="N2243" s="103"/>
      <c r="R2243" s="108"/>
      <c r="S2243" s="98"/>
      <c r="T2243" s="105"/>
      <c r="V2243" s="171"/>
      <c r="W2243" s="95"/>
      <c r="X2243" s="129"/>
      <c r="Y2243" s="100"/>
      <c r="Z2243" s="99"/>
      <c r="AA2243" s="100"/>
      <c r="AB2243" s="99"/>
      <c r="AC2243" s="100"/>
      <c r="AD2243" s="105"/>
      <c r="AE2243" s="94"/>
      <c r="AF2243" s="105"/>
      <c r="AG2243" s="94"/>
      <c r="AH2243" s="132"/>
      <c r="AI2243" s="97"/>
      <c r="AJ2243" s="96"/>
      <c r="AK2243" s="176"/>
      <c r="AL2243" s="169"/>
    </row>
    <row r="2244" spans="13:38" x14ac:dyDescent="0.45">
      <c r="M2244" s="96"/>
      <c r="N2244" s="103"/>
      <c r="R2244" s="108"/>
      <c r="S2244" s="98"/>
      <c r="T2244" s="105"/>
      <c r="V2244" s="171"/>
      <c r="W2244" s="95"/>
      <c r="X2244" s="129"/>
      <c r="Y2244" s="100"/>
      <c r="Z2244" s="99"/>
      <c r="AA2244" s="100"/>
      <c r="AB2244" s="99"/>
      <c r="AC2244" s="100"/>
      <c r="AD2244" s="105"/>
      <c r="AE2244" s="94"/>
      <c r="AF2244" s="105"/>
      <c r="AG2244" s="94"/>
      <c r="AH2244" s="132"/>
      <c r="AI2244" s="97"/>
      <c r="AJ2244" s="96"/>
      <c r="AK2244" s="176"/>
      <c r="AL2244" s="169"/>
    </row>
    <row r="2245" spans="13:38" x14ac:dyDescent="0.45">
      <c r="M2245" s="96"/>
      <c r="N2245" s="103"/>
      <c r="R2245" s="108"/>
      <c r="S2245" s="98"/>
      <c r="T2245" s="105"/>
      <c r="V2245" s="171"/>
      <c r="W2245" s="95"/>
      <c r="X2245" s="129"/>
      <c r="Y2245" s="100"/>
      <c r="Z2245" s="99"/>
      <c r="AA2245" s="100"/>
      <c r="AB2245" s="99"/>
      <c r="AC2245" s="100"/>
      <c r="AD2245" s="105"/>
      <c r="AE2245" s="94"/>
      <c r="AF2245" s="105"/>
      <c r="AG2245" s="94"/>
      <c r="AH2245" s="132"/>
      <c r="AI2245" s="97"/>
      <c r="AJ2245" s="96"/>
      <c r="AK2245" s="176"/>
      <c r="AL2245" s="169"/>
    </row>
    <row r="2246" spans="13:38" x14ac:dyDescent="0.45">
      <c r="M2246" s="96"/>
      <c r="N2246" s="103"/>
      <c r="R2246" s="108"/>
      <c r="S2246" s="98"/>
      <c r="T2246" s="105"/>
      <c r="V2246" s="171"/>
      <c r="W2246" s="95"/>
      <c r="X2246" s="129"/>
      <c r="Y2246" s="100"/>
      <c r="Z2246" s="99"/>
      <c r="AA2246" s="100"/>
      <c r="AB2246" s="99"/>
      <c r="AC2246" s="100"/>
      <c r="AD2246" s="105"/>
      <c r="AE2246" s="94"/>
      <c r="AF2246" s="105"/>
      <c r="AG2246" s="94"/>
      <c r="AH2246" s="132"/>
      <c r="AI2246" s="97"/>
      <c r="AJ2246" s="96"/>
      <c r="AK2246" s="176"/>
      <c r="AL2246" s="169"/>
    </row>
    <row r="2247" spans="13:38" x14ac:dyDescent="0.45">
      <c r="M2247" s="96"/>
      <c r="N2247" s="103"/>
      <c r="R2247" s="108"/>
      <c r="S2247" s="98"/>
      <c r="T2247" s="105"/>
      <c r="V2247" s="171"/>
      <c r="W2247" s="95"/>
      <c r="X2247" s="129"/>
      <c r="Y2247" s="100"/>
      <c r="Z2247" s="99"/>
      <c r="AA2247" s="100"/>
      <c r="AB2247" s="99"/>
      <c r="AC2247" s="100"/>
      <c r="AD2247" s="105"/>
      <c r="AE2247" s="94"/>
      <c r="AF2247" s="105"/>
      <c r="AG2247" s="94"/>
      <c r="AH2247" s="132"/>
      <c r="AI2247" s="97"/>
      <c r="AJ2247" s="96"/>
      <c r="AK2247" s="176"/>
      <c r="AL2247" s="169"/>
    </row>
    <row r="2248" spans="13:38" x14ac:dyDescent="0.45">
      <c r="M2248" s="96"/>
      <c r="N2248" s="103"/>
      <c r="R2248" s="108"/>
      <c r="S2248" s="98"/>
      <c r="T2248" s="105"/>
      <c r="V2248" s="171"/>
      <c r="W2248" s="95"/>
      <c r="X2248" s="129"/>
      <c r="Y2248" s="100"/>
      <c r="Z2248" s="99"/>
      <c r="AA2248" s="100"/>
      <c r="AB2248" s="99"/>
      <c r="AC2248" s="100"/>
      <c r="AD2248" s="105"/>
      <c r="AE2248" s="94"/>
      <c r="AF2248" s="105"/>
      <c r="AG2248" s="94"/>
      <c r="AH2248" s="132"/>
      <c r="AI2248" s="97"/>
      <c r="AJ2248" s="96"/>
      <c r="AK2248" s="176"/>
      <c r="AL2248" s="169"/>
    </row>
    <row r="2249" spans="13:38" x14ac:dyDescent="0.45">
      <c r="M2249" s="96"/>
      <c r="N2249" s="103"/>
      <c r="R2249" s="108"/>
      <c r="S2249" s="98"/>
      <c r="T2249" s="105"/>
      <c r="V2249" s="171"/>
      <c r="W2249" s="95"/>
      <c r="X2249" s="129"/>
      <c r="Y2249" s="100"/>
      <c r="Z2249" s="99"/>
      <c r="AA2249" s="100"/>
      <c r="AB2249" s="99"/>
      <c r="AC2249" s="100"/>
      <c r="AD2249" s="105"/>
      <c r="AE2249" s="94"/>
      <c r="AF2249" s="105"/>
      <c r="AG2249" s="94"/>
      <c r="AH2249" s="132"/>
      <c r="AI2249" s="97"/>
      <c r="AJ2249" s="96"/>
      <c r="AK2249" s="176"/>
      <c r="AL2249" s="169"/>
    </row>
    <row r="2250" spans="13:38" x14ac:dyDescent="0.45">
      <c r="M2250" s="96"/>
      <c r="N2250" s="103"/>
      <c r="R2250" s="108"/>
      <c r="S2250" s="98"/>
      <c r="T2250" s="105"/>
      <c r="V2250" s="171"/>
      <c r="W2250" s="95"/>
      <c r="X2250" s="129"/>
      <c r="Y2250" s="100"/>
      <c r="Z2250" s="99"/>
      <c r="AA2250" s="100"/>
      <c r="AB2250" s="99"/>
      <c r="AC2250" s="100"/>
      <c r="AD2250" s="105"/>
      <c r="AE2250" s="94"/>
      <c r="AF2250" s="105"/>
      <c r="AG2250" s="94"/>
      <c r="AH2250" s="132"/>
      <c r="AI2250" s="97"/>
      <c r="AJ2250" s="96"/>
      <c r="AK2250" s="176"/>
      <c r="AL2250" s="169"/>
    </row>
    <row r="2251" spans="13:38" x14ac:dyDescent="0.45">
      <c r="M2251" s="96"/>
      <c r="N2251" s="103"/>
      <c r="R2251" s="108"/>
      <c r="S2251" s="98"/>
      <c r="T2251" s="105"/>
      <c r="V2251" s="171"/>
      <c r="W2251" s="95"/>
      <c r="X2251" s="129"/>
      <c r="Y2251" s="100"/>
      <c r="Z2251" s="99"/>
      <c r="AA2251" s="100"/>
      <c r="AB2251" s="99"/>
      <c r="AC2251" s="100"/>
      <c r="AD2251" s="105"/>
      <c r="AE2251" s="94"/>
      <c r="AF2251" s="105"/>
      <c r="AG2251" s="94"/>
      <c r="AH2251" s="132"/>
      <c r="AI2251" s="97"/>
      <c r="AJ2251" s="96"/>
      <c r="AK2251" s="176"/>
      <c r="AL2251" s="169"/>
    </row>
    <row r="2252" spans="13:38" x14ac:dyDescent="0.45">
      <c r="M2252" s="96"/>
      <c r="N2252" s="103"/>
      <c r="R2252" s="108"/>
      <c r="S2252" s="98"/>
      <c r="T2252" s="105"/>
      <c r="V2252" s="171"/>
      <c r="W2252" s="95"/>
      <c r="X2252" s="129"/>
      <c r="Y2252" s="100"/>
      <c r="Z2252" s="99"/>
      <c r="AA2252" s="100"/>
      <c r="AB2252" s="99"/>
      <c r="AC2252" s="100"/>
      <c r="AD2252" s="105"/>
      <c r="AE2252" s="94"/>
      <c r="AF2252" s="105"/>
      <c r="AG2252" s="94"/>
      <c r="AH2252" s="132"/>
      <c r="AI2252" s="97"/>
      <c r="AJ2252" s="96"/>
      <c r="AK2252" s="176"/>
      <c r="AL2252" s="169"/>
    </row>
    <row r="2253" spans="13:38" x14ac:dyDescent="0.45">
      <c r="M2253" s="96"/>
      <c r="N2253" s="103"/>
      <c r="R2253" s="108"/>
      <c r="S2253" s="98"/>
      <c r="T2253" s="105"/>
      <c r="V2253" s="171"/>
      <c r="W2253" s="95"/>
      <c r="X2253" s="129"/>
      <c r="Y2253" s="100"/>
      <c r="Z2253" s="99"/>
      <c r="AA2253" s="100"/>
      <c r="AB2253" s="99"/>
      <c r="AC2253" s="100"/>
      <c r="AD2253" s="105"/>
      <c r="AE2253" s="94"/>
      <c r="AF2253" s="105"/>
      <c r="AG2253" s="94"/>
      <c r="AH2253" s="132"/>
      <c r="AI2253" s="97"/>
      <c r="AJ2253" s="96"/>
      <c r="AK2253" s="176"/>
      <c r="AL2253" s="169"/>
    </row>
    <row r="2254" spans="13:38" x14ac:dyDescent="0.45">
      <c r="M2254" s="96"/>
      <c r="N2254" s="103"/>
      <c r="R2254" s="108"/>
      <c r="S2254" s="98"/>
      <c r="T2254" s="105"/>
      <c r="V2254" s="171"/>
      <c r="W2254" s="95"/>
      <c r="X2254" s="129"/>
      <c r="Y2254" s="100"/>
      <c r="Z2254" s="99"/>
      <c r="AA2254" s="100"/>
      <c r="AB2254" s="99"/>
      <c r="AC2254" s="100"/>
      <c r="AD2254" s="105"/>
      <c r="AE2254" s="94"/>
      <c r="AF2254" s="105"/>
      <c r="AG2254" s="94"/>
      <c r="AH2254" s="132"/>
      <c r="AI2254" s="97"/>
      <c r="AJ2254" s="96"/>
      <c r="AK2254" s="176"/>
      <c r="AL2254" s="169"/>
    </row>
    <row r="2255" spans="13:38" x14ac:dyDescent="0.45">
      <c r="M2255" s="96"/>
      <c r="N2255" s="103"/>
      <c r="R2255" s="108"/>
      <c r="S2255" s="98"/>
      <c r="T2255" s="105"/>
      <c r="V2255" s="171"/>
      <c r="W2255" s="95"/>
      <c r="X2255" s="129"/>
      <c r="Y2255" s="100"/>
      <c r="Z2255" s="99"/>
      <c r="AA2255" s="100"/>
      <c r="AB2255" s="99"/>
      <c r="AC2255" s="100"/>
      <c r="AD2255" s="105"/>
      <c r="AE2255" s="94"/>
      <c r="AF2255" s="105"/>
      <c r="AG2255" s="94"/>
      <c r="AH2255" s="132"/>
      <c r="AI2255" s="97"/>
      <c r="AJ2255" s="96"/>
      <c r="AK2255" s="176"/>
      <c r="AL2255" s="169"/>
    </row>
    <row r="2256" spans="13:38" x14ac:dyDescent="0.45">
      <c r="M2256" s="96"/>
      <c r="N2256" s="103"/>
      <c r="R2256" s="108"/>
      <c r="S2256" s="98"/>
      <c r="T2256" s="105"/>
      <c r="V2256" s="171"/>
      <c r="W2256" s="95"/>
      <c r="X2256" s="129"/>
      <c r="Y2256" s="100"/>
      <c r="Z2256" s="99"/>
      <c r="AA2256" s="100"/>
      <c r="AB2256" s="99"/>
      <c r="AC2256" s="100"/>
      <c r="AD2256" s="105"/>
      <c r="AE2256" s="94"/>
      <c r="AF2256" s="105"/>
      <c r="AG2256" s="94"/>
      <c r="AH2256" s="132"/>
      <c r="AI2256" s="97"/>
      <c r="AJ2256" s="96"/>
      <c r="AK2256" s="176"/>
      <c r="AL2256" s="169"/>
    </row>
    <row r="2257" spans="13:38" x14ac:dyDescent="0.45">
      <c r="M2257" s="96"/>
      <c r="N2257" s="103"/>
      <c r="R2257" s="108"/>
      <c r="S2257" s="98"/>
      <c r="T2257" s="105"/>
      <c r="V2257" s="171"/>
      <c r="W2257" s="95"/>
      <c r="X2257" s="129"/>
      <c r="Y2257" s="100"/>
      <c r="Z2257" s="99"/>
      <c r="AA2257" s="100"/>
      <c r="AB2257" s="99"/>
      <c r="AC2257" s="100"/>
      <c r="AD2257" s="105"/>
      <c r="AE2257" s="94"/>
      <c r="AF2257" s="105"/>
      <c r="AG2257" s="94"/>
      <c r="AH2257" s="132"/>
      <c r="AI2257" s="97"/>
      <c r="AJ2257" s="96"/>
      <c r="AK2257" s="176"/>
      <c r="AL2257" s="169"/>
    </row>
    <row r="2258" spans="13:38" x14ac:dyDescent="0.45">
      <c r="M2258" s="96"/>
      <c r="N2258" s="103"/>
      <c r="R2258" s="108"/>
      <c r="S2258" s="98"/>
      <c r="T2258" s="105"/>
      <c r="V2258" s="171"/>
      <c r="W2258" s="95"/>
      <c r="X2258" s="129"/>
      <c r="Y2258" s="100"/>
      <c r="Z2258" s="99"/>
      <c r="AA2258" s="100"/>
      <c r="AB2258" s="99"/>
      <c r="AC2258" s="100"/>
      <c r="AD2258" s="105"/>
      <c r="AE2258" s="94"/>
      <c r="AF2258" s="105"/>
      <c r="AG2258" s="94"/>
      <c r="AH2258" s="132"/>
      <c r="AI2258" s="97"/>
      <c r="AJ2258" s="96"/>
      <c r="AK2258" s="176"/>
      <c r="AL2258" s="169"/>
    </row>
    <row r="2259" spans="13:38" x14ac:dyDescent="0.45">
      <c r="M2259" s="96"/>
      <c r="N2259" s="103"/>
      <c r="R2259" s="108"/>
      <c r="S2259" s="98"/>
      <c r="T2259" s="105"/>
      <c r="V2259" s="171"/>
      <c r="W2259" s="95"/>
      <c r="X2259" s="129"/>
      <c r="Y2259" s="100"/>
      <c r="Z2259" s="99"/>
      <c r="AA2259" s="100"/>
      <c r="AB2259" s="99"/>
      <c r="AC2259" s="100"/>
      <c r="AD2259" s="105"/>
      <c r="AE2259" s="94"/>
      <c r="AF2259" s="105"/>
      <c r="AG2259" s="94"/>
      <c r="AH2259" s="132"/>
      <c r="AI2259" s="97"/>
      <c r="AJ2259" s="96"/>
      <c r="AK2259" s="176"/>
      <c r="AL2259" s="169"/>
    </row>
    <row r="2260" spans="13:38" x14ac:dyDescent="0.45">
      <c r="M2260" s="96"/>
      <c r="N2260" s="103"/>
      <c r="R2260" s="108"/>
      <c r="S2260" s="98"/>
      <c r="T2260" s="105"/>
      <c r="V2260" s="171"/>
      <c r="W2260" s="95"/>
      <c r="X2260" s="129"/>
      <c r="Y2260" s="100"/>
      <c r="Z2260" s="99"/>
      <c r="AA2260" s="100"/>
      <c r="AB2260" s="99"/>
      <c r="AC2260" s="100"/>
      <c r="AD2260" s="105"/>
      <c r="AE2260" s="94"/>
      <c r="AF2260" s="105"/>
      <c r="AG2260" s="94"/>
      <c r="AH2260" s="132"/>
      <c r="AI2260" s="97"/>
      <c r="AJ2260" s="96"/>
      <c r="AK2260" s="176"/>
      <c r="AL2260" s="169"/>
    </row>
    <row r="2261" spans="13:38" x14ac:dyDescent="0.45">
      <c r="M2261" s="96"/>
      <c r="N2261" s="103"/>
      <c r="R2261" s="108"/>
      <c r="S2261" s="98"/>
      <c r="T2261" s="105"/>
      <c r="V2261" s="171"/>
      <c r="W2261" s="95"/>
      <c r="X2261" s="129"/>
      <c r="Y2261" s="100"/>
      <c r="Z2261" s="99"/>
      <c r="AA2261" s="100"/>
      <c r="AB2261" s="99"/>
      <c r="AC2261" s="100"/>
      <c r="AD2261" s="105"/>
      <c r="AE2261" s="94"/>
      <c r="AF2261" s="105"/>
      <c r="AG2261" s="94"/>
      <c r="AH2261" s="132"/>
      <c r="AI2261" s="97"/>
      <c r="AJ2261" s="96"/>
      <c r="AK2261" s="176"/>
      <c r="AL2261" s="169"/>
    </row>
    <row r="2262" spans="13:38" x14ac:dyDescent="0.45">
      <c r="M2262" s="96"/>
      <c r="N2262" s="103"/>
      <c r="R2262" s="108"/>
      <c r="S2262" s="98"/>
      <c r="T2262" s="105"/>
      <c r="V2262" s="171"/>
      <c r="W2262" s="95"/>
      <c r="X2262" s="129"/>
      <c r="Y2262" s="100"/>
      <c r="Z2262" s="99"/>
      <c r="AA2262" s="100"/>
      <c r="AB2262" s="99"/>
      <c r="AC2262" s="100"/>
      <c r="AD2262" s="105"/>
      <c r="AE2262" s="94"/>
      <c r="AF2262" s="105"/>
      <c r="AG2262" s="94"/>
      <c r="AH2262" s="132"/>
      <c r="AI2262" s="97"/>
      <c r="AJ2262" s="96"/>
      <c r="AK2262" s="176"/>
      <c r="AL2262" s="169"/>
    </row>
    <row r="2263" spans="13:38" x14ac:dyDescent="0.45">
      <c r="M2263" s="96"/>
      <c r="N2263" s="103"/>
      <c r="R2263" s="108"/>
      <c r="S2263" s="98"/>
      <c r="T2263" s="105"/>
      <c r="V2263" s="171"/>
      <c r="W2263" s="95"/>
      <c r="X2263" s="129"/>
      <c r="Y2263" s="100"/>
      <c r="Z2263" s="99"/>
      <c r="AA2263" s="100"/>
      <c r="AB2263" s="99"/>
      <c r="AC2263" s="100"/>
      <c r="AD2263" s="105"/>
      <c r="AE2263" s="94"/>
      <c r="AF2263" s="105"/>
      <c r="AG2263" s="94"/>
      <c r="AH2263" s="132"/>
      <c r="AI2263" s="97"/>
      <c r="AJ2263" s="96"/>
      <c r="AK2263" s="176"/>
      <c r="AL2263" s="169"/>
    </row>
    <row r="2264" spans="13:38" x14ac:dyDescent="0.45">
      <c r="M2264" s="96"/>
      <c r="N2264" s="103"/>
      <c r="R2264" s="108"/>
      <c r="S2264" s="98"/>
      <c r="T2264" s="105"/>
      <c r="V2264" s="171"/>
      <c r="W2264" s="95"/>
      <c r="X2264" s="129"/>
      <c r="Y2264" s="100"/>
      <c r="Z2264" s="99"/>
      <c r="AA2264" s="100"/>
      <c r="AB2264" s="99"/>
      <c r="AC2264" s="100"/>
      <c r="AD2264" s="105"/>
      <c r="AE2264" s="94"/>
      <c r="AF2264" s="105"/>
      <c r="AG2264" s="94"/>
      <c r="AH2264" s="132"/>
      <c r="AI2264" s="97"/>
      <c r="AJ2264" s="96"/>
      <c r="AK2264" s="176"/>
      <c r="AL2264" s="169"/>
    </row>
    <row r="2265" spans="13:38" x14ac:dyDescent="0.45">
      <c r="M2265" s="96"/>
      <c r="N2265" s="103"/>
      <c r="R2265" s="108"/>
      <c r="S2265" s="98"/>
      <c r="T2265" s="105"/>
      <c r="V2265" s="171"/>
      <c r="W2265" s="95"/>
      <c r="X2265" s="129"/>
      <c r="Y2265" s="100"/>
      <c r="Z2265" s="99"/>
      <c r="AA2265" s="100"/>
      <c r="AB2265" s="99"/>
      <c r="AC2265" s="100"/>
      <c r="AD2265" s="105"/>
      <c r="AE2265" s="94"/>
      <c r="AF2265" s="105"/>
      <c r="AG2265" s="94"/>
      <c r="AH2265" s="132"/>
      <c r="AI2265" s="97"/>
      <c r="AJ2265" s="96"/>
      <c r="AK2265" s="176"/>
      <c r="AL2265" s="169"/>
    </row>
    <row r="2266" spans="13:38" x14ac:dyDescent="0.45">
      <c r="M2266" s="96"/>
      <c r="N2266" s="103"/>
      <c r="R2266" s="108"/>
      <c r="S2266" s="98"/>
      <c r="T2266" s="105"/>
      <c r="V2266" s="171"/>
      <c r="W2266" s="95"/>
      <c r="X2266" s="129"/>
      <c r="Y2266" s="100"/>
      <c r="Z2266" s="99"/>
      <c r="AA2266" s="100"/>
      <c r="AB2266" s="99"/>
      <c r="AC2266" s="100"/>
      <c r="AD2266" s="105"/>
      <c r="AE2266" s="94"/>
      <c r="AF2266" s="105"/>
      <c r="AG2266" s="94"/>
      <c r="AH2266" s="132"/>
      <c r="AI2266" s="97"/>
      <c r="AJ2266" s="96"/>
      <c r="AK2266" s="176"/>
      <c r="AL2266" s="169"/>
    </row>
    <row r="2267" spans="13:38" x14ac:dyDescent="0.45">
      <c r="M2267" s="96"/>
      <c r="N2267" s="103"/>
      <c r="R2267" s="108"/>
      <c r="S2267" s="98"/>
      <c r="T2267" s="105"/>
      <c r="V2267" s="171"/>
      <c r="W2267" s="95"/>
      <c r="X2267" s="129"/>
      <c r="Y2267" s="100"/>
      <c r="Z2267" s="99"/>
      <c r="AA2267" s="100"/>
      <c r="AB2267" s="99"/>
      <c r="AC2267" s="100"/>
      <c r="AD2267" s="105"/>
      <c r="AE2267" s="94"/>
      <c r="AF2267" s="105"/>
      <c r="AG2267" s="94"/>
      <c r="AH2267" s="132"/>
      <c r="AI2267" s="97"/>
      <c r="AJ2267" s="96"/>
      <c r="AK2267" s="176"/>
      <c r="AL2267" s="169"/>
    </row>
    <row r="2268" spans="13:38" x14ac:dyDescent="0.45">
      <c r="M2268" s="96"/>
      <c r="N2268" s="103"/>
      <c r="R2268" s="108"/>
      <c r="S2268" s="98"/>
      <c r="T2268" s="105"/>
      <c r="V2268" s="171"/>
      <c r="W2268" s="95"/>
      <c r="X2268" s="129"/>
      <c r="Y2268" s="100"/>
      <c r="Z2268" s="99"/>
      <c r="AA2268" s="100"/>
      <c r="AB2268" s="99"/>
      <c r="AC2268" s="100"/>
      <c r="AD2268" s="105"/>
      <c r="AE2268" s="94"/>
      <c r="AF2268" s="105"/>
      <c r="AG2268" s="94"/>
      <c r="AH2268" s="132"/>
      <c r="AI2268" s="97"/>
      <c r="AJ2268" s="96"/>
      <c r="AK2268" s="176"/>
      <c r="AL2268" s="169"/>
    </row>
    <row r="2269" spans="13:38" x14ac:dyDescent="0.45">
      <c r="M2269" s="96"/>
      <c r="N2269" s="103"/>
      <c r="R2269" s="108"/>
      <c r="S2269" s="98"/>
      <c r="T2269" s="105"/>
      <c r="V2269" s="171"/>
      <c r="W2269" s="95"/>
      <c r="X2269" s="129"/>
      <c r="Y2269" s="100"/>
      <c r="Z2269" s="99"/>
      <c r="AA2269" s="100"/>
      <c r="AB2269" s="99"/>
      <c r="AC2269" s="100"/>
      <c r="AD2269" s="105"/>
      <c r="AE2269" s="94"/>
      <c r="AF2269" s="105"/>
      <c r="AG2269" s="94"/>
      <c r="AH2269" s="132"/>
      <c r="AI2269" s="97"/>
      <c r="AJ2269" s="96"/>
      <c r="AK2269" s="176"/>
      <c r="AL2269" s="169"/>
    </row>
    <row r="2270" spans="13:38" x14ac:dyDescent="0.45">
      <c r="M2270" s="96"/>
      <c r="N2270" s="103"/>
      <c r="R2270" s="108"/>
      <c r="S2270" s="98"/>
      <c r="T2270" s="105"/>
      <c r="V2270" s="171"/>
      <c r="W2270" s="95"/>
      <c r="X2270" s="129"/>
      <c r="Y2270" s="100"/>
      <c r="Z2270" s="99"/>
      <c r="AA2270" s="100"/>
      <c r="AB2270" s="99"/>
      <c r="AC2270" s="100"/>
      <c r="AD2270" s="105"/>
      <c r="AE2270" s="94"/>
      <c r="AF2270" s="105"/>
      <c r="AG2270" s="94"/>
      <c r="AH2270" s="132"/>
      <c r="AI2270" s="97"/>
      <c r="AJ2270" s="96"/>
      <c r="AK2270" s="176"/>
      <c r="AL2270" s="169"/>
    </row>
    <row r="2271" spans="13:38" x14ac:dyDescent="0.45">
      <c r="M2271" s="96"/>
      <c r="N2271" s="103"/>
      <c r="R2271" s="108"/>
      <c r="S2271" s="98"/>
      <c r="T2271" s="105"/>
      <c r="V2271" s="171"/>
      <c r="W2271" s="95"/>
      <c r="X2271" s="129"/>
      <c r="Y2271" s="100"/>
      <c r="Z2271" s="99"/>
      <c r="AA2271" s="100"/>
      <c r="AB2271" s="99"/>
      <c r="AC2271" s="100"/>
      <c r="AD2271" s="105"/>
      <c r="AE2271" s="94"/>
      <c r="AF2271" s="105"/>
      <c r="AG2271" s="94"/>
      <c r="AH2271" s="132"/>
      <c r="AI2271" s="97"/>
      <c r="AJ2271" s="96"/>
      <c r="AK2271" s="176"/>
      <c r="AL2271" s="169"/>
    </row>
    <row r="2272" spans="13:38" x14ac:dyDescent="0.45">
      <c r="M2272" s="96"/>
      <c r="N2272" s="103"/>
      <c r="R2272" s="108"/>
      <c r="S2272" s="98"/>
      <c r="T2272" s="105"/>
      <c r="V2272" s="171"/>
      <c r="W2272" s="95"/>
      <c r="X2272" s="129"/>
      <c r="Y2272" s="100"/>
      <c r="Z2272" s="99"/>
      <c r="AA2272" s="100"/>
      <c r="AB2272" s="99"/>
      <c r="AC2272" s="100"/>
      <c r="AD2272" s="105"/>
      <c r="AE2272" s="94"/>
      <c r="AF2272" s="105"/>
      <c r="AG2272" s="94"/>
      <c r="AH2272" s="132"/>
      <c r="AI2272" s="97"/>
      <c r="AJ2272" s="96"/>
      <c r="AK2272" s="176"/>
      <c r="AL2272" s="169"/>
    </row>
    <row r="2273" spans="13:38" x14ac:dyDescent="0.45">
      <c r="M2273" s="96"/>
      <c r="N2273" s="103"/>
      <c r="R2273" s="108"/>
      <c r="S2273" s="98"/>
      <c r="T2273" s="105"/>
      <c r="V2273" s="171"/>
      <c r="W2273" s="95"/>
      <c r="X2273" s="129"/>
      <c r="Y2273" s="100"/>
      <c r="Z2273" s="99"/>
      <c r="AA2273" s="100"/>
      <c r="AB2273" s="99"/>
      <c r="AC2273" s="100"/>
      <c r="AD2273" s="105"/>
      <c r="AE2273" s="94"/>
      <c r="AF2273" s="105"/>
      <c r="AG2273" s="94"/>
      <c r="AH2273" s="132"/>
      <c r="AI2273" s="97"/>
      <c r="AJ2273" s="96"/>
      <c r="AK2273" s="176"/>
      <c r="AL2273" s="169"/>
    </row>
    <row r="2274" spans="13:38" x14ac:dyDescent="0.45">
      <c r="M2274" s="96"/>
      <c r="N2274" s="103"/>
      <c r="R2274" s="108"/>
      <c r="S2274" s="98"/>
      <c r="T2274" s="105"/>
      <c r="V2274" s="171"/>
      <c r="W2274" s="95"/>
      <c r="X2274" s="129"/>
      <c r="Y2274" s="100"/>
      <c r="Z2274" s="99"/>
      <c r="AA2274" s="100"/>
      <c r="AB2274" s="99"/>
      <c r="AC2274" s="100"/>
      <c r="AD2274" s="105"/>
      <c r="AE2274" s="94"/>
      <c r="AF2274" s="105"/>
      <c r="AG2274" s="94"/>
      <c r="AH2274" s="132"/>
      <c r="AI2274" s="97"/>
      <c r="AJ2274" s="96"/>
      <c r="AK2274" s="176"/>
      <c r="AL2274" s="169"/>
    </row>
    <row r="2275" spans="13:38" x14ac:dyDescent="0.45">
      <c r="M2275" s="96"/>
      <c r="N2275" s="103"/>
      <c r="R2275" s="108"/>
      <c r="S2275" s="98"/>
      <c r="T2275" s="105"/>
      <c r="V2275" s="171"/>
      <c r="W2275" s="95"/>
      <c r="X2275" s="129"/>
      <c r="Y2275" s="100"/>
      <c r="Z2275" s="99"/>
      <c r="AA2275" s="100"/>
      <c r="AB2275" s="99"/>
      <c r="AC2275" s="100"/>
      <c r="AD2275" s="105"/>
      <c r="AE2275" s="94"/>
      <c r="AF2275" s="105"/>
      <c r="AG2275" s="94"/>
      <c r="AH2275" s="132"/>
      <c r="AI2275" s="97"/>
      <c r="AJ2275" s="96"/>
      <c r="AK2275" s="176"/>
      <c r="AL2275" s="169"/>
    </row>
    <row r="2276" spans="13:38" x14ac:dyDescent="0.45">
      <c r="M2276" s="96"/>
      <c r="N2276" s="103"/>
      <c r="R2276" s="108"/>
      <c r="S2276" s="98"/>
      <c r="T2276" s="105"/>
      <c r="V2276" s="171"/>
      <c r="W2276" s="95"/>
      <c r="X2276" s="129"/>
      <c r="Y2276" s="100"/>
      <c r="Z2276" s="99"/>
      <c r="AA2276" s="100"/>
      <c r="AB2276" s="99"/>
      <c r="AC2276" s="100"/>
      <c r="AD2276" s="105"/>
      <c r="AE2276" s="94"/>
      <c r="AF2276" s="105"/>
      <c r="AG2276" s="94"/>
      <c r="AH2276" s="132"/>
      <c r="AI2276" s="97"/>
      <c r="AJ2276" s="96"/>
      <c r="AK2276" s="176"/>
      <c r="AL2276" s="169"/>
    </row>
    <row r="2277" spans="13:38" x14ac:dyDescent="0.45">
      <c r="M2277" s="96"/>
      <c r="N2277" s="103"/>
      <c r="R2277" s="108"/>
      <c r="S2277" s="98"/>
      <c r="T2277" s="105"/>
      <c r="V2277" s="171"/>
      <c r="W2277" s="95"/>
      <c r="X2277" s="129"/>
      <c r="Y2277" s="100"/>
      <c r="Z2277" s="99"/>
      <c r="AA2277" s="100"/>
      <c r="AB2277" s="99"/>
      <c r="AC2277" s="100"/>
      <c r="AD2277" s="105"/>
      <c r="AE2277" s="94"/>
      <c r="AF2277" s="105"/>
      <c r="AG2277" s="94"/>
      <c r="AH2277" s="132"/>
      <c r="AI2277" s="97"/>
      <c r="AJ2277" s="96"/>
      <c r="AK2277" s="176"/>
      <c r="AL2277" s="169"/>
    </row>
    <row r="2278" spans="13:38" x14ac:dyDescent="0.45">
      <c r="M2278" s="96"/>
      <c r="N2278" s="103"/>
      <c r="R2278" s="108"/>
      <c r="S2278" s="98"/>
      <c r="T2278" s="105"/>
      <c r="V2278" s="171"/>
      <c r="W2278" s="95"/>
      <c r="X2278" s="129"/>
      <c r="Y2278" s="100"/>
      <c r="Z2278" s="99"/>
      <c r="AA2278" s="100"/>
      <c r="AB2278" s="99"/>
      <c r="AC2278" s="100"/>
      <c r="AD2278" s="105"/>
      <c r="AE2278" s="94"/>
      <c r="AF2278" s="105"/>
      <c r="AG2278" s="94"/>
      <c r="AH2278" s="132"/>
      <c r="AI2278" s="97"/>
      <c r="AJ2278" s="96"/>
      <c r="AK2278" s="176"/>
      <c r="AL2278" s="169"/>
    </row>
    <row r="2279" spans="13:38" x14ac:dyDescent="0.45">
      <c r="M2279" s="96"/>
      <c r="N2279" s="103"/>
      <c r="R2279" s="108"/>
      <c r="S2279" s="98"/>
      <c r="T2279" s="105"/>
      <c r="V2279" s="171"/>
      <c r="W2279" s="95"/>
      <c r="X2279" s="129"/>
      <c r="Y2279" s="100"/>
      <c r="Z2279" s="99"/>
      <c r="AA2279" s="100"/>
      <c r="AB2279" s="99"/>
      <c r="AC2279" s="100"/>
      <c r="AD2279" s="105"/>
      <c r="AE2279" s="94"/>
      <c r="AF2279" s="105"/>
      <c r="AG2279" s="94"/>
      <c r="AH2279" s="132"/>
      <c r="AI2279" s="97"/>
      <c r="AJ2279" s="96"/>
      <c r="AK2279" s="176"/>
      <c r="AL2279" s="169"/>
    </row>
    <row r="2280" spans="13:38" x14ac:dyDescent="0.45">
      <c r="M2280" s="96"/>
      <c r="N2280" s="103"/>
      <c r="R2280" s="108"/>
      <c r="S2280" s="98"/>
      <c r="T2280" s="105"/>
      <c r="V2280" s="171"/>
      <c r="W2280" s="95"/>
      <c r="X2280" s="129"/>
      <c r="Y2280" s="100"/>
      <c r="Z2280" s="99"/>
      <c r="AA2280" s="100"/>
      <c r="AB2280" s="99"/>
      <c r="AC2280" s="100"/>
      <c r="AD2280" s="105"/>
      <c r="AE2280" s="94"/>
      <c r="AF2280" s="105"/>
      <c r="AG2280" s="94"/>
      <c r="AH2280" s="132"/>
      <c r="AI2280" s="97"/>
      <c r="AJ2280" s="96"/>
      <c r="AK2280" s="176"/>
      <c r="AL2280" s="169"/>
    </row>
    <row r="2281" spans="13:38" x14ac:dyDescent="0.45">
      <c r="M2281" s="96"/>
      <c r="N2281" s="103"/>
      <c r="R2281" s="108"/>
      <c r="S2281" s="98"/>
      <c r="T2281" s="105"/>
      <c r="V2281" s="171"/>
      <c r="W2281" s="95"/>
      <c r="X2281" s="129"/>
      <c r="Y2281" s="100"/>
      <c r="Z2281" s="99"/>
      <c r="AA2281" s="100"/>
      <c r="AB2281" s="99"/>
      <c r="AC2281" s="100"/>
      <c r="AD2281" s="105"/>
      <c r="AE2281" s="94"/>
      <c r="AF2281" s="105"/>
      <c r="AG2281" s="94"/>
      <c r="AH2281" s="132"/>
      <c r="AI2281" s="97"/>
      <c r="AJ2281" s="96"/>
      <c r="AK2281" s="176"/>
      <c r="AL2281" s="169"/>
    </row>
    <row r="2282" spans="13:38" x14ac:dyDescent="0.45">
      <c r="M2282" s="96"/>
      <c r="N2282" s="103"/>
      <c r="R2282" s="108"/>
      <c r="S2282" s="98"/>
      <c r="T2282" s="105"/>
      <c r="V2282" s="171"/>
      <c r="W2282" s="95"/>
      <c r="X2282" s="129"/>
      <c r="Y2282" s="100"/>
      <c r="Z2282" s="99"/>
      <c r="AA2282" s="100"/>
      <c r="AB2282" s="99"/>
      <c r="AC2282" s="100"/>
      <c r="AD2282" s="105"/>
      <c r="AE2282" s="94"/>
      <c r="AF2282" s="105"/>
      <c r="AG2282" s="94"/>
      <c r="AH2282" s="132"/>
      <c r="AI2282" s="97"/>
      <c r="AJ2282" s="96"/>
      <c r="AK2282" s="176"/>
      <c r="AL2282" s="169"/>
    </row>
    <row r="2283" spans="13:38" x14ac:dyDescent="0.45">
      <c r="M2283" s="96"/>
      <c r="N2283" s="103"/>
      <c r="R2283" s="108"/>
      <c r="S2283" s="98"/>
      <c r="T2283" s="105"/>
      <c r="V2283" s="171"/>
      <c r="W2283" s="95"/>
      <c r="X2283" s="129"/>
      <c r="Y2283" s="100"/>
      <c r="Z2283" s="99"/>
      <c r="AA2283" s="100"/>
      <c r="AB2283" s="99"/>
      <c r="AC2283" s="100"/>
      <c r="AD2283" s="105"/>
      <c r="AE2283" s="94"/>
      <c r="AF2283" s="105"/>
      <c r="AG2283" s="94"/>
      <c r="AH2283" s="132"/>
      <c r="AI2283" s="97"/>
      <c r="AJ2283" s="96"/>
      <c r="AK2283" s="176"/>
      <c r="AL2283" s="169"/>
    </row>
    <row r="2284" spans="13:38" x14ac:dyDescent="0.45">
      <c r="M2284" s="96"/>
      <c r="N2284" s="103"/>
      <c r="R2284" s="108"/>
      <c r="S2284" s="98"/>
      <c r="T2284" s="105"/>
      <c r="V2284" s="171"/>
      <c r="W2284" s="95"/>
      <c r="X2284" s="129"/>
      <c r="Y2284" s="100"/>
      <c r="Z2284" s="99"/>
      <c r="AA2284" s="100"/>
      <c r="AB2284" s="99"/>
      <c r="AC2284" s="100"/>
      <c r="AD2284" s="105"/>
      <c r="AE2284" s="94"/>
      <c r="AF2284" s="105"/>
      <c r="AG2284" s="94"/>
      <c r="AH2284" s="132"/>
      <c r="AI2284" s="97"/>
      <c r="AJ2284" s="96"/>
      <c r="AK2284" s="176"/>
      <c r="AL2284" s="169"/>
    </row>
    <row r="2285" spans="13:38" x14ac:dyDescent="0.45">
      <c r="M2285" s="96"/>
      <c r="N2285" s="103"/>
      <c r="R2285" s="108"/>
      <c r="S2285" s="98"/>
      <c r="T2285" s="105"/>
      <c r="V2285" s="171"/>
      <c r="W2285" s="95"/>
      <c r="X2285" s="129"/>
      <c r="Y2285" s="100"/>
      <c r="Z2285" s="99"/>
      <c r="AA2285" s="100"/>
      <c r="AB2285" s="99"/>
      <c r="AC2285" s="100"/>
      <c r="AD2285" s="105"/>
      <c r="AE2285" s="94"/>
      <c r="AF2285" s="105"/>
      <c r="AG2285" s="94"/>
      <c r="AH2285" s="132"/>
      <c r="AI2285" s="97"/>
      <c r="AJ2285" s="96"/>
      <c r="AK2285" s="176"/>
      <c r="AL2285" s="169"/>
    </row>
    <row r="2286" spans="13:38" x14ac:dyDescent="0.45">
      <c r="M2286" s="96"/>
      <c r="N2286" s="103"/>
      <c r="R2286" s="108"/>
      <c r="S2286" s="98"/>
      <c r="T2286" s="105"/>
      <c r="V2286" s="171"/>
      <c r="W2286" s="95"/>
      <c r="X2286" s="129"/>
      <c r="Y2286" s="100"/>
      <c r="Z2286" s="99"/>
      <c r="AA2286" s="100"/>
      <c r="AB2286" s="99"/>
      <c r="AC2286" s="100"/>
      <c r="AD2286" s="105"/>
      <c r="AE2286" s="94"/>
      <c r="AF2286" s="105"/>
      <c r="AG2286" s="94"/>
      <c r="AH2286" s="132"/>
      <c r="AI2286" s="97"/>
      <c r="AJ2286" s="96"/>
      <c r="AK2286" s="176"/>
      <c r="AL2286" s="169"/>
    </row>
    <row r="2287" spans="13:38" x14ac:dyDescent="0.45">
      <c r="M2287" s="96"/>
      <c r="N2287" s="103"/>
      <c r="R2287" s="108"/>
      <c r="S2287" s="98"/>
      <c r="T2287" s="105"/>
      <c r="V2287" s="171"/>
      <c r="W2287" s="95"/>
      <c r="X2287" s="129"/>
      <c r="Y2287" s="100"/>
      <c r="Z2287" s="99"/>
      <c r="AA2287" s="100"/>
      <c r="AB2287" s="99"/>
      <c r="AC2287" s="100"/>
      <c r="AD2287" s="105"/>
      <c r="AE2287" s="94"/>
      <c r="AF2287" s="105"/>
      <c r="AG2287" s="94"/>
      <c r="AH2287" s="132"/>
      <c r="AI2287" s="97"/>
      <c r="AJ2287" s="96"/>
      <c r="AK2287" s="176"/>
      <c r="AL2287" s="169"/>
    </row>
    <row r="2288" spans="13:38" x14ac:dyDescent="0.45">
      <c r="M2288" s="96"/>
      <c r="N2288" s="103"/>
      <c r="R2288" s="108"/>
      <c r="S2288" s="98"/>
      <c r="T2288" s="105"/>
      <c r="V2288" s="171"/>
      <c r="W2288" s="95"/>
      <c r="X2288" s="129"/>
      <c r="Y2288" s="100"/>
      <c r="Z2288" s="99"/>
      <c r="AA2288" s="100"/>
      <c r="AB2288" s="99"/>
      <c r="AC2288" s="100"/>
      <c r="AD2288" s="105"/>
      <c r="AE2288" s="94"/>
      <c r="AF2288" s="105"/>
      <c r="AG2288" s="94"/>
      <c r="AH2288" s="132"/>
      <c r="AI2288" s="97"/>
      <c r="AJ2288" s="96"/>
      <c r="AK2288" s="176"/>
      <c r="AL2288" s="169"/>
    </row>
    <row r="2289" spans="13:38" x14ac:dyDescent="0.45">
      <c r="M2289" s="96"/>
      <c r="N2289" s="103"/>
      <c r="R2289" s="108"/>
      <c r="S2289" s="98"/>
      <c r="T2289" s="105"/>
      <c r="V2289" s="171"/>
      <c r="W2289" s="95"/>
      <c r="X2289" s="129"/>
      <c r="Y2289" s="100"/>
      <c r="Z2289" s="99"/>
      <c r="AA2289" s="100"/>
      <c r="AB2289" s="99"/>
      <c r="AC2289" s="100"/>
      <c r="AD2289" s="105"/>
      <c r="AE2289" s="94"/>
      <c r="AF2289" s="105"/>
      <c r="AG2289" s="94"/>
      <c r="AH2289" s="132"/>
      <c r="AI2289" s="97"/>
      <c r="AJ2289" s="96"/>
      <c r="AK2289" s="176"/>
      <c r="AL2289" s="169"/>
    </row>
    <row r="2290" spans="13:38" x14ac:dyDescent="0.45">
      <c r="M2290" s="96"/>
      <c r="N2290" s="103"/>
      <c r="R2290" s="108"/>
      <c r="S2290" s="98"/>
      <c r="T2290" s="105"/>
      <c r="V2290" s="171"/>
      <c r="W2290" s="95"/>
      <c r="X2290" s="129"/>
      <c r="Y2290" s="100"/>
      <c r="Z2290" s="99"/>
      <c r="AA2290" s="100"/>
      <c r="AB2290" s="99"/>
      <c r="AC2290" s="100"/>
      <c r="AD2290" s="105"/>
      <c r="AE2290" s="94"/>
      <c r="AF2290" s="105"/>
      <c r="AG2290" s="94"/>
      <c r="AH2290" s="132"/>
      <c r="AI2290" s="97"/>
      <c r="AJ2290" s="96"/>
      <c r="AK2290" s="176"/>
      <c r="AL2290" s="169"/>
    </row>
    <row r="2291" spans="13:38" x14ac:dyDescent="0.45">
      <c r="M2291" s="96"/>
      <c r="N2291" s="103"/>
      <c r="R2291" s="108"/>
      <c r="S2291" s="98"/>
      <c r="T2291" s="105"/>
      <c r="V2291" s="171"/>
      <c r="W2291" s="95"/>
      <c r="X2291" s="129"/>
      <c r="Y2291" s="100"/>
      <c r="Z2291" s="99"/>
      <c r="AA2291" s="100"/>
      <c r="AB2291" s="99"/>
      <c r="AC2291" s="100"/>
      <c r="AD2291" s="105"/>
      <c r="AE2291" s="94"/>
      <c r="AF2291" s="105"/>
      <c r="AG2291" s="94"/>
      <c r="AH2291" s="132"/>
      <c r="AI2291" s="97"/>
      <c r="AJ2291" s="96"/>
      <c r="AK2291" s="176"/>
      <c r="AL2291" s="169"/>
    </row>
    <row r="2292" spans="13:38" x14ac:dyDescent="0.45">
      <c r="M2292" s="96"/>
      <c r="N2292" s="103"/>
      <c r="R2292" s="108"/>
      <c r="S2292" s="98"/>
      <c r="T2292" s="105"/>
      <c r="V2292" s="171"/>
      <c r="W2292" s="95"/>
      <c r="X2292" s="129"/>
      <c r="Y2292" s="100"/>
      <c r="Z2292" s="99"/>
      <c r="AA2292" s="100"/>
      <c r="AB2292" s="99"/>
      <c r="AC2292" s="100"/>
      <c r="AD2292" s="105"/>
      <c r="AE2292" s="94"/>
      <c r="AF2292" s="105"/>
      <c r="AG2292" s="94"/>
      <c r="AH2292" s="132"/>
      <c r="AI2292" s="97"/>
      <c r="AJ2292" s="96"/>
      <c r="AK2292" s="176"/>
      <c r="AL2292" s="169"/>
    </row>
    <row r="2293" spans="13:38" x14ac:dyDescent="0.45">
      <c r="M2293" s="96"/>
      <c r="N2293" s="103"/>
      <c r="R2293" s="108"/>
      <c r="S2293" s="98"/>
      <c r="T2293" s="105"/>
      <c r="V2293" s="171"/>
      <c r="W2293" s="95"/>
      <c r="X2293" s="129"/>
      <c r="Y2293" s="100"/>
      <c r="Z2293" s="99"/>
      <c r="AA2293" s="100"/>
      <c r="AB2293" s="99"/>
      <c r="AC2293" s="100"/>
      <c r="AD2293" s="105"/>
      <c r="AE2293" s="94"/>
      <c r="AF2293" s="105"/>
      <c r="AG2293" s="94"/>
      <c r="AH2293" s="132"/>
      <c r="AI2293" s="97"/>
      <c r="AJ2293" s="96"/>
      <c r="AK2293" s="176"/>
      <c r="AL2293" s="169"/>
    </row>
    <row r="2294" spans="13:38" x14ac:dyDescent="0.45">
      <c r="M2294" s="96"/>
      <c r="N2294" s="103"/>
      <c r="R2294" s="108"/>
      <c r="S2294" s="98"/>
      <c r="T2294" s="105"/>
      <c r="V2294" s="171"/>
      <c r="W2294" s="95"/>
      <c r="X2294" s="129"/>
      <c r="Y2294" s="100"/>
      <c r="Z2294" s="99"/>
      <c r="AA2294" s="100"/>
      <c r="AB2294" s="99"/>
      <c r="AC2294" s="100"/>
      <c r="AD2294" s="105"/>
      <c r="AE2294" s="94"/>
      <c r="AF2294" s="105"/>
      <c r="AG2294" s="94"/>
      <c r="AH2294" s="132"/>
      <c r="AI2294" s="97"/>
      <c r="AJ2294" s="96"/>
      <c r="AK2294" s="176"/>
      <c r="AL2294" s="169"/>
    </row>
    <row r="2295" spans="13:38" x14ac:dyDescent="0.45">
      <c r="M2295" s="96"/>
      <c r="N2295" s="103"/>
      <c r="R2295" s="108"/>
      <c r="S2295" s="98"/>
      <c r="T2295" s="105"/>
      <c r="V2295" s="171"/>
      <c r="W2295" s="95"/>
      <c r="X2295" s="129"/>
      <c r="Y2295" s="100"/>
      <c r="Z2295" s="99"/>
      <c r="AA2295" s="100"/>
      <c r="AB2295" s="99"/>
      <c r="AC2295" s="100"/>
      <c r="AD2295" s="105"/>
      <c r="AE2295" s="94"/>
      <c r="AF2295" s="105"/>
      <c r="AG2295" s="94"/>
      <c r="AH2295" s="132"/>
      <c r="AI2295" s="97"/>
      <c r="AJ2295" s="96"/>
      <c r="AK2295" s="176"/>
      <c r="AL2295" s="169"/>
    </row>
    <row r="2296" spans="13:38" x14ac:dyDescent="0.45">
      <c r="M2296" s="96"/>
      <c r="N2296" s="103"/>
      <c r="R2296" s="108"/>
      <c r="S2296" s="98"/>
      <c r="T2296" s="105"/>
      <c r="V2296" s="171"/>
      <c r="W2296" s="95"/>
      <c r="X2296" s="129"/>
      <c r="Y2296" s="100"/>
      <c r="Z2296" s="99"/>
      <c r="AA2296" s="100"/>
      <c r="AB2296" s="99"/>
      <c r="AC2296" s="100"/>
      <c r="AD2296" s="105"/>
      <c r="AE2296" s="94"/>
      <c r="AF2296" s="105"/>
      <c r="AG2296" s="94"/>
      <c r="AH2296" s="132"/>
      <c r="AI2296" s="97"/>
      <c r="AJ2296" s="96"/>
      <c r="AK2296" s="176"/>
      <c r="AL2296" s="169"/>
    </row>
    <row r="2297" spans="13:38" x14ac:dyDescent="0.45">
      <c r="M2297" s="96"/>
      <c r="N2297" s="103"/>
      <c r="R2297" s="108"/>
      <c r="S2297" s="98"/>
      <c r="T2297" s="105"/>
      <c r="V2297" s="171"/>
      <c r="W2297" s="95"/>
      <c r="X2297" s="129"/>
      <c r="Y2297" s="100"/>
      <c r="Z2297" s="99"/>
      <c r="AA2297" s="100"/>
      <c r="AB2297" s="99"/>
      <c r="AC2297" s="100"/>
      <c r="AD2297" s="105"/>
      <c r="AE2297" s="94"/>
      <c r="AF2297" s="105"/>
      <c r="AG2297" s="94"/>
      <c r="AH2297" s="132"/>
      <c r="AI2297" s="97"/>
      <c r="AJ2297" s="96"/>
      <c r="AK2297" s="176"/>
      <c r="AL2297" s="169"/>
    </row>
    <row r="2298" spans="13:38" x14ac:dyDescent="0.45">
      <c r="M2298" s="96"/>
      <c r="N2298" s="103"/>
      <c r="R2298" s="108"/>
      <c r="S2298" s="98"/>
      <c r="T2298" s="105"/>
      <c r="V2298" s="171"/>
      <c r="W2298" s="95"/>
      <c r="X2298" s="129"/>
      <c r="Y2298" s="100"/>
      <c r="Z2298" s="99"/>
      <c r="AA2298" s="100"/>
      <c r="AB2298" s="99"/>
      <c r="AC2298" s="100"/>
      <c r="AD2298" s="105"/>
      <c r="AE2298" s="94"/>
      <c r="AF2298" s="105"/>
      <c r="AG2298" s="94"/>
      <c r="AH2298" s="132"/>
      <c r="AI2298" s="97"/>
      <c r="AJ2298" s="96"/>
      <c r="AK2298" s="176"/>
      <c r="AL2298" s="169"/>
    </row>
    <row r="2299" spans="13:38" x14ac:dyDescent="0.45">
      <c r="M2299" s="96"/>
      <c r="N2299" s="103"/>
      <c r="R2299" s="108"/>
      <c r="S2299" s="98"/>
      <c r="T2299" s="105"/>
      <c r="V2299" s="171"/>
      <c r="W2299" s="95"/>
      <c r="X2299" s="129"/>
      <c r="Y2299" s="100"/>
      <c r="Z2299" s="99"/>
      <c r="AA2299" s="100"/>
      <c r="AB2299" s="99"/>
      <c r="AC2299" s="100"/>
      <c r="AD2299" s="105"/>
      <c r="AE2299" s="94"/>
      <c r="AF2299" s="105"/>
      <c r="AG2299" s="94"/>
      <c r="AH2299" s="132"/>
      <c r="AI2299" s="97"/>
      <c r="AJ2299" s="96"/>
      <c r="AK2299" s="176"/>
      <c r="AL2299" s="169"/>
    </row>
    <row r="2300" spans="13:38" x14ac:dyDescent="0.45">
      <c r="M2300" s="96"/>
      <c r="N2300" s="103"/>
      <c r="R2300" s="108"/>
      <c r="S2300" s="98"/>
      <c r="T2300" s="105"/>
      <c r="V2300" s="171"/>
      <c r="W2300" s="95"/>
      <c r="X2300" s="129"/>
      <c r="Y2300" s="100"/>
      <c r="Z2300" s="99"/>
      <c r="AA2300" s="100"/>
      <c r="AB2300" s="99"/>
      <c r="AC2300" s="100"/>
      <c r="AD2300" s="105"/>
      <c r="AE2300" s="94"/>
      <c r="AF2300" s="105"/>
      <c r="AG2300" s="94"/>
      <c r="AH2300" s="132"/>
      <c r="AI2300" s="97"/>
      <c r="AJ2300" s="96"/>
      <c r="AK2300" s="176"/>
      <c r="AL2300" s="169"/>
    </row>
    <row r="2301" spans="13:38" x14ac:dyDescent="0.45">
      <c r="M2301" s="96"/>
      <c r="N2301" s="103"/>
      <c r="R2301" s="108"/>
      <c r="S2301" s="98"/>
      <c r="T2301" s="105"/>
      <c r="V2301" s="171"/>
      <c r="W2301" s="95"/>
      <c r="X2301" s="129"/>
      <c r="Y2301" s="100"/>
      <c r="Z2301" s="99"/>
      <c r="AA2301" s="100"/>
      <c r="AB2301" s="99"/>
      <c r="AC2301" s="100"/>
      <c r="AD2301" s="105"/>
      <c r="AE2301" s="94"/>
      <c r="AF2301" s="105"/>
      <c r="AG2301" s="94"/>
      <c r="AH2301" s="132"/>
      <c r="AI2301" s="97"/>
      <c r="AJ2301" s="96"/>
      <c r="AK2301" s="176"/>
      <c r="AL2301" s="169"/>
    </row>
    <row r="2302" spans="13:38" x14ac:dyDescent="0.45">
      <c r="M2302" s="96"/>
      <c r="N2302" s="103"/>
      <c r="R2302" s="108"/>
      <c r="S2302" s="98"/>
      <c r="T2302" s="105"/>
      <c r="V2302" s="171"/>
      <c r="W2302" s="95"/>
      <c r="X2302" s="129"/>
      <c r="Y2302" s="100"/>
      <c r="Z2302" s="99"/>
      <c r="AA2302" s="100"/>
      <c r="AB2302" s="99"/>
      <c r="AC2302" s="100"/>
      <c r="AD2302" s="105"/>
      <c r="AE2302" s="94"/>
      <c r="AF2302" s="105"/>
      <c r="AG2302" s="94"/>
      <c r="AH2302" s="132"/>
      <c r="AI2302" s="97"/>
      <c r="AJ2302" s="96"/>
      <c r="AK2302" s="176"/>
      <c r="AL2302" s="169"/>
    </row>
    <row r="2303" spans="13:38" x14ac:dyDescent="0.45">
      <c r="M2303" s="96"/>
      <c r="N2303" s="103"/>
      <c r="R2303" s="108"/>
      <c r="S2303" s="98"/>
      <c r="T2303" s="105"/>
      <c r="V2303" s="171"/>
      <c r="W2303" s="95"/>
      <c r="X2303" s="129"/>
      <c r="Y2303" s="100"/>
      <c r="Z2303" s="99"/>
      <c r="AA2303" s="100"/>
      <c r="AB2303" s="99"/>
      <c r="AC2303" s="100"/>
      <c r="AD2303" s="105"/>
      <c r="AE2303" s="94"/>
      <c r="AF2303" s="105"/>
      <c r="AG2303" s="94"/>
      <c r="AH2303" s="132"/>
      <c r="AI2303" s="97"/>
      <c r="AJ2303" s="96"/>
      <c r="AK2303" s="176"/>
      <c r="AL2303" s="169"/>
    </row>
    <row r="2304" spans="13:38" x14ac:dyDescent="0.45">
      <c r="M2304" s="96"/>
      <c r="N2304" s="103"/>
      <c r="R2304" s="108"/>
      <c r="S2304" s="98"/>
      <c r="T2304" s="105"/>
      <c r="V2304" s="171"/>
      <c r="W2304" s="95"/>
      <c r="X2304" s="129"/>
      <c r="Y2304" s="100"/>
      <c r="Z2304" s="99"/>
      <c r="AA2304" s="100"/>
      <c r="AB2304" s="99"/>
      <c r="AC2304" s="100"/>
      <c r="AD2304" s="105"/>
      <c r="AE2304" s="94"/>
      <c r="AF2304" s="105"/>
      <c r="AG2304" s="94"/>
      <c r="AH2304" s="132"/>
      <c r="AI2304" s="97"/>
      <c r="AJ2304" s="96"/>
      <c r="AK2304" s="176"/>
      <c r="AL2304" s="169"/>
    </row>
    <row r="2305" spans="13:38" x14ac:dyDescent="0.45">
      <c r="M2305" s="96"/>
      <c r="N2305" s="103"/>
      <c r="R2305" s="108"/>
      <c r="S2305" s="98"/>
      <c r="T2305" s="105"/>
      <c r="V2305" s="171"/>
      <c r="W2305" s="95"/>
      <c r="X2305" s="129"/>
      <c r="Y2305" s="100"/>
      <c r="Z2305" s="99"/>
      <c r="AA2305" s="100"/>
      <c r="AB2305" s="99"/>
      <c r="AC2305" s="100"/>
      <c r="AD2305" s="105"/>
      <c r="AE2305" s="94"/>
      <c r="AF2305" s="105"/>
      <c r="AG2305" s="94"/>
      <c r="AH2305" s="132"/>
      <c r="AI2305" s="97"/>
      <c r="AJ2305" s="96"/>
      <c r="AK2305" s="176"/>
      <c r="AL2305" s="169"/>
    </row>
    <row r="2306" spans="13:38" x14ac:dyDescent="0.45">
      <c r="M2306" s="96"/>
      <c r="N2306" s="103"/>
      <c r="R2306" s="108"/>
      <c r="S2306" s="98"/>
      <c r="T2306" s="105"/>
      <c r="V2306" s="171"/>
      <c r="W2306" s="95"/>
      <c r="X2306" s="129"/>
      <c r="Y2306" s="100"/>
      <c r="Z2306" s="99"/>
      <c r="AA2306" s="100"/>
      <c r="AB2306" s="99"/>
      <c r="AC2306" s="100"/>
      <c r="AD2306" s="105"/>
      <c r="AE2306" s="94"/>
      <c r="AF2306" s="105"/>
      <c r="AG2306" s="94"/>
      <c r="AH2306" s="132"/>
      <c r="AI2306" s="97"/>
      <c r="AJ2306" s="96"/>
      <c r="AK2306" s="176"/>
      <c r="AL2306" s="169"/>
    </row>
    <row r="2307" spans="13:38" x14ac:dyDescent="0.45">
      <c r="M2307" s="96"/>
      <c r="N2307" s="103"/>
      <c r="R2307" s="108"/>
      <c r="S2307" s="98"/>
      <c r="T2307" s="105"/>
      <c r="V2307" s="171"/>
      <c r="W2307" s="95"/>
      <c r="X2307" s="129"/>
      <c r="Y2307" s="100"/>
      <c r="Z2307" s="99"/>
      <c r="AA2307" s="100"/>
      <c r="AB2307" s="99"/>
      <c r="AC2307" s="100"/>
      <c r="AD2307" s="105"/>
      <c r="AE2307" s="94"/>
      <c r="AF2307" s="105"/>
      <c r="AG2307" s="94"/>
      <c r="AH2307" s="132"/>
      <c r="AI2307" s="97"/>
      <c r="AJ2307" s="96"/>
      <c r="AK2307" s="176"/>
      <c r="AL2307" s="169"/>
    </row>
    <row r="2308" spans="13:38" x14ac:dyDescent="0.45">
      <c r="M2308" s="96"/>
      <c r="N2308" s="103"/>
      <c r="R2308" s="108"/>
      <c r="S2308" s="98"/>
      <c r="T2308" s="105"/>
      <c r="V2308" s="171"/>
      <c r="W2308" s="95"/>
      <c r="X2308" s="129"/>
      <c r="Y2308" s="100"/>
      <c r="Z2308" s="99"/>
      <c r="AA2308" s="100"/>
      <c r="AB2308" s="99"/>
      <c r="AC2308" s="100"/>
      <c r="AD2308" s="105"/>
      <c r="AE2308" s="94"/>
      <c r="AF2308" s="105"/>
      <c r="AG2308" s="94"/>
      <c r="AH2308" s="132"/>
      <c r="AI2308" s="97"/>
      <c r="AJ2308" s="96"/>
      <c r="AK2308" s="176"/>
      <c r="AL2308" s="169"/>
    </row>
    <row r="2309" spans="13:38" x14ac:dyDescent="0.45">
      <c r="M2309" s="96"/>
      <c r="N2309" s="103"/>
      <c r="R2309" s="108"/>
      <c r="S2309" s="98"/>
      <c r="T2309" s="105"/>
      <c r="V2309" s="171"/>
      <c r="W2309" s="95"/>
      <c r="X2309" s="129"/>
      <c r="Y2309" s="100"/>
      <c r="Z2309" s="99"/>
      <c r="AA2309" s="100"/>
      <c r="AB2309" s="99"/>
      <c r="AC2309" s="100"/>
      <c r="AD2309" s="105"/>
      <c r="AE2309" s="94"/>
      <c r="AF2309" s="105"/>
      <c r="AG2309" s="94"/>
      <c r="AH2309" s="132"/>
      <c r="AI2309" s="97"/>
      <c r="AJ2309" s="96"/>
      <c r="AK2309" s="176"/>
      <c r="AL2309" s="169"/>
    </row>
    <row r="2310" spans="13:38" x14ac:dyDescent="0.45">
      <c r="M2310" s="96"/>
      <c r="N2310" s="103"/>
      <c r="R2310" s="108"/>
      <c r="S2310" s="98"/>
      <c r="T2310" s="105"/>
      <c r="V2310" s="171"/>
      <c r="W2310" s="95"/>
      <c r="X2310" s="129"/>
      <c r="Y2310" s="100"/>
      <c r="Z2310" s="99"/>
      <c r="AA2310" s="100"/>
      <c r="AB2310" s="99"/>
      <c r="AC2310" s="100"/>
      <c r="AD2310" s="105"/>
      <c r="AE2310" s="94"/>
      <c r="AF2310" s="105"/>
      <c r="AG2310" s="94"/>
      <c r="AH2310" s="132"/>
      <c r="AI2310" s="97"/>
      <c r="AJ2310" s="96"/>
      <c r="AK2310" s="176"/>
      <c r="AL2310" s="169"/>
    </row>
    <row r="2311" spans="13:38" x14ac:dyDescent="0.45">
      <c r="M2311" s="96"/>
      <c r="N2311" s="103"/>
      <c r="R2311" s="108"/>
      <c r="S2311" s="98"/>
      <c r="T2311" s="105"/>
      <c r="V2311" s="171"/>
      <c r="W2311" s="95"/>
      <c r="X2311" s="129"/>
      <c r="Y2311" s="100"/>
      <c r="Z2311" s="99"/>
      <c r="AA2311" s="100"/>
      <c r="AB2311" s="99"/>
      <c r="AC2311" s="100"/>
      <c r="AD2311" s="105"/>
      <c r="AE2311" s="94"/>
      <c r="AF2311" s="105"/>
      <c r="AG2311" s="94"/>
      <c r="AH2311" s="132"/>
      <c r="AI2311" s="97"/>
      <c r="AJ2311" s="96"/>
      <c r="AK2311" s="176"/>
      <c r="AL2311" s="169"/>
    </row>
    <row r="2312" spans="13:38" x14ac:dyDescent="0.45">
      <c r="M2312" s="96"/>
      <c r="N2312" s="103"/>
      <c r="R2312" s="108"/>
      <c r="S2312" s="98"/>
      <c r="T2312" s="105"/>
      <c r="V2312" s="171"/>
      <c r="W2312" s="95"/>
      <c r="X2312" s="129"/>
      <c r="Y2312" s="100"/>
      <c r="Z2312" s="99"/>
      <c r="AA2312" s="100"/>
      <c r="AB2312" s="99"/>
      <c r="AC2312" s="100"/>
      <c r="AD2312" s="105"/>
      <c r="AE2312" s="94"/>
      <c r="AF2312" s="105"/>
      <c r="AG2312" s="94"/>
      <c r="AH2312" s="132"/>
      <c r="AI2312" s="97"/>
      <c r="AJ2312" s="96"/>
      <c r="AK2312" s="176"/>
      <c r="AL2312" s="169"/>
    </row>
    <row r="2313" spans="13:38" x14ac:dyDescent="0.45">
      <c r="M2313" s="96"/>
      <c r="N2313" s="103"/>
      <c r="R2313" s="108"/>
      <c r="S2313" s="98"/>
      <c r="T2313" s="105"/>
      <c r="V2313" s="171"/>
      <c r="W2313" s="95"/>
      <c r="X2313" s="129"/>
      <c r="Y2313" s="100"/>
      <c r="Z2313" s="99"/>
      <c r="AA2313" s="100"/>
      <c r="AB2313" s="99"/>
      <c r="AC2313" s="100"/>
      <c r="AD2313" s="105"/>
      <c r="AE2313" s="94"/>
      <c r="AF2313" s="105"/>
      <c r="AG2313" s="94"/>
      <c r="AH2313" s="132"/>
      <c r="AI2313" s="97"/>
      <c r="AJ2313" s="96"/>
      <c r="AK2313" s="176"/>
      <c r="AL2313" s="169"/>
    </row>
    <row r="2314" spans="13:38" x14ac:dyDescent="0.45">
      <c r="M2314" s="96"/>
      <c r="N2314" s="103"/>
      <c r="R2314" s="108"/>
      <c r="S2314" s="98"/>
      <c r="T2314" s="105"/>
      <c r="V2314" s="171"/>
      <c r="W2314" s="95"/>
      <c r="X2314" s="129"/>
      <c r="Y2314" s="100"/>
      <c r="Z2314" s="99"/>
      <c r="AA2314" s="100"/>
      <c r="AB2314" s="99"/>
      <c r="AC2314" s="100"/>
      <c r="AD2314" s="105"/>
      <c r="AE2314" s="94"/>
      <c r="AF2314" s="105"/>
      <c r="AG2314" s="94"/>
      <c r="AH2314" s="132"/>
      <c r="AI2314" s="97"/>
      <c r="AJ2314" s="96"/>
      <c r="AK2314" s="176"/>
      <c r="AL2314" s="169"/>
    </row>
    <row r="2315" spans="13:38" x14ac:dyDescent="0.45">
      <c r="M2315" s="96"/>
      <c r="N2315" s="103"/>
      <c r="R2315" s="108"/>
      <c r="S2315" s="98"/>
      <c r="T2315" s="105"/>
      <c r="V2315" s="171"/>
      <c r="W2315" s="95"/>
      <c r="X2315" s="129"/>
      <c r="Y2315" s="100"/>
      <c r="Z2315" s="99"/>
      <c r="AA2315" s="100"/>
      <c r="AB2315" s="99"/>
      <c r="AC2315" s="100"/>
      <c r="AD2315" s="105"/>
      <c r="AE2315" s="94"/>
      <c r="AF2315" s="105"/>
      <c r="AG2315" s="94"/>
      <c r="AH2315" s="132"/>
      <c r="AI2315" s="97"/>
      <c r="AJ2315" s="96"/>
      <c r="AK2315" s="176"/>
      <c r="AL2315" s="169"/>
    </row>
    <row r="2316" spans="13:38" x14ac:dyDescent="0.45">
      <c r="M2316" s="96"/>
      <c r="N2316" s="103"/>
      <c r="R2316" s="108"/>
      <c r="S2316" s="98"/>
      <c r="T2316" s="105"/>
      <c r="V2316" s="171"/>
      <c r="W2316" s="95"/>
      <c r="X2316" s="129"/>
      <c r="Y2316" s="100"/>
      <c r="Z2316" s="99"/>
      <c r="AA2316" s="100"/>
      <c r="AB2316" s="99"/>
      <c r="AC2316" s="100"/>
      <c r="AD2316" s="105"/>
      <c r="AE2316" s="94"/>
      <c r="AF2316" s="105"/>
      <c r="AG2316" s="94"/>
      <c r="AH2316" s="132"/>
      <c r="AI2316" s="97"/>
      <c r="AJ2316" s="96"/>
      <c r="AK2316" s="176"/>
      <c r="AL2316" s="169"/>
    </row>
    <row r="2317" spans="13:38" x14ac:dyDescent="0.45">
      <c r="M2317" s="96"/>
      <c r="N2317" s="103"/>
      <c r="R2317" s="108"/>
      <c r="S2317" s="98"/>
      <c r="T2317" s="105"/>
      <c r="V2317" s="171"/>
      <c r="W2317" s="95"/>
      <c r="X2317" s="129"/>
      <c r="Y2317" s="100"/>
      <c r="Z2317" s="99"/>
      <c r="AA2317" s="100"/>
      <c r="AB2317" s="99"/>
      <c r="AC2317" s="100"/>
      <c r="AD2317" s="105"/>
      <c r="AE2317" s="94"/>
      <c r="AF2317" s="105"/>
      <c r="AG2317" s="94"/>
      <c r="AH2317" s="132"/>
      <c r="AI2317" s="97"/>
      <c r="AJ2317" s="96"/>
      <c r="AK2317" s="176"/>
      <c r="AL2317" s="169"/>
    </row>
    <row r="2318" spans="13:38" x14ac:dyDescent="0.45">
      <c r="M2318" s="96"/>
      <c r="N2318" s="103"/>
      <c r="R2318" s="108"/>
      <c r="S2318" s="98"/>
      <c r="T2318" s="105"/>
      <c r="V2318" s="171"/>
      <c r="W2318" s="95"/>
      <c r="X2318" s="129"/>
      <c r="Y2318" s="100"/>
      <c r="Z2318" s="99"/>
      <c r="AA2318" s="100"/>
      <c r="AB2318" s="99"/>
      <c r="AC2318" s="100"/>
      <c r="AD2318" s="105"/>
      <c r="AE2318" s="94"/>
      <c r="AF2318" s="105"/>
      <c r="AG2318" s="94"/>
      <c r="AH2318" s="132"/>
      <c r="AI2318" s="97"/>
      <c r="AJ2318" s="96"/>
      <c r="AK2318" s="176"/>
      <c r="AL2318" s="169"/>
    </row>
    <row r="2319" spans="13:38" x14ac:dyDescent="0.45">
      <c r="M2319" s="96"/>
      <c r="N2319" s="103"/>
      <c r="R2319" s="108"/>
      <c r="S2319" s="98"/>
      <c r="T2319" s="105"/>
      <c r="V2319" s="171"/>
      <c r="W2319" s="95"/>
      <c r="X2319" s="129"/>
      <c r="Y2319" s="100"/>
      <c r="Z2319" s="99"/>
      <c r="AA2319" s="100"/>
      <c r="AB2319" s="99"/>
      <c r="AC2319" s="100"/>
      <c r="AD2319" s="105"/>
      <c r="AE2319" s="94"/>
      <c r="AF2319" s="105"/>
      <c r="AG2319" s="94"/>
      <c r="AH2319" s="132"/>
      <c r="AI2319" s="97"/>
      <c r="AJ2319" s="96"/>
      <c r="AK2319" s="176"/>
      <c r="AL2319" s="169"/>
    </row>
    <row r="2320" spans="13:38" x14ac:dyDescent="0.45">
      <c r="M2320" s="96"/>
      <c r="N2320" s="103"/>
      <c r="R2320" s="108"/>
      <c r="S2320" s="98"/>
      <c r="T2320" s="105"/>
      <c r="V2320" s="171"/>
      <c r="W2320" s="95"/>
      <c r="X2320" s="129"/>
      <c r="Y2320" s="100"/>
      <c r="Z2320" s="99"/>
      <c r="AA2320" s="100"/>
      <c r="AB2320" s="99"/>
      <c r="AC2320" s="100"/>
      <c r="AD2320" s="105"/>
      <c r="AE2320" s="94"/>
      <c r="AF2320" s="105"/>
      <c r="AG2320" s="94"/>
      <c r="AH2320" s="132"/>
      <c r="AI2320" s="97"/>
      <c r="AJ2320" s="96"/>
      <c r="AK2320" s="176"/>
      <c r="AL2320" s="169"/>
    </row>
    <row r="2321" spans="13:38" x14ac:dyDescent="0.45">
      <c r="M2321" s="96"/>
      <c r="N2321" s="103"/>
      <c r="R2321" s="108"/>
      <c r="S2321" s="98"/>
      <c r="T2321" s="105"/>
      <c r="V2321" s="171"/>
      <c r="W2321" s="95"/>
      <c r="X2321" s="129"/>
      <c r="Y2321" s="100"/>
      <c r="Z2321" s="99"/>
      <c r="AA2321" s="100"/>
      <c r="AB2321" s="99"/>
      <c r="AC2321" s="100"/>
      <c r="AD2321" s="105"/>
      <c r="AE2321" s="94"/>
      <c r="AF2321" s="105"/>
      <c r="AG2321" s="94"/>
      <c r="AH2321" s="132"/>
      <c r="AI2321" s="97"/>
      <c r="AJ2321" s="96"/>
      <c r="AK2321" s="176"/>
      <c r="AL2321" s="169"/>
    </row>
    <row r="2322" spans="13:38" x14ac:dyDescent="0.45">
      <c r="M2322" s="96"/>
      <c r="N2322" s="103"/>
      <c r="R2322" s="108"/>
      <c r="S2322" s="98"/>
      <c r="T2322" s="105"/>
      <c r="V2322" s="171"/>
      <c r="W2322" s="95"/>
      <c r="X2322" s="129"/>
      <c r="Y2322" s="100"/>
      <c r="Z2322" s="99"/>
      <c r="AA2322" s="100"/>
      <c r="AB2322" s="99"/>
      <c r="AC2322" s="100"/>
      <c r="AD2322" s="105"/>
      <c r="AE2322" s="94"/>
      <c r="AF2322" s="105"/>
      <c r="AG2322" s="94"/>
      <c r="AH2322" s="132"/>
      <c r="AI2322" s="97"/>
      <c r="AJ2322" s="96"/>
      <c r="AK2322" s="176"/>
      <c r="AL2322" s="169"/>
    </row>
    <row r="2323" spans="13:38" x14ac:dyDescent="0.45">
      <c r="M2323" s="96"/>
      <c r="N2323" s="103"/>
      <c r="R2323" s="108"/>
      <c r="S2323" s="98"/>
      <c r="T2323" s="105"/>
      <c r="V2323" s="171"/>
      <c r="W2323" s="95"/>
      <c r="X2323" s="129"/>
      <c r="Y2323" s="100"/>
      <c r="Z2323" s="99"/>
      <c r="AA2323" s="100"/>
      <c r="AB2323" s="99"/>
      <c r="AC2323" s="100"/>
      <c r="AD2323" s="105"/>
      <c r="AE2323" s="94"/>
      <c r="AF2323" s="105"/>
      <c r="AG2323" s="94"/>
      <c r="AH2323" s="132"/>
      <c r="AI2323" s="97"/>
      <c r="AJ2323" s="96"/>
      <c r="AK2323" s="176"/>
      <c r="AL2323" s="169"/>
    </row>
    <row r="2324" spans="13:38" x14ac:dyDescent="0.45">
      <c r="M2324" s="96"/>
      <c r="N2324" s="103"/>
      <c r="R2324" s="108"/>
      <c r="S2324" s="98"/>
      <c r="T2324" s="105"/>
      <c r="V2324" s="171"/>
      <c r="W2324" s="95"/>
      <c r="X2324" s="129"/>
      <c r="Y2324" s="100"/>
      <c r="Z2324" s="99"/>
      <c r="AA2324" s="100"/>
      <c r="AB2324" s="99"/>
      <c r="AC2324" s="100"/>
      <c r="AD2324" s="105"/>
      <c r="AE2324" s="94"/>
      <c r="AF2324" s="105"/>
      <c r="AG2324" s="94"/>
      <c r="AH2324" s="132"/>
      <c r="AI2324" s="97"/>
      <c r="AJ2324" s="96"/>
      <c r="AK2324" s="176"/>
      <c r="AL2324" s="169"/>
    </row>
    <row r="2325" spans="13:38" x14ac:dyDescent="0.45">
      <c r="M2325" s="96"/>
      <c r="N2325" s="103"/>
      <c r="R2325" s="108"/>
      <c r="S2325" s="98"/>
      <c r="T2325" s="105"/>
      <c r="V2325" s="171"/>
      <c r="W2325" s="95"/>
      <c r="X2325" s="129"/>
      <c r="Y2325" s="100"/>
      <c r="Z2325" s="99"/>
      <c r="AA2325" s="100"/>
      <c r="AB2325" s="99"/>
      <c r="AC2325" s="100"/>
      <c r="AD2325" s="105"/>
      <c r="AE2325" s="94"/>
      <c r="AF2325" s="105"/>
      <c r="AG2325" s="94"/>
      <c r="AH2325" s="132"/>
      <c r="AI2325" s="97"/>
      <c r="AJ2325" s="96"/>
      <c r="AK2325" s="176"/>
      <c r="AL2325" s="169"/>
    </row>
    <row r="2326" spans="13:38" x14ac:dyDescent="0.45">
      <c r="M2326" s="96"/>
      <c r="N2326" s="103"/>
      <c r="R2326" s="108"/>
      <c r="S2326" s="98"/>
      <c r="T2326" s="105"/>
      <c r="V2326" s="171"/>
      <c r="W2326" s="95"/>
      <c r="X2326" s="129"/>
      <c r="Y2326" s="100"/>
      <c r="Z2326" s="99"/>
      <c r="AA2326" s="100"/>
      <c r="AB2326" s="99"/>
      <c r="AC2326" s="100"/>
      <c r="AD2326" s="105"/>
      <c r="AE2326" s="94"/>
      <c r="AF2326" s="105"/>
      <c r="AG2326" s="94"/>
      <c r="AH2326" s="132"/>
      <c r="AI2326" s="97"/>
      <c r="AJ2326" s="96"/>
      <c r="AK2326" s="176"/>
      <c r="AL2326" s="169"/>
    </row>
    <row r="2327" spans="13:38" x14ac:dyDescent="0.45">
      <c r="M2327" s="96"/>
      <c r="N2327" s="103"/>
      <c r="R2327" s="108"/>
      <c r="S2327" s="98"/>
      <c r="T2327" s="105"/>
      <c r="V2327" s="171"/>
      <c r="W2327" s="95"/>
      <c r="X2327" s="129"/>
      <c r="Y2327" s="100"/>
      <c r="Z2327" s="99"/>
      <c r="AA2327" s="100"/>
      <c r="AB2327" s="99"/>
      <c r="AC2327" s="100"/>
      <c r="AD2327" s="105"/>
      <c r="AE2327" s="94"/>
      <c r="AF2327" s="105"/>
      <c r="AG2327" s="94"/>
      <c r="AH2327" s="132"/>
      <c r="AI2327" s="97"/>
      <c r="AJ2327" s="96"/>
      <c r="AK2327" s="176"/>
      <c r="AL2327" s="169"/>
    </row>
    <row r="2328" spans="13:38" x14ac:dyDescent="0.45">
      <c r="M2328" s="96"/>
      <c r="N2328" s="103"/>
      <c r="R2328" s="108"/>
      <c r="S2328" s="98"/>
      <c r="T2328" s="105"/>
      <c r="V2328" s="171"/>
      <c r="W2328" s="95"/>
      <c r="X2328" s="129"/>
      <c r="Y2328" s="100"/>
      <c r="Z2328" s="99"/>
      <c r="AA2328" s="100"/>
      <c r="AB2328" s="99"/>
      <c r="AC2328" s="100"/>
      <c r="AD2328" s="105"/>
      <c r="AE2328" s="94"/>
      <c r="AF2328" s="105"/>
      <c r="AG2328" s="94"/>
      <c r="AH2328" s="132"/>
      <c r="AI2328" s="97"/>
      <c r="AJ2328" s="96"/>
      <c r="AK2328" s="176"/>
      <c r="AL2328" s="169"/>
    </row>
    <row r="2329" spans="13:38" x14ac:dyDescent="0.45">
      <c r="M2329" s="96"/>
      <c r="N2329" s="103"/>
      <c r="R2329" s="108"/>
      <c r="S2329" s="98"/>
      <c r="T2329" s="105"/>
      <c r="V2329" s="171"/>
      <c r="W2329" s="95"/>
      <c r="X2329" s="129"/>
      <c r="Y2329" s="100"/>
      <c r="Z2329" s="99"/>
      <c r="AA2329" s="100"/>
      <c r="AB2329" s="99"/>
      <c r="AC2329" s="100"/>
      <c r="AD2329" s="105"/>
      <c r="AE2329" s="94"/>
      <c r="AF2329" s="105"/>
      <c r="AG2329" s="94"/>
      <c r="AH2329" s="132"/>
      <c r="AI2329" s="97"/>
      <c r="AJ2329" s="96"/>
      <c r="AK2329" s="176"/>
      <c r="AL2329" s="169"/>
    </row>
    <row r="2330" spans="13:38" x14ac:dyDescent="0.45">
      <c r="M2330" s="96"/>
      <c r="N2330" s="103"/>
      <c r="R2330" s="108"/>
      <c r="S2330" s="98"/>
      <c r="T2330" s="105"/>
      <c r="V2330" s="171"/>
      <c r="W2330" s="95"/>
      <c r="X2330" s="129"/>
      <c r="Y2330" s="100"/>
      <c r="Z2330" s="99"/>
      <c r="AA2330" s="100"/>
      <c r="AB2330" s="99"/>
      <c r="AC2330" s="100"/>
      <c r="AD2330" s="105"/>
      <c r="AE2330" s="94"/>
      <c r="AF2330" s="105"/>
      <c r="AG2330" s="94"/>
      <c r="AH2330" s="132"/>
      <c r="AI2330" s="97"/>
      <c r="AJ2330" s="96"/>
      <c r="AK2330" s="176"/>
      <c r="AL2330" s="169"/>
    </row>
    <row r="2331" spans="13:38" x14ac:dyDescent="0.45">
      <c r="M2331" s="96"/>
      <c r="N2331" s="103"/>
      <c r="R2331" s="108"/>
      <c r="S2331" s="98"/>
      <c r="T2331" s="105"/>
      <c r="V2331" s="171"/>
      <c r="W2331" s="95"/>
      <c r="X2331" s="129"/>
      <c r="Y2331" s="100"/>
      <c r="Z2331" s="99"/>
      <c r="AA2331" s="100"/>
      <c r="AB2331" s="99"/>
      <c r="AC2331" s="100"/>
      <c r="AD2331" s="105"/>
      <c r="AE2331" s="94"/>
      <c r="AF2331" s="105"/>
      <c r="AG2331" s="94"/>
      <c r="AH2331" s="132"/>
      <c r="AI2331" s="97"/>
      <c r="AJ2331" s="96"/>
      <c r="AK2331" s="176"/>
      <c r="AL2331" s="169"/>
    </row>
    <row r="2332" spans="13:38" x14ac:dyDescent="0.45">
      <c r="M2332" s="96"/>
      <c r="N2332" s="103"/>
      <c r="R2332" s="108"/>
      <c r="S2332" s="98"/>
      <c r="T2332" s="105"/>
      <c r="V2332" s="171"/>
      <c r="W2332" s="95"/>
      <c r="X2332" s="129"/>
      <c r="Y2332" s="100"/>
      <c r="Z2332" s="99"/>
      <c r="AA2332" s="100"/>
      <c r="AB2332" s="99"/>
      <c r="AC2332" s="100"/>
      <c r="AD2332" s="105"/>
      <c r="AE2332" s="94"/>
      <c r="AF2332" s="105"/>
      <c r="AG2332" s="94"/>
      <c r="AH2332" s="132"/>
      <c r="AI2332" s="97"/>
      <c r="AJ2332" s="96"/>
      <c r="AK2332" s="176"/>
      <c r="AL2332" s="169"/>
    </row>
    <row r="2333" spans="13:38" x14ac:dyDescent="0.45">
      <c r="M2333" s="96"/>
      <c r="N2333" s="103"/>
      <c r="R2333" s="108"/>
      <c r="S2333" s="98"/>
      <c r="T2333" s="105"/>
      <c r="V2333" s="171"/>
      <c r="W2333" s="95"/>
      <c r="X2333" s="129"/>
      <c r="Y2333" s="100"/>
      <c r="Z2333" s="99"/>
      <c r="AA2333" s="100"/>
      <c r="AB2333" s="99"/>
      <c r="AC2333" s="100"/>
      <c r="AD2333" s="105"/>
      <c r="AE2333" s="94"/>
      <c r="AF2333" s="105"/>
      <c r="AG2333" s="94"/>
      <c r="AH2333" s="132"/>
      <c r="AI2333" s="97"/>
      <c r="AJ2333" s="96"/>
      <c r="AK2333" s="176"/>
      <c r="AL2333" s="169"/>
    </row>
    <row r="2334" spans="13:38" x14ac:dyDescent="0.45">
      <c r="M2334" s="96"/>
      <c r="N2334" s="103"/>
      <c r="R2334" s="108"/>
      <c r="S2334" s="98"/>
      <c r="T2334" s="105"/>
      <c r="V2334" s="171"/>
      <c r="W2334" s="95"/>
      <c r="X2334" s="129"/>
      <c r="Y2334" s="100"/>
      <c r="Z2334" s="99"/>
      <c r="AA2334" s="100"/>
      <c r="AB2334" s="99"/>
      <c r="AC2334" s="100"/>
      <c r="AD2334" s="105"/>
      <c r="AE2334" s="94"/>
      <c r="AF2334" s="105"/>
      <c r="AG2334" s="94"/>
      <c r="AH2334" s="132"/>
      <c r="AI2334" s="97"/>
      <c r="AJ2334" s="96"/>
      <c r="AK2334" s="176"/>
      <c r="AL2334" s="169"/>
    </row>
    <row r="2335" spans="13:38" x14ac:dyDescent="0.45">
      <c r="M2335" s="96"/>
      <c r="N2335" s="103"/>
      <c r="R2335" s="108"/>
      <c r="S2335" s="98"/>
      <c r="T2335" s="105"/>
      <c r="V2335" s="171"/>
      <c r="W2335" s="95"/>
      <c r="X2335" s="129"/>
      <c r="Y2335" s="100"/>
      <c r="Z2335" s="99"/>
      <c r="AA2335" s="100"/>
      <c r="AB2335" s="99"/>
      <c r="AC2335" s="100"/>
      <c r="AD2335" s="105"/>
      <c r="AE2335" s="94"/>
      <c r="AF2335" s="105"/>
      <c r="AG2335" s="94"/>
      <c r="AH2335" s="132"/>
      <c r="AI2335" s="97"/>
      <c r="AJ2335" s="96"/>
      <c r="AK2335" s="176"/>
      <c r="AL2335" s="169"/>
    </row>
    <row r="2336" spans="13:38" x14ac:dyDescent="0.45">
      <c r="M2336" s="96"/>
      <c r="N2336" s="103"/>
      <c r="R2336" s="108"/>
      <c r="S2336" s="98"/>
      <c r="T2336" s="105"/>
      <c r="V2336" s="171"/>
      <c r="W2336" s="95"/>
      <c r="X2336" s="129"/>
      <c r="Y2336" s="100"/>
      <c r="Z2336" s="99"/>
      <c r="AA2336" s="100"/>
      <c r="AB2336" s="99"/>
      <c r="AC2336" s="100"/>
      <c r="AD2336" s="105"/>
      <c r="AE2336" s="94"/>
      <c r="AF2336" s="105"/>
      <c r="AG2336" s="94"/>
      <c r="AH2336" s="132"/>
      <c r="AI2336" s="97"/>
      <c r="AJ2336" s="96"/>
      <c r="AK2336" s="176"/>
      <c r="AL2336" s="169"/>
    </row>
    <row r="2337" spans="13:38" x14ac:dyDescent="0.45">
      <c r="M2337" s="96"/>
      <c r="N2337" s="103"/>
      <c r="R2337" s="108"/>
      <c r="S2337" s="98"/>
      <c r="T2337" s="105"/>
      <c r="V2337" s="171"/>
      <c r="W2337" s="95"/>
      <c r="X2337" s="129"/>
      <c r="Y2337" s="100"/>
      <c r="Z2337" s="99"/>
      <c r="AA2337" s="100"/>
      <c r="AB2337" s="99"/>
      <c r="AC2337" s="100"/>
      <c r="AD2337" s="105"/>
      <c r="AE2337" s="94"/>
      <c r="AF2337" s="105"/>
      <c r="AG2337" s="94"/>
      <c r="AH2337" s="132"/>
      <c r="AI2337" s="97"/>
      <c r="AJ2337" s="96"/>
      <c r="AK2337" s="176"/>
      <c r="AL2337" s="169"/>
    </row>
    <row r="2338" spans="13:38" x14ac:dyDescent="0.45">
      <c r="M2338" s="96"/>
      <c r="N2338" s="103"/>
      <c r="R2338" s="108"/>
      <c r="S2338" s="98"/>
      <c r="T2338" s="105"/>
      <c r="V2338" s="171"/>
      <c r="W2338" s="95"/>
      <c r="X2338" s="129"/>
      <c r="Y2338" s="100"/>
      <c r="Z2338" s="99"/>
      <c r="AA2338" s="100"/>
      <c r="AB2338" s="99"/>
      <c r="AC2338" s="100"/>
      <c r="AD2338" s="105"/>
      <c r="AE2338" s="94"/>
      <c r="AF2338" s="105"/>
      <c r="AG2338" s="94"/>
      <c r="AH2338" s="132"/>
      <c r="AI2338" s="97"/>
      <c r="AJ2338" s="96"/>
      <c r="AK2338" s="176"/>
      <c r="AL2338" s="169"/>
    </row>
    <row r="2339" spans="13:38" x14ac:dyDescent="0.45">
      <c r="M2339" s="96"/>
      <c r="N2339" s="103"/>
      <c r="R2339" s="108"/>
      <c r="S2339" s="98"/>
      <c r="T2339" s="105"/>
      <c r="V2339" s="171"/>
      <c r="W2339" s="95"/>
      <c r="X2339" s="129"/>
      <c r="Y2339" s="100"/>
      <c r="Z2339" s="99"/>
      <c r="AA2339" s="100"/>
      <c r="AB2339" s="99"/>
      <c r="AC2339" s="100"/>
      <c r="AD2339" s="105"/>
      <c r="AE2339" s="94"/>
      <c r="AF2339" s="105"/>
      <c r="AG2339" s="94"/>
      <c r="AH2339" s="132"/>
      <c r="AI2339" s="97"/>
      <c r="AJ2339" s="96"/>
      <c r="AK2339" s="176"/>
      <c r="AL2339" s="169"/>
    </row>
    <row r="2340" spans="13:38" x14ac:dyDescent="0.45">
      <c r="M2340" s="96"/>
      <c r="N2340" s="103"/>
      <c r="R2340" s="108"/>
      <c r="S2340" s="98"/>
      <c r="T2340" s="105"/>
      <c r="V2340" s="171"/>
      <c r="W2340" s="95"/>
      <c r="X2340" s="129"/>
      <c r="Y2340" s="100"/>
      <c r="Z2340" s="99"/>
      <c r="AA2340" s="100"/>
      <c r="AB2340" s="99"/>
      <c r="AC2340" s="100"/>
      <c r="AD2340" s="105"/>
      <c r="AE2340" s="94"/>
      <c r="AF2340" s="105"/>
      <c r="AG2340" s="94"/>
      <c r="AH2340" s="132"/>
      <c r="AI2340" s="97"/>
      <c r="AJ2340" s="96"/>
      <c r="AK2340" s="176"/>
      <c r="AL2340" s="169"/>
    </row>
    <row r="2341" spans="13:38" x14ac:dyDescent="0.45">
      <c r="M2341" s="96"/>
      <c r="N2341" s="103"/>
      <c r="R2341" s="108"/>
      <c r="S2341" s="98"/>
      <c r="T2341" s="105"/>
      <c r="V2341" s="171"/>
      <c r="W2341" s="95"/>
      <c r="X2341" s="129"/>
      <c r="Y2341" s="100"/>
      <c r="Z2341" s="99"/>
      <c r="AA2341" s="100"/>
      <c r="AB2341" s="99"/>
      <c r="AC2341" s="100"/>
      <c r="AD2341" s="105"/>
      <c r="AE2341" s="94"/>
      <c r="AF2341" s="105"/>
      <c r="AG2341" s="94"/>
      <c r="AH2341" s="132"/>
      <c r="AI2341" s="97"/>
      <c r="AJ2341" s="96"/>
      <c r="AK2341" s="176"/>
      <c r="AL2341" s="169"/>
    </row>
    <row r="2342" spans="13:38" x14ac:dyDescent="0.45">
      <c r="M2342" s="96"/>
      <c r="N2342" s="103"/>
      <c r="R2342" s="108"/>
      <c r="S2342" s="98"/>
      <c r="T2342" s="105"/>
      <c r="V2342" s="171"/>
      <c r="W2342" s="95"/>
      <c r="X2342" s="129"/>
      <c r="Y2342" s="100"/>
      <c r="Z2342" s="99"/>
      <c r="AA2342" s="100"/>
      <c r="AB2342" s="99"/>
      <c r="AC2342" s="100"/>
      <c r="AD2342" s="105"/>
      <c r="AE2342" s="94"/>
      <c r="AF2342" s="105"/>
      <c r="AG2342" s="94"/>
      <c r="AH2342" s="132"/>
      <c r="AI2342" s="97"/>
      <c r="AJ2342" s="96"/>
      <c r="AK2342" s="176"/>
      <c r="AL2342" s="169"/>
    </row>
    <row r="2343" spans="13:38" x14ac:dyDescent="0.45">
      <c r="M2343" s="96"/>
      <c r="N2343" s="103"/>
      <c r="R2343" s="108"/>
      <c r="S2343" s="98"/>
      <c r="T2343" s="105"/>
      <c r="V2343" s="171"/>
      <c r="W2343" s="95"/>
      <c r="X2343" s="129"/>
      <c r="Y2343" s="100"/>
      <c r="Z2343" s="99"/>
      <c r="AA2343" s="100"/>
      <c r="AB2343" s="99"/>
      <c r="AC2343" s="100"/>
      <c r="AD2343" s="105"/>
      <c r="AE2343" s="94"/>
      <c r="AF2343" s="105"/>
      <c r="AG2343" s="94"/>
      <c r="AH2343" s="132"/>
      <c r="AI2343" s="97"/>
      <c r="AJ2343" s="96"/>
      <c r="AK2343" s="176"/>
      <c r="AL2343" s="169"/>
    </row>
    <row r="2344" spans="13:38" x14ac:dyDescent="0.45">
      <c r="M2344" s="96"/>
      <c r="N2344" s="103"/>
      <c r="R2344" s="108"/>
      <c r="S2344" s="98"/>
      <c r="T2344" s="105"/>
      <c r="V2344" s="171"/>
      <c r="W2344" s="95"/>
      <c r="X2344" s="129"/>
      <c r="Y2344" s="100"/>
      <c r="Z2344" s="99"/>
      <c r="AA2344" s="100"/>
      <c r="AB2344" s="99"/>
      <c r="AC2344" s="100"/>
      <c r="AD2344" s="105"/>
      <c r="AE2344" s="94"/>
      <c r="AF2344" s="105"/>
      <c r="AG2344" s="94"/>
      <c r="AH2344" s="132"/>
      <c r="AI2344" s="97"/>
      <c r="AJ2344" s="96"/>
      <c r="AK2344" s="176"/>
      <c r="AL2344" s="169"/>
    </row>
    <row r="2345" spans="13:38" x14ac:dyDescent="0.45">
      <c r="M2345" s="96"/>
      <c r="N2345" s="103"/>
      <c r="R2345" s="108"/>
      <c r="S2345" s="98"/>
      <c r="T2345" s="105"/>
      <c r="V2345" s="171"/>
      <c r="W2345" s="95"/>
      <c r="X2345" s="129"/>
      <c r="Y2345" s="100"/>
      <c r="Z2345" s="99"/>
      <c r="AA2345" s="100"/>
      <c r="AB2345" s="99"/>
      <c r="AC2345" s="100"/>
      <c r="AD2345" s="105"/>
      <c r="AE2345" s="94"/>
      <c r="AF2345" s="105"/>
      <c r="AG2345" s="94"/>
      <c r="AH2345" s="132"/>
      <c r="AI2345" s="97"/>
      <c r="AJ2345" s="96"/>
      <c r="AK2345" s="176"/>
      <c r="AL2345" s="169"/>
    </row>
    <row r="2346" spans="13:38" x14ac:dyDescent="0.45">
      <c r="M2346" s="96"/>
      <c r="N2346" s="103"/>
      <c r="R2346" s="108"/>
      <c r="S2346" s="98"/>
      <c r="T2346" s="105"/>
      <c r="V2346" s="171"/>
      <c r="W2346" s="95"/>
      <c r="X2346" s="129"/>
      <c r="Y2346" s="100"/>
      <c r="Z2346" s="99"/>
      <c r="AA2346" s="100"/>
      <c r="AB2346" s="99"/>
      <c r="AC2346" s="100"/>
      <c r="AD2346" s="105"/>
      <c r="AE2346" s="94"/>
      <c r="AF2346" s="105"/>
      <c r="AG2346" s="94"/>
      <c r="AH2346" s="132"/>
      <c r="AI2346" s="97"/>
      <c r="AJ2346" s="96"/>
      <c r="AK2346" s="176"/>
      <c r="AL2346" s="169"/>
    </row>
    <row r="2347" spans="13:38" x14ac:dyDescent="0.45">
      <c r="M2347" s="96"/>
      <c r="N2347" s="103"/>
      <c r="R2347" s="108"/>
      <c r="S2347" s="98"/>
      <c r="T2347" s="105"/>
      <c r="V2347" s="171"/>
      <c r="W2347" s="95"/>
      <c r="X2347" s="129"/>
      <c r="Y2347" s="100"/>
      <c r="Z2347" s="99"/>
      <c r="AA2347" s="100"/>
      <c r="AB2347" s="99"/>
      <c r="AC2347" s="100"/>
      <c r="AD2347" s="105"/>
      <c r="AE2347" s="94"/>
      <c r="AF2347" s="105"/>
      <c r="AG2347" s="94"/>
      <c r="AH2347" s="132"/>
      <c r="AI2347" s="97"/>
      <c r="AJ2347" s="96"/>
      <c r="AK2347" s="176"/>
      <c r="AL2347" s="169"/>
    </row>
    <row r="2348" spans="13:38" x14ac:dyDescent="0.45">
      <c r="M2348" s="96"/>
      <c r="N2348" s="103"/>
      <c r="R2348" s="108"/>
      <c r="S2348" s="98"/>
      <c r="T2348" s="105"/>
      <c r="V2348" s="171"/>
      <c r="W2348" s="95"/>
      <c r="X2348" s="129"/>
      <c r="Y2348" s="100"/>
      <c r="Z2348" s="99"/>
      <c r="AA2348" s="100"/>
      <c r="AB2348" s="99"/>
      <c r="AC2348" s="100"/>
      <c r="AD2348" s="105"/>
      <c r="AE2348" s="94"/>
      <c r="AF2348" s="105"/>
      <c r="AG2348" s="94"/>
      <c r="AH2348" s="132"/>
      <c r="AI2348" s="97"/>
      <c r="AJ2348" s="96"/>
      <c r="AK2348" s="176"/>
      <c r="AL2348" s="169"/>
    </row>
    <row r="2349" spans="13:38" x14ac:dyDescent="0.45">
      <c r="M2349" s="96"/>
      <c r="N2349" s="103"/>
      <c r="R2349" s="108"/>
      <c r="S2349" s="98"/>
      <c r="T2349" s="105"/>
      <c r="V2349" s="171"/>
      <c r="W2349" s="95"/>
      <c r="X2349" s="129"/>
      <c r="Y2349" s="100"/>
      <c r="Z2349" s="99"/>
      <c r="AA2349" s="100"/>
      <c r="AB2349" s="99"/>
      <c r="AC2349" s="100"/>
      <c r="AD2349" s="105"/>
      <c r="AE2349" s="94"/>
      <c r="AF2349" s="105"/>
      <c r="AG2349" s="94"/>
      <c r="AH2349" s="132"/>
      <c r="AI2349" s="97"/>
      <c r="AJ2349" s="96"/>
      <c r="AK2349" s="176"/>
      <c r="AL2349" s="169"/>
    </row>
    <row r="2350" spans="13:38" x14ac:dyDescent="0.45">
      <c r="M2350" s="96"/>
      <c r="N2350" s="103"/>
      <c r="R2350" s="108"/>
      <c r="S2350" s="98"/>
      <c r="T2350" s="105"/>
      <c r="V2350" s="171"/>
      <c r="W2350" s="95"/>
      <c r="X2350" s="129"/>
      <c r="Y2350" s="100"/>
      <c r="Z2350" s="99"/>
      <c r="AA2350" s="100"/>
      <c r="AB2350" s="99"/>
      <c r="AC2350" s="100"/>
      <c r="AD2350" s="105"/>
      <c r="AE2350" s="94"/>
      <c r="AF2350" s="105"/>
      <c r="AG2350" s="94"/>
      <c r="AH2350" s="132"/>
      <c r="AI2350" s="97"/>
      <c r="AJ2350" s="96"/>
      <c r="AK2350" s="176"/>
      <c r="AL2350" s="169"/>
    </row>
    <row r="2351" spans="13:38" x14ac:dyDescent="0.45">
      <c r="M2351" s="96"/>
      <c r="N2351" s="103"/>
      <c r="R2351" s="108"/>
      <c r="S2351" s="98"/>
      <c r="T2351" s="105"/>
      <c r="V2351" s="171"/>
      <c r="W2351" s="95"/>
      <c r="X2351" s="129"/>
      <c r="Y2351" s="100"/>
      <c r="Z2351" s="99"/>
      <c r="AA2351" s="100"/>
      <c r="AB2351" s="99"/>
      <c r="AC2351" s="100"/>
      <c r="AD2351" s="105"/>
      <c r="AE2351" s="94"/>
      <c r="AF2351" s="105"/>
      <c r="AG2351" s="94"/>
      <c r="AH2351" s="132"/>
      <c r="AI2351" s="97"/>
      <c r="AJ2351" s="96"/>
      <c r="AK2351" s="176"/>
      <c r="AL2351" s="169"/>
    </row>
    <row r="2352" spans="13:38" x14ac:dyDescent="0.45">
      <c r="M2352" s="96"/>
      <c r="N2352" s="103"/>
      <c r="R2352" s="108"/>
      <c r="S2352" s="98"/>
      <c r="T2352" s="105"/>
      <c r="V2352" s="171"/>
      <c r="W2352" s="95"/>
      <c r="X2352" s="129"/>
      <c r="Y2352" s="100"/>
      <c r="Z2352" s="99"/>
      <c r="AA2352" s="100"/>
      <c r="AB2352" s="99"/>
      <c r="AC2352" s="100"/>
      <c r="AD2352" s="105"/>
      <c r="AE2352" s="94"/>
      <c r="AF2352" s="105"/>
      <c r="AG2352" s="94"/>
      <c r="AH2352" s="132"/>
      <c r="AI2352" s="97"/>
      <c r="AJ2352" s="96"/>
      <c r="AK2352" s="176"/>
      <c r="AL2352" s="169"/>
    </row>
    <row r="2353" spans="13:38" x14ac:dyDescent="0.45">
      <c r="M2353" s="96"/>
      <c r="N2353" s="103"/>
      <c r="R2353" s="108"/>
      <c r="S2353" s="98"/>
      <c r="T2353" s="105"/>
      <c r="V2353" s="171"/>
      <c r="W2353" s="95"/>
      <c r="X2353" s="129"/>
      <c r="Y2353" s="100"/>
      <c r="Z2353" s="99"/>
      <c r="AA2353" s="100"/>
      <c r="AB2353" s="99"/>
      <c r="AC2353" s="100"/>
      <c r="AD2353" s="105"/>
      <c r="AE2353" s="94"/>
      <c r="AF2353" s="105"/>
      <c r="AG2353" s="94"/>
      <c r="AH2353" s="132"/>
      <c r="AI2353" s="97"/>
      <c r="AJ2353" s="96"/>
      <c r="AK2353" s="176"/>
      <c r="AL2353" s="169"/>
    </row>
    <row r="2354" spans="13:38" x14ac:dyDescent="0.45">
      <c r="M2354" s="96"/>
      <c r="N2354" s="103"/>
      <c r="R2354" s="108"/>
      <c r="S2354" s="98"/>
      <c r="T2354" s="105"/>
      <c r="V2354" s="171"/>
      <c r="W2354" s="95"/>
      <c r="X2354" s="129"/>
      <c r="Y2354" s="100"/>
      <c r="Z2354" s="99"/>
      <c r="AA2354" s="100"/>
      <c r="AB2354" s="99"/>
      <c r="AC2354" s="100"/>
      <c r="AD2354" s="105"/>
      <c r="AE2354" s="94"/>
      <c r="AF2354" s="105"/>
      <c r="AG2354" s="94"/>
      <c r="AH2354" s="132"/>
      <c r="AI2354" s="97"/>
      <c r="AJ2354" s="96"/>
      <c r="AK2354" s="176"/>
      <c r="AL2354" s="169"/>
    </row>
    <row r="2355" spans="13:38" x14ac:dyDescent="0.45">
      <c r="M2355" s="96"/>
      <c r="N2355" s="103"/>
      <c r="R2355" s="108"/>
      <c r="S2355" s="98"/>
      <c r="T2355" s="105"/>
      <c r="V2355" s="171"/>
      <c r="W2355" s="95"/>
      <c r="X2355" s="129"/>
      <c r="Y2355" s="100"/>
      <c r="Z2355" s="99"/>
      <c r="AA2355" s="100"/>
      <c r="AB2355" s="99"/>
      <c r="AC2355" s="100"/>
      <c r="AD2355" s="105"/>
      <c r="AE2355" s="94"/>
      <c r="AF2355" s="105"/>
      <c r="AG2355" s="94"/>
      <c r="AH2355" s="132"/>
      <c r="AI2355" s="97"/>
      <c r="AJ2355" s="96"/>
      <c r="AK2355" s="176"/>
      <c r="AL2355" s="169"/>
    </row>
    <row r="2356" spans="13:38" x14ac:dyDescent="0.45">
      <c r="M2356" s="96"/>
      <c r="N2356" s="103"/>
      <c r="R2356" s="108"/>
      <c r="S2356" s="98"/>
      <c r="T2356" s="105"/>
      <c r="V2356" s="171"/>
      <c r="W2356" s="95"/>
      <c r="X2356" s="129"/>
      <c r="Y2356" s="100"/>
      <c r="Z2356" s="99"/>
      <c r="AA2356" s="100"/>
      <c r="AB2356" s="99"/>
      <c r="AC2356" s="100"/>
      <c r="AD2356" s="105"/>
      <c r="AE2356" s="94"/>
      <c r="AF2356" s="105"/>
      <c r="AG2356" s="94"/>
      <c r="AH2356" s="132"/>
      <c r="AI2356" s="97"/>
      <c r="AJ2356" s="96"/>
      <c r="AK2356" s="176"/>
      <c r="AL2356" s="169"/>
    </row>
    <row r="2357" spans="13:38" x14ac:dyDescent="0.45">
      <c r="M2357" s="96"/>
      <c r="N2357" s="103"/>
      <c r="R2357" s="108"/>
      <c r="S2357" s="98"/>
      <c r="T2357" s="105"/>
      <c r="V2357" s="171"/>
      <c r="W2357" s="95"/>
      <c r="X2357" s="129"/>
      <c r="Y2357" s="100"/>
      <c r="Z2357" s="99"/>
      <c r="AA2357" s="100"/>
      <c r="AB2357" s="99"/>
      <c r="AC2357" s="100"/>
      <c r="AD2357" s="105"/>
      <c r="AE2357" s="94"/>
      <c r="AF2357" s="105"/>
      <c r="AG2357" s="94"/>
      <c r="AH2357" s="132"/>
      <c r="AI2357" s="97"/>
      <c r="AJ2357" s="96"/>
      <c r="AK2357" s="176"/>
      <c r="AL2357" s="169"/>
    </row>
    <row r="2358" spans="13:38" x14ac:dyDescent="0.45">
      <c r="M2358" s="96"/>
      <c r="N2358" s="103"/>
      <c r="R2358" s="108"/>
      <c r="S2358" s="98"/>
      <c r="T2358" s="105"/>
      <c r="V2358" s="171"/>
      <c r="W2358" s="95"/>
      <c r="X2358" s="129"/>
      <c r="Y2358" s="100"/>
      <c r="Z2358" s="99"/>
      <c r="AA2358" s="100"/>
      <c r="AB2358" s="99"/>
      <c r="AC2358" s="100"/>
      <c r="AD2358" s="105"/>
      <c r="AE2358" s="94"/>
      <c r="AF2358" s="105"/>
      <c r="AG2358" s="94"/>
      <c r="AH2358" s="132"/>
      <c r="AI2358" s="97"/>
      <c r="AJ2358" s="96"/>
      <c r="AK2358" s="176"/>
      <c r="AL2358" s="169"/>
    </row>
    <row r="2359" spans="13:38" x14ac:dyDescent="0.45">
      <c r="M2359" s="96"/>
      <c r="N2359" s="103"/>
      <c r="R2359" s="108"/>
      <c r="S2359" s="98"/>
      <c r="T2359" s="105"/>
      <c r="V2359" s="171"/>
      <c r="W2359" s="95"/>
      <c r="X2359" s="129"/>
      <c r="Y2359" s="100"/>
      <c r="Z2359" s="99"/>
      <c r="AA2359" s="100"/>
      <c r="AB2359" s="99"/>
      <c r="AC2359" s="100"/>
      <c r="AD2359" s="105"/>
      <c r="AE2359" s="94"/>
      <c r="AF2359" s="105"/>
      <c r="AG2359" s="94"/>
      <c r="AH2359" s="132"/>
      <c r="AI2359" s="97"/>
      <c r="AJ2359" s="96"/>
      <c r="AK2359" s="176"/>
      <c r="AL2359" s="169"/>
    </row>
    <row r="2360" spans="13:38" x14ac:dyDescent="0.45">
      <c r="M2360" s="96"/>
      <c r="N2360" s="103"/>
      <c r="R2360" s="108"/>
      <c r="S2360" s="98"/>
      <c r="T2360" s="105"/>
      <c r="V2360" s="171"/>
      <c r="W2360" s="95"/>
      <c r="X2360" s="129"/>
      <c r="Y2360" s="100"/>
      <c r="Z2360" s="99"/>
      <c r="AA2360" s="100"/>
      <c r="AB2360" s="99"/>
      <c r="AC2360" s="100"/>
      <c r="AD2360" s="105"/>
      <c r="AE2360" s="94"/>
      <c r="AF2360" s="105"/>
      <c r="AG2360" s="94"/>
      <c r="AH2360" s="132"/>
      <c r="AI2360" s="97"/>
      <c r="AJ2360" s="96"/>
      <c r="AK2360" s="176"/>
      <c r="AL2360" s="169"/>
    </row>
    <row r="2361" spans="13:38" x14ac:dyDescent="0.45">
      <c r="M2361" s="96"/>
      <c r="N2361" s="103"/>
      <c r="R2361" s="108"/>
      <c r="S2361" s="98"/>
      <c r="T2361" s="105"/>
      <c r="V2361" s="171"/>
      <c r="W2361" s="95"/>
      <c r="X2361" s="129"/>
      <c r="Y2361" s="100"/>
      <c r="Z2361" s="99"/>
      <c r="AA2361" s="100"/>
      <c r="AB2361" s="99"/>
      <c r="AC2361" s="100"/>
      <c r="AD2361" s="105"/>
      <c r="AE2361" s="94"/>
      <c r="AF2361" s="105"/>
      <c r="AG2361" s="94"/>
      <c r="AH2361" s="132"/>
      <c r="AI2361" s="97"/>
      <c r="AJ2361" s="96"/>
      <c r="AK2361" s="176"/>
      <c r="AL2361" s="169"/>
    </row>
    <row r="2362" spans="13:38" x14ac:dyDescent="0.45">
      <c r="M2362" s="96"/>
      <c r="N2362" s="103"/>
      <c r="R2362" s="108"/>
      <c r="S2362" s="98"/>
      <c r="T2362" s="105"/>
      <c r="V2362" s="171"/>
      <c r="W2362" s="95"/>
      <c r="X2362" s="129"/>
      <c r="Y2362" s="100"/>
      <c r="Z2362" s="99"/>
      <c r="AA2362" s="100"/>
      <c r="AB2362" s="99"/>
      <c r="AC2362" s="100"/>
      <c r="AD2362" s="105"/>
      <c r="AE2362" s="94"/>
      <c r="AF2362" s="105"/>
      <c r="AG2362" s="94"/>
      <c r="AH2362" s="132"/>
      <c r="AI2362" s="97"/>
      <c r="AJ2362" s="96"/>
      <c r="AK2362" s="176"/>
      <c r="AL2362" s="169"/>
    </row>
    <row r="2363" spans="13:38" x14ac:dyDescent="0.45">
      <c r="M2363" s="96"/>
      <c r="N2363" s="103"/>
      <c r="R2363" s="108"/>
      <c r="S2363" s="98"/>
      <c r="T2363" s="105"/>
      <c r="V2363" s="171"/>
      <c r="W2363" s="95"/>
      <c r="X2363" s="129"/>
      <c r="Y2363" s="100"/>
      <c r="Z2363" s="99"/>
      <c r="AA2363" s="100"/>
      <c r="AB2363" s="99"/>
      <c r="AC2363" s="100"/>
      <c r="AD2363" s="105"/>
      <c r="AE2363" s="94"/>
      <c r="AF2363" s="105"/>
      <c r="AG2363" s="94"/>
      <c r="AH2363" s="132"/>
      <c r="AI2363" s="97"/>
      <c r="AJ2363" s="96"/>
      <c r="AK2363" s="176"/>
      <c r="AL2363" s="169"/>
    </row>
    <row r="2364" spans="13:38" x14ac:dyDescent="0.45">
      <c r="M2364" s="96"/>
      <c r="N2364" s="103"/>
      <c r="R2364" s="108"/>
      <c r="S2364" s="98"/>
      <c r="T2364" s="105"/>
      <c r="V2364" s="171"/>
      <c r="W2364" s="95"/>
      <c r="X2364" s="129"/>
      <c r="Y2364" s="100"/>
      <c r="Z2364" s="99"/>
      <c r="AA2364" s="100"/>
      <c r="AB2364" s="99"/>
      <c r="AC2364" s="100"/>
      <c r="AD2364" s="105"/>
      <c r="AE2364" s="94"/>
      <c r="AF2364" s="105"/>
      <c r="AG2364" s="94"/>
      <c r="AH2364" s="132"/>
      <c r="AI2364" s="97"/>
      <c r="AJ2364" s="96"/>
      <c r="AK2364" s="176"/>
      <c r="AL2364" s="169"/>
    </row>
    <row r="2365" spans="13:38" x14ac:dyDescent="0.45">
      <c r="M2365" s="96"/>
      <c r="N2365" s="103"/>
      <c r="R2365" s="108"/>
      <c r="S2365" s="98"/>
      <c r="T2365" s="105"/>
      <c r="V2365" s="171"/>
      <c r="W2365" s="95"/>
      <c r="X2365" s="129"/>
      <c r="Y2365" s="100"/>
      <c r="Z2365" s="99"/>
      <c r="AA2365" s="100"/>
      <c r="AB2365" s="99"/>
      <c r="AC2365" s="100"/>
      <c r="AD2365" s="105"/>
      <c r="AE2365" s="94"/>
      <c r="AF2365" s="105"/>
      <c r="AG2365" s="94"/>
      <c r="AH2365" s="132"/>
      <c r="AI2365" s="97"/>
      <c r="AJ2365" s="96"/>
      <c r="AK2365" s="176"/>
      <c r="AL2365" s="169"/>
    </row>
    <row r="2366" spans="13:38" x14ac:dyDescent="0.45">
      <c r="M2366" s="96"/>
      <c r="N2366" s="103"/>
      <c r="R2366" s="108"/>
      <c r="S2366" s="98"/>
      <c r="T2366" s="105"/>
      <c r="V2366" s="171"/>
      <c r="W2366" s="95"/>
      <c r="X2366" s="129"/>
      <c r="Y2366" s="100"/>
      <c r="Z2366" s="99"/>
      <c r="AA2366" s="100"/>
      <c r="AB2366" s="99"/>
      <c r="AC2366" s="100"/>
      <c r="AD2366" s="105"/>
      <c r="AE2366" s="94"/>
      <c r="AF2366" s="105"/>
      <c r="AG2366" s="94"/>
      <c r="AH2366" s="132"/>
      <c r="AI2366" s="97"/>
      <c r="AJ2366" s="96"/>
      <c r="AK2366" s="176"/>
      <c r="AL2366" s="169"/>
    </row>
    <row r="2367" spans="13:38" x14ac:dyDescent="0.45">
      <c r="M2367" s="96"/>
      <c r="N2367" s="103"/>
      <c r="R2367" s="108"/>
      <c r="S2367" s="98"/>
      <c r="T2367" s="105"/>
      <c r="V2367" s="171"/>
      <c r="W2367" s="95"/>
      <c r="X2367" s="129"/>
      <c r="Y2367" s="100"/>
      <c r="Z2367" s="99"/>
      <c r="AA2367" s="100"/>
      <c r="AB2367" s="99"/>
      <c r="AC2367" s="100"/>
      <c r="AD2367" s="105"/>
      <c r="AE2367" s="94"/>
      <c r="AF2367" s="105"/>
      <c r="AG2367" s="94"/>
      <c r="AH2367" s="132"/>
      <c r="AI2367" s="97"/>
      <c r="AJ2367" s="96"/>
      <c r="AK2367" s="176"/>
      <c r="AL2367" s="169"/>
    </row>
    <row r="2368" spans="13:38" x14ac:dyDescent="0.45">
      <c r="M2368" s="96"/>
      <c r="N2368" s="103"/>
      <c r="R2368" s="108"/>
      <c r="S2368" s="98"/>
      <c r="T2368" s="105"/>
      <c r="V2368" s="171"/>
      <c r="W2368" s="95"/>
      <c r="X2368" s="129"/>
      <c r="Y2368" s="100"/>
      <c r="Z2368" s="99"/>
      <c r="AA2368" s="100"/>
      <c r="AB2368" s="99"/>
      <c r="AC2368" s="100"/>
      <c r="AD2368" s="105"/>
      <c r="AE2368" s="94"/>
      <c r="AF2368" s="105"/>
      <c r="AG2368" s="94"/>
      <c r="AH2368" s="132"/>
      <c r="AI2368" s="97"/>
      <c r="AJ2368" s="96"/>
      <c r="AK2368" s="176"/>
      <c r="AL2368" s="169"/>
    </row>
    <row r="2369" spans="13:38" x14ac:dyDescent="0.45">
      <c r="M2369" s="96"/>
      <c r="N2369" s="103"/>
      <c r="R2369" s="108"/>
      <c r="S2369" s="98"/>
      <c r="T2369" s="105"/>
      <c r="V2369" s="171"/>
      <c r="W2369" s="95"/>
      <c r="X2369" s="129"/>
      <c r="Y2369" s="100"/>
      <c r="Z2369" s="99"/>
      <c r="AA2369" s="100"/>
      <c r="AB2369" s="99"/>
      <c r="AC2369" s="100"/>
      <c r="AD2369" s="105"/>
      <c r="AE2369" s="94"/>
      <c r="AF2369" s="105"/>
      <c r="AG2369" s="94"/>
      <c r="AH2369" s="132"/>
      <c r="AI2369" s="97"/>
      <c r="AJ2369" s="96"/>
      <c r="AK2369" s="176"/>
      <c r="AL2369" s="169"/>
    </row>
    <row r="2370" spans="13:38" x14ac:dyDescent="0.45">
      <c r="M2370" s="96"/>
      <c r="N2370" s="103"/>
      <c r="R2370" s="108"/>
      <c r="S2370" s="98"/>
      <c r="T2370" s="105"/>
      <c r="V2370" s="171"/>
      <c r="W2370" s="95"/>
      <c r="X2370" s="129"/>
      <c r="Y2370" s="100"/>
      <c r="Z2370" s="99"/>
      <c r="AA2370" s="100"/>
      <c r="AB2370" s="99"/>
      <c r="AC2370" s="100"/>
      <c r="AD2370" s="105"/>
      <c r="AE2370" s="94"/>
      <c r="AF2370" s="105"/>
      <c r="AG2370" s="94"/>
      <c r="AH2370" s="132"/>
      <c r="AI2370" s="97"/>
      <c r="AJ2370" s="96"/>
      <c r="AK2370" s="176"/>
      <c r="AL2370" s="169"/>
    </row>
    <row r="2371" spans="13:38" x14ac:dyDescent="0.45">
      <c r="M2371" s="96"/>
      <c r="N2371" s="103"/>
      <c r="R2371" s="108"/>
      <c r="S2371" s="98"/>
      <c r="T2371" s="105"/>
      <c r="V2371" s="171"/>
      <c r="W2371" s="95"/>
      <c r="X2371" s="129"/>
      <c r="Y2371" s="100"/>
      <c r="Z2371" s="99"/>
      <c r="AA2371" s="100"/>
      <c r="AB2371" s="99"/>
      <c r="AC2371" s="100"/>
      <c r="AD2371" s="105"/>
      <c r="AE2371" s="94"/>
      <c r="AF2371" s="105"/>
      <c r="AG2371" s="94"/>
      <c r="AH2371" s="132"/>
      <c r="AI2371" s="97"/>
      <c r="AJ2371" s="96"/>
      <c r="AK2371" s="176"/>
      <c r="AL2371" s="169"/>
    </row>
    <row r="2372" spans="13:38" x14ac:dyDescent="0.45">
      <c r="M2372" s="96"/>
      <c r="N2372" s="103"/>
      <c r="R2372" s="108"/>
      <c r="S2372" s="98"/>
      <c r="T2372" s="105"/>
      <c r="V2372" s="171"/>
      <c r="W2372" s="95"/>
      <c r="X2372" s="129"/>
      <c r="Y2372" s="100"/>
      <c r="Z2372" s="99"/>
      <c r="AA2372" s="100"/>
      <c r="AB2372" s="99"/>
      <c r="AC2372" s="100"/>
      <c r="AD2372" s="105"/>
      <c r="AE2372" s="94"/>
      <c r="AF2372" s="105"/>
      <c r="AG2372" s="94"/>
      <c r="AH2372" s="132"/>
      <c r="AI2372" s="97"/>
      <c r="AJ2372" s="96"/>
      <c r="AK2372" s="176"/>
      <c r="AL2372" s="169"/>
    </row>
    <row r="2373" spans="13:38" x14ac:dyDescent="0.45">
      <c r="M2373" s="96"/>
      <c r="N2373" s="103"/>
      <c r="R2373" s="108"/>
      <c r="S2373" s="98"/>
      <c r="T2373" s="105"/>
      <c r="V2373" s="171"/>
      <c r="W2373" s="95"/>
      <c r="X2373" s="129"/>
      <c r="Y2373" s="100"/>
      <c r="Z2373" s="99"/>
      <c r="AA2373" s="100"/>
      <c r="AB2373" s="99"/>
      <c r="AC2373" s="100"/>
      <c r="AD2373" s="105"/>
      <c r="AE2373" s="94"/>
      <c r="AF2373" s="105"/>
      <c r="AG2373" s="94"/>
      <c r="AH2373" s="132"/>
      <c r="AI2373" s="97"/>
      <c r="AJ2373" s="96"/>
      <c r="AK2373" s="176"/>
      <c r="AL2373" s="169"/>
    </row>
    <row r="2374" spans="13:38" x14ac:dyDescent="0.45">
      <c r="M2374" s="96"/>
      <c r="N2374" s="103"/>
      <c r="R2374" s="108"/>
      <c r="S2374" s="98"/>
      <c r="T2374" s="105"/>
      <c r="V2374" s="171"/>
      <c r="W2374" s="95"/>
      <c r="X2374" s="129"/>
      <c r="Y2374" s="100"/>
      <c r="Z2374" s="99"/>
      <c r="AA2374" s="100"/>
      <c r="AB2374" s="99"/>
      <c r="AC2374" s="100"/>
      <c r="AD2374" s="105"/>
      <c r="AE2374" s="94"/>
      <c r="AF2374" s="105"/>
      <c r="AG2374" s="94"/>
      <c r="AH2374" s="132"/>
      <c r="AI2374" s="97"/>
      <c r="AJ2374" s="96"/>
      <c r="AK2374" s="176"/>
      <c r="AL2374" s="169"/>
    </row>
    <row r="2375" spans="13:38" x14ac:dyDescent="0.45">
      <c r="M2375" s="96"/>
      <c r="N2375" s="103"/>
      <c r="R2375" s="108"/>
      <c r="S2375" s="98"/>
      <c r="T2375" s="105"/>
      <c r="V2375" s="171"/>
      <c r="W2375" s="95"/>
      <c r="X2375" s="129"/>
      <c r="Y2375" s="100"/>
      <c r="Z2375" s="99"/>
      <c r="AA2375" s="100"/>
      <c r="AB2375" s="99"/>
      <c r="AC2375" s="100"/>
      <c r="AD2375" s="105"/>
      <c r="AE2375" s="94"/>
      <c r="AF2375" s="105"/>
      <c r="AG2375" s="94"/>
      <c r="AH2375" s="132"/>
      <c r="AI2375" s="97"/>
      <c r="AJ2375" s="96"/>
      <c r="AK2375" s="176"/>
      <c r="AL2375" s="169"/>
    </row>
    <row r="2376" spans="13:38" x14ac:dyDescent="0.45">
      <c r="M2376" s="96"/>
      <c r="N2376" s="103"/>
      <c r="R2376" s="108"/>
      <c r="S2376" s="98"/>
      <c r="T2376" s="105"/>
      <c r="V2376" s="171"/>
      <c r="W2376" s="95"/>
      <c r="X2376" s="129"/>
      <c r="Y2376" s="100"/>
      <c r="Z2376" s="99"/>
      <c r="AA2376" s="100"/>
      <c r="AB2376" s="99"/>
      <c r="AC2376" s="100"/>
      <c r="AD2376" s="105"/>
      <c r="AE2376" s="94"/>
      <c r="AF2376" s="105"/>
      <c r="AG2376" s="94"/>
      <c r="AH2376" s="132"/>
      <c r="AI2376" s="97"/>
      <c r="AJ2376" s="96"/>
      <c r="AK2376" s="176"/>
      <c r="AL2376" s="169"/>
    </row>
    <row r="2377" spans="13:38" x14ac:dyDescent="0.45">
      <c r="M2377" s="96"/>
      <c r="N2377" s="103"/>
      <c r="R2377" s="108"/>
      <c r="S2377" s="98"/>
      <c r="T2377" s="105"/>
      <c r="V2377" s="171"/>
      <c r="W2377" s="95"/>
      <c r="X2377" s="129"/>
      <c r="Y2377" s="100"/>
      <c r="Z2377" s="99"/>
      <c r="AA2377" s="100"/>
      <c r="AB2377" s="99"/>
      <c r="AC2377" s="100"/>
      <c r="AD2377" s="105"/>
      <c r="AE2377" s="94"/>
      <c r="AF2377" s="105"/>
      <c r="AG2377" s="94"/>
      <c r="AH2377" s="132"/>
      <c r="AI2377" s="97"/>
      <c r="AJ2377" s="96"/>
      <c r="AK2377" s="176"/>
      <c r="AL2377" s="169"/>
    </row>
    <row r="2378" spans="13:38" x14ac:dyDescent="0.45">
      <c r="M2378" s="96"/>
      <c r="N2378" s="103"/>
      <c r="R2378" s="108"/>
      <c r="S2378" s="98"/>
      <c r="T2378" s="105"/>
      <c r="V2378" s="171"/>
      <c r="W2378" s="95"/>
      <c r="X2378" s="129"/>
      <c r="Y2378" s="100"/>
      <c r="Z2378" s="99"/>
      <c r="AA2378" s="100"/>
      <c r="AB2378" s="99"/>
      <c r="AC2378" s="100"/>
      <c r="AD2378" s="105"/>
      <c r="AE2378" s="94"/>
      <c r="AF2378" s="105"/>
      <c r="AG2378" s="94"/>
      <c r="AH2378" s="132"/>
      <c r="AI2378" s="97"/>
      <c r="AJ2378" s="96"/>
      <c r="AK2378" s="176"/>
      <c r="AL2378" s="169"/>
    </row>
    <row r="2379" spans="13:38" x14ac:dyDescent="0.45">
      <c r="M2379" s="96"/>
      <c r="N2379" s="103"/>
      <c r="R2379" s="108"/>
      <c r="S2379" s="98"/>
      <c r="T2379" s="105"/>
      <c r="V2379" s="171"/>
      <c r="W2379" s="95"/>
      <c r="X2379" s="129"/>
      <c r="Y2379" s="100"/>
      <c r="Z2379" s="99"/>
      <c r="AA2379" s="100"/>
      <c r="AB2379" s="99"/>
      <c r="AC2379" s="100"/>
      <c r="AD2379" s="105"/>
      <c r="AE2379" s="94"/>
      <c r="AF2379" s="105"/>
      <c r="AG2379" s="94"/>
      <c r="AH2379" s="132"/>
      <c r="AI2379" s="97"/>
      <c r="AJ2379" s="96"/>
      <c r="AK2379" s="176"/>
      <c r="AL2379" s="169"/>
    </row>
    <row r="2380" spans="13:38" x14ac:dyDescent="0.45">
      <c r="M2380" s="96"/>
      <c r="N2380" s="103"/>
      <c r="R2380" s="108"/>
      <c r="S2380" s="98"/>
      <c r="T2380" s="105"/>
      <c r="V2380" s="171"/>
      <c r="W2380" s="95"/>
      <c r="X2380" s="129"/>
      <c r="Y2380" s="100"/>
      <c r="Z2380" s="99"/>
      <c r="AA2380" s="100"/>
      <c r="AB2380" s="99"/>
      <c r="AC2380" s="100"/>
      <c r="AD2380" s="105"/>
      <c r="AE2380" s="94"/>
      <c r="AF2380" s="105"/>
      <c r="AG2380" s="94"/>
      <c r="AH2380" s="132"/>
      <c r="AI2380" s="97"/>
      <c r="AJ2380" s="96"/>
      <c r="AK2380" s="176"/>
      <c r="AL2380" s="169"/>
    </row>
    <row r="2381" spans="13:38" x14ac:dyDescent="0.45">
      <c r="M2381" s="96"/>
      <c r="N2381" s="103"/>
      <c r="R2381" s="108"/>
      <c r="S2381" s="98"/>
      <c r="T2381" s="105"/>
      <c r="V2381" s="171"/>
      <c r="W2381" s="95"/>
      <c r="X2381" s="129"/>
      <c r="Y2381" s="100"/>
      <c r="Z2381" s="99"/>
      <c r="AA2381" s="100"/>
      <c r="AB2381" s="99"/>
      <c r="AC2381" s="100"/>
      <c r="AD2381" s="105"/>
      <c r="AE2381" s="94"/>
      <c r="AF2381" s="105"/>
      <c r="AG2381" s="94"/>
      <c r="AH2381" s="132"/>
      <c r="AI2381" s="97"/>
      <c r="AJ2381" s="96"/>
      <c r="AK2381" s="176"/>
      <c r="AL2381" s="169"/>
    </row>
    <row r="2382" spans="13:38" x14ac:dyDescent="0.45">
      <c r="M2382" s="96"/>
      <c r="N2382" s="103"/>
      <c r="R2382" s="108"/>
      <c r="S2382" s="98"/>
      <c r="T2382" s="105"/>
      <c r="V2382" s="171"/>
      <c r="W2382" s="95"/>
      <c r="X2382" s="129"/>
      <c r="Y2382" s="100"/>
      <c r="Z2382" s="99"/>
      <c r="AA2382" s="100"/>
      <c r="AB2382" s="99"/>
      <c r="AC2382" s="100"/>
      <c r="AD2382" s="105"/>
      <c r="AE2382" s="94"/>
      <c r="AF2382" s="105"/>
      <c r="AG2382" s="94"/>
      <c r="AH2382" s="132"/>
      <c r="AI2382" s="97"/>
      <c r="AJ2382" s="96"/>
      <c r="AK2382" s="176"/>
      <c r="AL2382" s="169"/>
    </row>
    <row r="2383" spans="13:38" x14ac:dyDescent="0.45">
      <c r="M2383" s="96"/>
      <c r="N2383" s="103"/>
      <c r="R2383" s="108"/>
      <c r="S2383" s="98"/>
      <c r="T2383" s="105"/>
      <c r="V2383" s="171"/>
      <c r="W2383" s="95"/>
      <c r="X2383" s="129"/>
      <c r="Y2383" s="100"/>
      <c r="Z2383" s="99"/>
      <c r="AA2383" s="100"/>
      <c r="AB2383" s="99"/>
      <c r="AC2383" s="100"/>
      <c r="AD2383" s="105"/>
      <c r="AE2383" s="94"/>
      <c r="AF2383" s="105"/>
      <c r="AG2383" s="94"/>
      <c r="AH2383" s="132"/>
      <c r="AI2383" s="97"/>
      <c r="AJ2383" s="96"/>
      <c r="AK2383" s="176"/>
      <c r="AL2383" s="169"/>
    </row>
    <row r="2384" spans="13:38" x14ac:dyDescent="0.45">
      <c r="M2384" s="96"/>
      <c r="N2384" s="103"/>
      <c r="R2384" s="108"/>
      <c r="S2384" s="98"/>
      <c r="T2384" s="105"/>
      <c r="V2384" s="171"/>
      <c r="W2384" s="95"/>
      <c r="X2384" s="129"/>
      <c r="Y2384" s="100"/>
      <c r="Z2384" s="99"/>
      <c r="AA2384" s="100"/>
      <c r="AB2384" s="99"/>
      <c r="AC2384" s="100"/>
      <c r="AD2384" s="105"/>
      <c r="AE2384" s="94"/>
      <c r="AF2384" s="105"/>
      <c r="AG2384" s="94"/>
      <c r="AH2384" s="132"/>
      <c r="AI2384" s="97"/>
      <c r="AJ2384" s="96"/>
      <c r="AK2384" s="176"/>
      <c r="AL2384" s="169"/>
    </row>
    <row r="2385" spans="13:38" x14ac:dyDescent="0.45">
      <c r="M2385" s="96"/>
      <c r="N2385" s="103"/>
      <c r="R2385" s="108"/>
      <c r="S2385" s="98"/>
      <c r="T2385" s="105"/>
      <c r="V2385" s="171"/>
      <c r="W2385" s="95"/>
      <c r="X2385" s="129"/>
      <c r="Y2385" s="100"/>
      <c r="Z2385" s="99"/>
      <c r="AA2385" s="100"/>
      <c r="AB2385" s="99"/>
      <c r="AC2385" s="100"/>
      <c r="AD2385" s="105"/>
      <c r="AE2385" s="94"/>
      <c r="AF2385" s="105"/>
      <c r="AG2385" s="94"/>
      <c r="AH2385" s="132"/>
      <c r="AI2385" s="97"/>
      <c r="AJ2385" s="96"/>
      <c r="AK2385" s="176"/>
      <c r="AL2385" s="169"/>
    </row>
    <row r="2386" spans="13:38" x14ac:dyDescent="0.45">
      <c r="M2386" s="96"/>
      <c r="N2386" s="103"/>
      <c r="R2386" s="108"/>
      <c r="S2386" s="98"/>
      <c r="T2386" s="105"/>
      <c r="V2386" s="171"/>
      <c r="W2386" s="95"/>
      <c r="X2386" s="129"/>
      <c r="Y2386" s="100"/>
      <c r="Z2386" s="99"/>
      <c r="AA2386" s="100"/>
      <c r="AB2386" s="99"/>
      <c r="AC2386" s="100"/>
      <c r="AD2386" s="105"/>
      <c r="AE2386" s="94"/>
      <c r="AF2386" s="105"/>
      <c r="AG2386" s="94"/>
      <c r="AH2386" s="132"/>
      <c r="AI2386" s="97"/>
      <c r="AJ2386" s="96"/>
      <c r="AK2386" s="176"/>
      <c r="AL2386" s="169"/>
    </row>
    <row r="2387" spans="13:38" x14ac:dyDescent="0.45">
      <c r="M2387" s="96"/>
      <c r="N2387" s="103"/>
      <c r="R2387" s="108"/>
      <c r="S2387" s="98"/>
      <c r="T2387" s="105"/>
      <c r="V2387" s="171"/>
      <c r="W2387" s="95"/>
      <c r="X2387" s="129"/>
      <c r="Y2387" s="100"/>
      <c r="Z2387" s="99"/>
      <c r="AA2387" s="100"/>
      <c r="AB2387" s="99"/>
      <c r="AC2387" s="100"/>
      <c r="AD2387" s="105"/>
      <c r="AE2387" s="94"/>
      <c r="AF2387" s="105"/>
      <c r="AG2387" s="94"/>
      <c r="AH2387" s="132"/>
      <c r="AI2387" s="97"/>
      <c r="AJ2387" s="96"/>
      <c r="AK2387" s="176"/>
      <c r="AL2387" s="169"/>
    </row>
    <row r="2388" spans="13:38" x14ac:dyDescent="0.45">
      <c r="M2388" s="96"/>
      <c r="N2388" s="103"/>
      <c r="R2388" s="108"/>
      <c r="S2388" s="98"/>
      <c r="T2388" s="105"/>
      <c r="V2388" s="171"/>
      <c r="W2388" s="95"/>
      <c r="X2388" s="129"/>
      <c r="Y2388" s="100"/>
      <c r="Z2388" s="99"/>
      <c r="AA2388" s="100"/>
      <c r="AB2388" s="99"/>
      <c r="AC2388" s="100"/>
      <c r="AD2388" s="105"/>
      <c r="AE2388" s="94"/>
      <c r="AF2388" s="105"/>
      <c r="AG2388" s="94"/>
      <c r="AH2388" s="132"/>
      <c r="AI2388" s="97"/>
      <c r="AJ2388" s="96"/>
      <c r="AK2388" s="176"/>
      <c r="AL2388" s="169"/>
    </row>
    <row r="2389" spans="13:38" x14ac:dyDescent="0.45">
      <c r="M2389" s="96"/>
      <c r="N2389" s="103"/>
      <c r="R2389" s="108"/>
      <c r="S2389" s="98"/>
      <c r="T2389" s="105"/>
      <c r="V2389" s="171"/>
      <c r="W2389" s="95"/>
      <c r="X2389" s="129"/>
      <c r="Y2389" s="100"/>
      <c r="Z2389" s="99"/>
      <c r="AA2389" s="100"/>
      <c r="AB2389" s="99"/>
      <c r="AC2389" s="100"/>
      <c r="AD2389" s="105"/>
      <c r="AE2389" s="94"/>
      <c r="AF2389" s="105"/>
      <c r="AG2389" s="94"/>
      <c r="AH2389" s="132"/>
      <c r="AI2389" s="97"/>
      <c r="AJ2389" s="96"/>
      <c r="AK2389" s="176"/>
      <c r="AL2389" s="169"/>
    </row>
    <row r="2390" spans="13:38" x14ac:dyDescent="0.45">
      <c r="M2390" s="96"/>
      <c r="N2390" s="103"/>
      <c r="R2390" s="108"/>
      <c r="S2390" s="98"/>
      <c r="T2390" s="105"/>
      <c r="V2390" s="171"/>
      <c r="W2390" s="95"/>
      <c r="X2390" s="129"/>
      <c r="Y2390" s="100"/>
      <c r="Z2390" s="99"/>
      <c r="AA2390" s="100"/>
      <c r="AB2390" s="99"/>
      <c r="AC2390" s="100"/>
      <c r="AD2390" s="105"/>
      <c r="AE2390" s="94"/>
      <c r="AF2390" s="105"/>
      <c r="AG2390" s="94"/>
      <c r="AH2390" s="132"/>
      <c r="AI2390" s="97"/>
      <c r="AJ2390" s="96"/>
      <c r="AK2390" s="176"/>
      <c r="AL2390" s="169"/>
    </row>
    <row r="2391" spans="13:38" x14ac:dyDescent="0.45">
      <c r="M2391" s="96"/>
      <c r="N2391" s="103"/>
      <c r="R2391" s="108"/>
      <c r="S2391" s="98"/>
      <c r="T2391" s="105"/>
      <c r="V2391" s="171"/>
      <c r="W2391" s="95"/>
      <c r="X2391" s="129"/>
      <c r="Y2391" s="100"/>
      <c r="Z2391" s="99"/>
      <c r="AA2391" s="100"/>
      <c r="AB2391" s="99"/>
      <c r="AC2391" s="100"/>
      <c r="AD2391" s="105"/>
      <c r="AE2391" s="94"/>
      <c r="AF2391" s="105"/>
      <c r="AG2391" s="94"/>
      <c r="AH2391" s="132"/>
      <c r="AI2391" s="97"/>
      <c r="AJ2391" s="96"/>
      <c r="AK2391" s="176"/>
      <c r="AL2391" s="169"/>
    </row>
    <row r="2392" spans="13:38" x14ac:dyDescent="0.45">
      <c r="M2392" s="96"/>
      <c r="N2392" s="103"/>
      <c r="R2392" s="108"/>
      <c r="S2392" s="98"/>
      <c r="T2392" s="105"/>
      <c r="V2392" s="171"/>
      <c r="W2392" s="95"/>
      <c r="X2392" s="129"/>
      <c r="Y2392" s="100"/>
      <c r="Z2392" s="99"/>
      <c r="AA2392" s="100"/>
      <c r="AB2392" s="99"/>
      <c r="AC2392" s="100"/>
      <c r="AD2392" s="105"/>
      <c r="AE2392" s="94"/>
      <c r="AF2392" s="105"/>
      <c r="AG2392" s="94"/>
      <c r="AH2392" s="132"/>
      <c r="AI2392" s="97"/>
      <c r="AJ2392" s="96"/>
      <c r="AK2392" s="176"/>
      <c r="AL2392" s="169"/>
    </row>
    <row r="2393" spans="13:38" x14ac:dyDescent="0.45">
      <c r="M2393" s="96"/>
      <c r="N2393" s="103"/>
      <c r="R2393" s="108"/>
      <c r="S2393" s="98"/>
      <c r="T2393" s="105"/>
      <c r="V2393" s="171"/>
      <c r="W2393" s="95"/>
      <c r="X2393" s="129"/>
      <c r="Y2393" s="100"/>
      <c r="Z2393" s="99"/>
      <c r="AA2393" s="100"/>
      <c r="AB2393" s="99"/>
      <c r="AC2393" s="100"/>
      <c r="AD2393" s="105"/>
      <c r="AE2393" s="94"/>
      <c r="AF2393" s="105"/>
      <c r="AG2393" s="94"/>
      <c r="AH2393" s="132"/>
      <c r="AI2393" s="97"/>
      <c r="AJ2393" s="96"/>
      <c r="AK2393" s="176"/>
      <c r="AL2393" s="169"/>
    </row>
    <row r="2394" spans="13:38" x14ac:dyDescent="0.45">
      <c r="M2394" s="96"/>
      <c r="N2394" s="103"/>
      <c r="R2394" s="108"/>
      <c r="S2394" s="98"/>
      <c r="T2394" s="105"/>
      <c r="V2394" s="171"/>
      <c r="W2394" s="95"/>
      <c r="X2394" s="129"/>
      <c r="Y2394" s="100"/>
      <c r="Z2394" s="99"/>
      <c r="AA2394" s="100"/>
      <c r="AB2394" s="99"/>
      <c r="AC2394" s="100"/>
      <c r="AD2394" s="105"/>
      <c r="AE2394" s="94"/>
      <c r="AF2394" s="105"/>
      <c r="AG2394" s="94"/>
      <c r="AH2394" s="132"/>
      <c r="AI2394" s="97"/>
      <c r="AJ2394" s="96"/>
      <c r="AK2394" s="176"/>
      <c r="AL2394" s="169"/>
    </row>
    <row r="2395" spans="13:38" x14ac:dyDescent="0.45">
      <c r="M2395" s="96"/>
      <c r="N2395" s="103"/>
      <c r="R2395" s="108"/>
      <c r="S2395" s="98"/>
      <c r="T2395" s="105"/>
      <c r="V2395" s="171"/>
      <c r="W2395" s="95"/>
      <c r="X2395" s="129"/>
      <c r="Y2395" s="100"/>
      <c r="Z2395" s="99"/>
      <c r="AA2395" s="100"/>
      <c r="AB2395" s="99"/>
      <c r="AC2395" s="100"/>
      <c r="AD2395" s="105"/>
      <c r="AE2395" s="94"/>
      <c r="AF2395" s="105"/>
      <c r="AG2395" s="94"/>
      <c r="AH2395" s="132"/>
      <c r="AI2395" s="97"/>
      <c r="AJ2395" s="96"/>
      <c r="AK2395" s="176"/>
      <c r="AL2395" s="169"/>
    </row>
    <row r="2396" spans="13:38" x14ac:dyDescent="0.45">
      <c r="M2396" s="96"/>
      <c r="N2396" s="103"/>
      <c r="R2396" s="108"/>
      <c r="S2396" s="98"/>
      <c r="T2396" s="105"/>
      <c r="V2396" s="171"/>
      <c r="W2396" s="95"/>
      <c r="X2396" s="129"/>
      <c r="Y2396" s="100"/>
      <c r="Z2396" s="99"/>
      <c r="AA2396" s="100"/>
      <c r="AB2396" s="99"/>
      <c r="AC2396" s="100"/>
      <c r="AD2396" s="105"/>
      <c r="AE2396" s="94"/>
      <c r="AF2396" s="105"/>
      <c r="AG2396" s="94"/>
      <c r="AH2396" s="132"/>
      <c r="AI2396" s="97"/>
      <c r="AJ2396" s="96"/>
      <c r="AK2396" s="176"/>
      <c r="AL2396" s="169"/>
    </row>
    <row r="2397" spans="13:38" x14ac:dyDescent="0.45">
      <c r="M2397" s="96"/>
      <c r="N2397" s="103"/>
      <c r="R2397" s="108"/>
      <c r="S2397" s="98"/>
      <c r="T2397" s="105"/>
      <c r="V2397" s="171"/>
      <c r="W2397" s="95"/>
      <c r="X2397" s="129"/>
      <c r="Y2397" s="100"/>
      <c r="Z2397" s="99"/>
      <c r="AA2397" s="100"/>
      <c r="AB2397" s="99"/>
      <c r="AC2397" s="100"/>
      <c r="AD2397" s="105"/>
      <c r="AE2397" s="94"/>
      <c r="AF2397" s="105"/>
      <c r="AG2397" s="94"/>
      <c r="AH2397" s="132"/>
      <c r="AI2397" s="97"/>
      <c r="AJ2397" s="96"/>
      <c r="AK2397" s="176"/>
      <c r="AL2397" s="169"/>
    </row>
    <row r="2398" spans="13:38" x14ac:dyDescent="0.45">
      <c r="M2398" s="96"/>
      <c r="N2398" s="103"/>
      <c r="R2398" s="108"/>
      <c r="S2398" s="98"/>
      <c r="T2398" s="105"/>
      <c r="V2398" s="171"/>
      <c r="W2398" s="95"/>
      <c r="X2398" s="129"/>
      <c r="Y2398" s="100"/>
      <c r="Z2398" s="99"/>
      <c r="AA2398" s="100"/>
      <c r="AB2398" s="99"/>
      <c r="AC2398" s="100"/>
      <c r="AD2398" s="105"/>
      <c r="AE2398" s="94"/>
      <c r="AF2398" s="105"/>
      <c r="AG2398" s="94"/>
      <c r="AH2398" s="132"/>
      <c r="AI2398" s="97"/>
      <c r="AJ2398" s="96"/>
      <c r="AK2398" s="176"/>
      <c r="AL2398" s="169"/>
    </row>
    <row r="2399" spans="13:38" x14ac:dyDescent="0.45">
      <c r="M2399" s="96"/>
      <c r="N2399" s="103"/>
      <c r="R2399" s="108"/>
      <c r="S2399" s="98"/>
      <c r="T2399" s="105"/>
      <c r="V2399" s="171"/>
      <c r="W2399" s="95"/>
      <c r="X2399" s="129"/>
      <c r="Y2399" s="100"/>
      <c r="Z2399" s="99"/>
      <c r="AA2399" s="100"/>
      <c r="AB2399" s="99"/>
      <c r="AC2399" s="100"/>
      <c r="AD2399" s="105"/>
      <c r="AE2399" s="94"/>
      <c r="AF2399" s="105"/>
      <c r="AG2399" s="94"/>
      <c r="AH2399" s="132"/>
      <c r="AI2399" s="97"/>
      <c r="AJ2399" s="96"/>
      <c r="AK2399" s="176"/>
      <c r="AL2399" s="169"/>
    </row>
    <row r="2400" spans="13:38" x14ac:dyDescent="0.45">
      <c r="M2400" s="96"/>
      <c r="N2400" s="103"/>
      <c r="R2400" s="108"/>
      <c r="S2400" s="98"/>
      <c r="T2400" s="105"/>
      <c r="V2400" s="171"/>
      <c r="W2400" s="95"/>
      <c r="X2400" s="129"/>
      <c r="Y2400" s="100"/>
      <c r="Z2400" s="99"/>
      <c r="AA2400" s="100"/>
      <c r="AB2400" s="99"/>
      <c r="AC2400" s="100"/>
      <c r="AD2400" s="105"/>
      <c r="AE2400" s="94"/>
      <c r="AF2400" s="105"/>
      <c r="AG2400" s="94"/>
      <c r="AH2400" s="132"/>
      <c r="AI2400" s="97"/>
      <c r="AJ2400" s="96"/>
      <c r="AK2400" s="176"/>
      <c r="AL2400" s="169"/>
    </row>
    <row r="2401" spans="13:38" x14ac:dyDescent="0.45">
      <c r="M2401" s="96"/>
      <c r="N2401" s="103"/>
      <c r="R2401" s="108"/>
      <c r="S2401" s="98"/>
      <c r="T2401" s="105"/>
      <c r="V2401" s="171"/>
      <c r="W2401" s="95"/>
      <c r="X2401" s="129"/>
      <c r="Y2401" s="100"/>
      <c r="Z2401" s="99"/>
      <c r="AA2401" s="100"/>
      <c r="AB2401" s="99"/>
      <c r="AC2401" s="100"/>
      <c r="AD2401" s="105"/>
      <c r="AE2401" s="94"/>
      <c r="AF2401" s="105"/>
      <c r="AG2401" s="94"/>
      <c r="AH2401" s="132"/>
      <c r="AI2401" s="97"/>
      <c r="AJ2401" s="96"/>
      <c r="AK2401" s="176"/>
      <c r="AL2401" s="169"/>
    </row>
    <row r="2402" spans="13:38" x14ac:dyDescent="0.45">
      <c r="M2402" s="96"/>
      <c r="N2402" s="103"/>
      <c r="R2402" s="108"/>
      <c r="S2402" s="98"/>
      <c r="T2402" s="105"/>
      <c r="V2402" s="171"/>
      <c r="W2402" s="95"/>
      <c r="X2402" s="129"/>
      <c r="Y2402" s="100"/>
      <c r="Z2402" s="99"/>
      <c r="AA2402" s="100"/>
      <c r="AB2402" s="99"/>
      <c r="AC2402" s="100"/>
      <c r="AD2402" s="105"/>
      <c r="AE2402" s="94"/>
      <c r="AF2402" s="105"/>
      <c r="AG2402" s="94"/>
      <c r="AH2402" s="132"/>
      <c r="AI2402" s="97"/>
      <c r="AJ2402" s="96"/>
      <c r="AK2402" s="176"/>
      <c r="AL2402" s="169"/>
    </row>
    <row r="2403" spans="13:38" x14ac:dyDescent="0.45">
      <c r="M2403" s="96"/>
      <c r="N2403" s="103"/>
      <c r="R2403" s="108"/>
      <c r="S2403" s="98"/>
      <c r="T2403" s="105"/>
      <c r="V2403" s="171"/>
      <c r="W2403" s="95"/>
      <c r="X2403" s="129"/>
      <c r="Y2403" s="100"/>
      <c r="Z2403" s="99"/>
      <c r="AA2403" s="100"/>
      <c r="AB2403" s="99"/>
      <c r="AC2403" s="100"/>
      <c r="AD2403" s="105"/>
      <c r="AE2403" s="94"/>
      <c r="AF2403" s="105"/>
      <c r="AG2403" s="94"/>
      <c r="AH2403" s="132"/>
      <c r="AI2403" s="97"/>
      <c r="AJ2403" s="96"/>
      <c r="AK2403" s="176"/>
      <c r="AL2403" s="169"/>
    </row>
    <row r="2404" spans="13:38" x14ac:dyDescent="0.45">
      <c r="M2404" s="96"/>
      <c r="N2404" s="103"/>
      <c r="R2404" s="108"/>
      <c r="S2404" s="98"/>
      <c r="T2404" s="105"/>
      <c r="V2404" s="171"/>
      <c r="W2404" s="95"/>
      <c r="X2404" s="129"/>
      <c r="Y2404" s="100"/>
      <c r="Z2404" s="99"/>
      <c r="AA2404" s="100"/>
      <c r="AB2404" s="99"/>
      <c r="AC2404" s="100"/>
      <c r="AD2404" s="105"/>
      <c r="AE2404" s="94"/>
      <c r="AF2404" s="105"/>
      <c r="AG2404" s="94"/>
      <c r="AH2404" s="132"/>
      <c r="AI2404" s="97"/>
      <c r="AJ2404" s="96"/>
      <c r="AK2404" s="176"/>
      <c r="AL2404" s="169"/>
    </row>
    <row r="2405" spans="13:38" x14ac:dyDescent="0.45">
      <c r="M2405" s="96"/>
      <c r="N2405" s="103"/>
      <c r="R2405" s="108"/>
      <c r="S2405" s="98"/>
      <c r="T2405" s="105"/>
      <c r="V2405" s="171"/>
      <c r="W2405" s="95"/>
      <c r="X2405" s="129"/>
      <c r="Y2405" s="100"/>
      <c r="Z2405" s="99"/>
      <c r="AA2405" s="100"/>
      <c r="AB2405" s="99"/>
      <c r="AC2405" s="100"/>
      <c r="AD2405" s="105"/>
      <c r="AE2405" s="94"/>
      <c r="AF2405" s="105"/>
      <c r="AG2405" s="94"/>
      <c r="AH2405" s="132"/>
      <c r="AI2405" s="97"/>
      <c r="AJ2405" s="96"/>
      <c r="AK2405" s="176"/>
      <c r="AL2405" s="169"/>
    </row>
    <row r="2406" spans="13:38" x14ac:dyDescent="0.45">
      <c r="M2406" s="96"/>
      <c r="N2406" s="103"/>
      <c r="R2406" s="108"/>
      <c r="S2406" s="98"/>
      <c r="T2406" s="105"/>
      <c r="V2406" s="171"/>
      <c r="W2406" s="95"/>
      <c r="X2406" s="129"/>
      <c r="Y2406" s="100"/>
      <c r="Z2406" s="99"/>
      <c r="AA2406" s="100"/>
      <c r="AB2406" s="99"/>
      <c r="AC2406" s="100"/>
      <c r="AD2406" s="105"/>
      <c r="AE2406" s="94"/>
      <c r="AF2406" s="105"/>
      <c r="AG2406" s="94"/>
      <c r="AH2406" s="132"/>
      <c r="AI2406" s="97"/>
      <c r="AJ2406" s="96"/>
      <c r="AK2406" s="176"/>
      <c r="AL2406" s="169"/>
    </row>
    <row r="2407" spans="13:38" x14ac:dyDescent="0.45">
      <c r="M2407" s="96"/>
      <c r="N2407" s="103"/>
      <c r="R2407" s="108"/>
      <c r="S2407" s="98"/>
      <c r="T2407" s="105"/>
      <c r="V2407" s="171"/>
      <c r="W2407" s="95"/>
      <c r="X2407" s="129"/>
      <c r="Y2407" s="100"/>
      <c r="Z2407" s="99"/>
      <c r="AA2407" s="100"/>
      <c r="AB2407" s="99"/>
      <c r="AC2407" s="100"/>
      <c r="AD2407" s="105"/>
      <c r="AE2407" s="94"/>
      <c r="AF2407" s="105"/>
      <c r="AG2407" s="94"/>
      <c r="AH2407" s="132"/>
      <c r="AI2407" s="97"/>
      <c r="AJ2407" s="96"/>
      <c r="AK2407" s="176"/>
      <c r="AL2407" s="169"/>
    </row>
    <row r="2408" spans="13:38" x14ac:dyDescent="0.45">
      <c r="M2408" s="96"/>
      <c r="N2408" s="103"/>
      <c r="R2408" s="108"/>
      <c r="S2408" s="98"/>
      <c r="T2408" s="105"/>
      <c r="V2408" s="171"/>
      <c r="W2408" s="95"/>
      <c r="X2408" s="129"/>
      <c r="Y2408" s="100"/>
      <c r="Z2408" s="99"/>
      <c r="AA2408" s="100"/>
      <c r="AB2408" s="99"/>
      <c r="AC2408" s="100"/>
      <c r="AD2408" s="105"/>
      <c r="AE2408" s="94"/>
      <c r="AF2408" s="105"/>
      <c r="AG2408" s="94"/>
      <c r="AH2408" s="132"/>
      <c r="AI2408" s="97"/>
      <c r="AJ2408" s="96"/>
      <c r="AK2408" s="176"/>
      <c r="AL2408" s="169"/>
    </row>
    <row r="2409" spans="13:38" x14ac:dyDescent="0.45">
      <c r="M2409" s="96"/>
      <c r="N2409" s="103"/>
      <c r="R2409" s="108"/>
      <c r="S2409" s="98"/>
      <c r="T2409" s="105"/>
      <c r="V2409" s="171"/>
      <c r="W2409" s="95"/>
      <c r="X2409" s="129"/>
      <c r="Y2409" s="100"/>
      <c r="Z2409" s="99"/>
      <c r="AA2409" s="100"/>
      <c r="AB2409" s="99"/>
      <c r="AC2409" s="100"/>
      <c r="AD2409" s="105"/>
      <c r="AE2409" s="94"/>
      <c r="AF2409" s="105"/>
      <c r="AG2409" s="94"/>
      <c r="AH2409" s="132"/>
      <c r="AI2409" s="97"/>
      <c r="AJ2409" s="96"/>
      <c r="AK2409" s="176"/>
      <c r="AL2409" s="169"/>
    </row>
    <row r="2410" spans="13:38" x14ac:dyDescent="0.45">
      <c r="M2410" s="96"/>
      <c r="N2410" s="103"/>
      <c r="R2410" s="108"/>
      <c r="S2410" s="98"/>
      <c r="T2410" s="105"/>
      <c r="V2410" s="171"/>
      <c r="W2410" s="95"/>
      <c r="X2410" s="129"/>
      <c r="Y2410" s="100"/>
      <c r="Z2410" s="99"/>
      <c r="AA2410" s="100"/>
      <c r="AB2410" s="99"/>
      <c r="AC2410" s="100"/>
      <c r="AD2410" s="105"/>
      <c r="AE2410" s="94"/>
      <c r="AF2410" s="105"/>
      <c r="AG2410" s="94"/>
      <c r="AH2410" s="132"/>
      <c r="AI2410" s="97"/>
      <c r="AJ2410" s="96"/>
      <c r="AK2410" s="176"/>
      <c r="AL2410" s="169"/>
    </row>
    <row r="2411" spans="13:38" x14ac:dyDescent="0.45">
      <c r="M2411" s="96"/>
      <c r="N2411" s="103"/>
      <c r="R2411" s="108"/>
      <c r="S2411" s="98"/>
      <c r="T2411" s="105"/>
      <c r="V2411" s="171"/>
      <c r="W2411" s="95"/>
      <c r="X2411" s="129"/>
      <c r="Y2411" s="100"/>
      <c r="Z2411" s="99"/>
      <c r="AA2411" s="100"/>
      <c r="AB2411" s="99"/>
      <c r="AC2411" s="100"/>
      <c r="AD2411" s="105"/>
      <c r="AE2411" s="94"/>
      <c r="AF2411" s="105"/>
      <c r="AG2411" s="94"/>
      <c r="AH2411" s="132"/>
      <c r="AI2411" s="97"/>
      <c r="AJ2411" s="96"/>
      <c r="AK2411" s="176"/>
      <c r="AL2411" s="169"/>
    </row>
    <row r="2412" spans="13:38" x14ac:dyDescent="0.45">
      <c r="M2412" s="96"/>
      <c r="N2412" s="103"/>
      <c r="R2412" s="108"/>
      <c r="S2412" s="98"/>
      <c r="T2412" s="105"/>
      <c r="V2412" s="171"/>
      <c r="W2412" s="95"/>
      <c r="X2412" s="129"/>
      <c r="Y2412" s="100"/>
      <c r="Z2412" s="99"/>
      <c r="AA2412" s="100"/>
      <c r="AB2412" s="99"/>
      <c r="AC2412" s="100"/>
      <c r="AD2412" s="105"/>
      <c r="AE2412" s="94"/>
      <c r="AF2412" s="105"/>
      <c r="AG2412" s="94"/>
      <c r="AH2412" s="132"/>
      <c r="AI2412" s="97"/>
      <c r="AJ2412" s="96"/>
      <c r="AK2412" s="176"/>
      <c r="AL2412" s="169"/>
    </row>
    <row r="2413" spans="13:38" x14ac:dyDescent="0.45">
      <c r="M2413" s="96"/>
      <c r="N2413" s="103"/>
      <c r="R2413" s="108"/>
      <c r="S2413" s="98"/>
      <c r="T2413" s="105"/>
      <c r="V2413" s="171"/>
      <c r="W2413" s="95"/>
      <c r="X2413" s="129"/>
      <c r="Y2413" s="100"/>
      <c r="Z2413" s="99"/>
      <c r="AA2413" s="100"/>
      <c r="AB2413" s="99"/>
      <c r="AC2413" s="100"/>
      <c r="AD2413" s="105"/>
      <c r="AE2413" s="94"/>
      <c r="AF2413" s="105"/>
      <c r="AG2413" s="94"/>
      <c r="AH2413" s="132"/>
      <c r="AI2413" s="97"/>
      <c r="AJ2413" s="96"/>
      <c r="AK2413" s="176"/>
      <c r="AL2413" s="169"/>
    </row>
    <row r="2414" spans="13:38" x14ac:dyDescent="0.45">
      <c r="M2414" s="96"/>
      <c r="N2414" s="103"/>
      <c r="R2414" s="108"/>
      <c r="S2414" s="98"/>
      <c r="T2414" s="105"/>
      <c r="V2414" s="171"/>
      <c r="W2414" s="95"/>
      <c r="X2414" s="129"/>
      <c r="Y2414" s="100"/>
      <c r="Z2414" s="99"/>
      <c r="AA2414" s="100"/>
      <c r="AB2414" s="99"/>
      <c r="AC2414" s="100"/>
      <c r="AD2414" s="105"/>
      <c r="AE2414" s="94"/>
      <c r="AF2414" s="105"/>
      <c r="AG2414" s="94"/>
      <c r="AH2414" s="132"/>
      <c r="AI2414" s="97"/>
      <c r="AJ2414" s="96"/>
      <c r="AK2414" s="176"/>
      <c r="AL2414" s="169"/>
    </row>
    <row r="2415" spans="13:38" x14ac:dyDescent="0.45">
      <c r="M2415" s="96"/>
      <c r="N2415" s="103"/>
      <c r="R2415" s="108"/>
      <c r="S2415" s="98"/>
      <c r="T2415" s="105"/>
      <c r="V2415" s="171"/>
      <c r="W2415" s="95"/>
      <c r="X2415" s="129"/>
      <c r="Y2415" s="100"/>
      <c r="Z2415" s="99"/>
      <c r="AA2415" s="100"/>
      <c r="AB2415" s="99"/>
      <c r="AC2415" s="100"/>
      <c r="AD2415" s="105"/>
      <c r="AE2415" s="94"/>
      <c r="AF2415" s="105"/>
      <c r="AG2415" s="94"/>
      <c r="AH2415" s="132"/>
      <c r="AI2415" s="97"/>
      <c r="AJ2415" s="96"/>
      <c r="AK2415" s="176"/>
      <c r="AL2415" s="169"/>
    </row>
    <row r="2416" spans="13:38" x14ac:dyDescent="0.45">
      <c r="M2416" s="96"/>
      <c r="N2416" s="103"/>
      <c r="R2416" s="108"/>
      <c r="S2416" s="98"/>
      <c r="T2416" s="105"/>
      <c r="V2416" s="171"/>
      <c r="W2416" s="95"/>
      <c r="X2416" s="129"/>
      <c r="Y2416" s="100"/>
      <c r="Z2416" s="99"/>
      <c r="AA2416" s="100"/>
      <c r="AB2416" s="99"/>
      <c r="AC2416" s="100"/>
      <c r="AD2416" s="105"/>
      <c r="AE2416" s="94"/>
      <c r="AF2416" s="105"/>
      <c r="AG2416" s="94"/>
      <c r="AH2416" s="132"/>
      <c r="AI2416" s="97"/>
      <c r="AJ2416" s="96"/>
      <c r="AK2416" s="176"/>
      <c r="AL2416" s="169"/>
    </row>
    <row r="2417" spans="13:38" x14ac:dyDescent="0.45">
      <c r="M2417" s="96"/>
      <c r="N2417" s="103"/>
      <c r="R2417" s="108"/>
      <c r="S2417" s="98"/>
      <c r="T2417" s="105"/>
      <c r="V2417" s="171"/>
      <c r="W2417" s="95"/>
      <c r="X2417" s="129"/>
      <c r="Y2417" s="100"/>
      <c r="Z2417" s="99"/>
      <c r="AA2417" s="100"/>
      <c r="AB2417" s="99"/>
      <c r="AC2417" s="100"/>
      <c r="AD2417" s="105"/>
      <c r="AE2417" s="94"/>
      <c r="AF2417" s="105"/>
      <c r="AG2417" s="94"/>
      <c r="AH2417" s="132"/>
      <c r="AI2417" s="97"/>
      <c r="AJ2417" s="96"/>
      <c r="AK2417" s="176"/>
      <c r="AL2417" s="169"/>
    </row>
    <row r="2418" spans="13:38" x14ac:dyDescent="0.45">
      <c r="M2418" s="96"/>
      <c r="N2418" s="103"/>
      <c r="R2418" s="108"/>
      <c r="S2418" s="98"/>
      <c r="T2418" s="105"/>
      <c r="V2418" s="171"/>
      <c r="W2418" s="95"/>
      <c r="X2418" s="129"/>
      <c r="Y2418" s="100"/>
      <c r="Z2418" s="99"/>
      <c r="AA2418" s="100"/>
      <c r="AB2418" s="99"/>
      <c r="AC2418" s="100"/>
      <c r="AD2418" s="105"/>
      <c r="AE2418" s="94"/>
      <c r="AF2418" s="105"/>
      <c r="AG2418" s="94"/>
      <c r="AH2418" s="132"/>
      <c r="AI2418" s="97"/>
      <c r="AJ2418" s="96"/>
      <c r="AK2418" s="176"/>
      <c r="AL2418" s="169"/>
    </row>
    <row r="2419" spans="13:38" x14ac:dyDescent="0.45">
      <c r="M2419" s="96"/>
      <c r="N2419" s="103"/>
      <c r="R2419" s="108"/>
      <c r="S2419" s="98"/>
      <c r="T2419" s="105"/>
      <c r="V2419" s="171"/>
      <c r="W2419" s="95"/>
      <c r="X2419" s="129"/>
      <c r="Y2419" s="100"/>
      <c r="Z2419" s="99"/>
      <c r="AA2419" s="100"/>
      <c r="AB2419" s="99"/>
      <c r="AC2419" s="100"/>
      <c r="AD2419" s="105"/>
      <c r="AE2419" s="94"/>
      <c r="AF2419" s="105"/>
      <c r="AG2419" s="94"/>
      <c r="AH2419" s="132"/>
      <c r="AI2419" s="97"/>
      <c r="AJ2419" s="96"/>
      <c r="AK2419" s="176"/>
      <c r="AL2419" s="169"/>
    </row>
    <row r="2420" spans="13:38" x14ac:dyDescent="0.45">
      <c r="M2420" s="96"/>
      <c r="N2420" s="103"/>
      <c r="R2420" s="108"/>
      <c r="S2420" s="98"/>
      <c r="T2420" s="105"/>
      <c r="V2420" s="171"/>
      <c r="W2420" s="95"/>
      <c r="X2420" s="129"/>
      <c r="Y2420" s="100"/>
      <c r="Z2420" s="99"/>
      <c r="AA2420" s="100"/>
      <c r="AB2420" s="99"/>
      <c r="AC2420" s="100"/>
      <c r="AD2420" s="105"/>
      <c r="AE2420" s="94"/>
      <c r="AF2420" s="105"/>
      <c r="AG2420" s="94"/>
      <c r="AH2420" s="132"/>
      <c r="AI2420" s="97"/>
      <c r="AJ2420" s="96"/>
      <c r="AK2420" s="176"/>
      <c r="AL2420" s="169"/>
    </row>
    <row r="2421" spans="13:38" x14ac:dyDescent="0.45">
      <c r="M2421" s="96"/>
      <c r="N2421" s="103"/>
      <c r="R2421" s="108"/>
      <c r="S2421" s="98"/>
      <c r="T2421" s="105"/>
      <c r="V2421" s="171"/>
      <c r="W2421" s="95"/>
      <c r="X2421" s="129"/>
      <c r="Y2421" s="100"/>
      <c r="Z2421" s="99"/>
      <c r="AA2421" s="100"/>
      <c r="AB2421" s="99"/>
      <c r="AC2421" s="100"/>
      <c r="AD2421" s="105"/>
      <c r="AE2421" s="94"/>
      <c r="AF2421" s="105"/>
      <c r="AG2421" s="94"/>
      <c r="AH2421" s="132"/>
      <c r="AI2421" s="97"/>
      <c r="AJ2421" s="96"/>
      <c r="AK2421" s="176"/>
      <c r="AL2421" s="169"/>
    </row>
    <row r="2422" spans="13:38" x14ac:dyDescent="0.45">
      <c r="M2422" s="96"/>
      <c r="N2422" s="103"/>
      <c r="R2422" s="108"/>
      <c r="S2422" s="98"/>
      <c r="T2422" s="105"/>
      <c r="V2422" s="171"/>
      <c r="W2422" s="95"/>
      <c r="X2422" s="129"/>
      <c r="Y2422" s="100"/>
      <c r="Z2422" s="99"/>
      <c r="AA2422" s="100"/>
      <c r="AB2422" s="99"/>
      <c r="AC2422" s="100"/>
      <c r="AD2422" s="105"/>
      <c r="AE2422" s="94"/>
      <c r="AF2422" s="105"/>
      <c r="AG2422" s="94"/>
      <c r="AH2422" s="132"/>
      <c r="AI2422" s="97"/>
      <c r="AJ2422" s="96"/>
      <c r="AK2422" s="176"/>
      <c r="AL2422" s="169"/>
    </row>
    <row r="2423" spans="13:38" x14ac:dyDescent="0.45">
      <c r="M2423" s="96"/>
      <c r="N2423" s="103"/>
      <c r="R2423" s="108"/>
      <c r="S2423" s="98"/>
      <c r="T2423" s="105"/>
      <c r="V2423" s="171"/>
      <c r="W2423" s="95"/>
      <c r="X2423" s="129"/>
      <c r="Y2423" s="100"/>
      <c r="Z2423" s="99"/>
      <c r="AA2423" s="100"/>
      <c r="AB2423" s="99"/>
      <c r="AC2423" s="100"/>
      <c r="AD2423" s="105"/>
      <c r="AE2423" s="94"/>
      <c r="AF2423" s="105"/>
      <c r="AG2423" s="94"/>
      <c r="AH2423" s="132"/>
      <c r="AI2423" s="97"/>
      <c r="AJ2423" s="96"/>
      <c r="AK2423" s="176"/>
      <c r="AL2423" s="169"/>
    </row>
    <row r="2424" spans="13:38" x14ac:dyDescent="0.45">
      <c r="M2424" s="96"/>
      <c r="N2424" s="103"/>
      <c r="R2424" s="108"/>
      <c r="S2424" s="98"/>
      <c r="T2424" s="105"/>
      <c r="V2424" s="171"/>
      <c r="W2424" s="95"/>
      <c r="X2424" s="129"/>
      <c r="Y2424" s="100"/>
      <c r="Z2424" s="99"/>
      <c r="AA2424" s="100"/>
      <c r="AB2424" s="99"/>
      <c r="AC2424" s="100"/>
      <c r="AD2424" s="105"/>
      <c r="AE2424" s="94"/>
      <c r="AF2424" s="105"/>
      <c r="AG2424" s="94"/>
      <c r="AH2424" s="132"/>
      <c r="AI2424" s="97"/>
      <c r="AJ2424" s="96"/>
      <c r="AK2424" s="176"/>
      <c r="AL2424" s="169"/>
    </row>
    <row r="2425" spans="13:38" x14ac:dyDescent="0.45">
      <c r="M2425" s="96"/>
      <c r="N2425" s="103"/>
      <c r="R2425" s="108"/>
      <c r="S2425" s="98"/>
      <c r="T2425" s="105"/>
      <c r="V2425" s="171"/>
      <c r="W2425" s="95"/>
      <c r="X2425" s="129"/>
      <c r="Y2425" s="100"/>
      <c r="Z2425" s="99"/>
      <c r="AA2425" s="100"/>
      <c r="AB2425" s="99"/>
      <c r="AC2425" s="100"/>
      <c r="AD2425" s="105"/>
      <c r="AE2425" s="94"/>
      <c r="AF2425" s="105"/>
      <c r="AG2425" s="94"/>
      <c r="AH2425" s="132"/>
      <c r="AI2425" s="97"/>
      <c r="AJ2425" s="96"/>
      <c r="AK2425" s="176"/>
      <c r="AL2425" s="169"/>
    </row>
    <row r="2426" spans="13:38" x14ac:dyDescent="0.45">
      <c r="M2426" s="96"/>
      <c r="N2426" s="103"/>
      <c r="R2426" s="108"/>
      <c r="S2426" s="98"/>
      <c r="T2426" s="105"/>
      <c r="V2426" s="171"/>
      <c r="W2426" s="95"/>
      <c r="X2426" s="129"/>
      <c r="Y2426" s="100"/>
      <c r="Z2426" s="99"/>
      <c r="AA2426" s="100"/>
      <c r="AB2426" s="99"/>
      <c r="AC2426" s="100"/>
      <c r="AD2426" s="105"/>
      <c r="AE2426" s="94"/>
      <c r="AF2426" s="105"/>
      <c r="AG2426" s="94"/>
      <c r="AH2426" s="132"/>
      <c r="AI2426" s="97"/>
      <c r="AJ2426" s="96"/>
      <c r="AK2426" s="176"/>
      <c r="AL2426" s="169"/>
    </row>
    <row r="2427" spans="13:38" x14ac:dyDescent="0.45">
      <c r="M2427" s="96"/>
      <c r="N2427" s="103"/>
      <c r="R2427" s="108"/>
      <c r="S2427" s="98"/>
      <c r="T2427" s="105"/>
      <c r="V2427" s="171"/>
      <c r="W2427" s="95"/>
      <c r="X2427" s="129"/>
      <c r="Y2427" s="100"/>
      <c r="Z2427" s="99"/>
      <c r="AA2427" s="100"/>
      <c r="AB2427" s="99"/>
      <c r="AC2427" s="100"/>
      <c r="AD2427" s="105"/>
      <c r="AE2427" s="94"/>
      <c r="AF2427" s="105"/>
      <c r="AG2427" s="94"/>
      <c r="AH2427" s="132"/>
      <c r="AI2427" s="97"/>
      <c r="AJ2427" s="96"/>
      <c r="AK2427" s="176"/>
      <c r="AL2427" s="169"/>
    </row>
    <row r="2428" spans="13:38" x14ac:dyDescent="0.45">
      <c r="M2428" s="96"/>
      <c r="N2428" s="103"/>
      <c r="R2428" s="108"/>
      <c r="S2428" s="98"/>
      <c r="T2428" s="105"/>
      <c r="V2428" s="171"/>
      <c r="W2428" s="95"/>
      <c r="X2428" s="129"/>
      <c r="Y2428" s="100"/>
      <c r="Z2428" s="99"/>
      <c r="AA2428" s="100"/>
      <c r="AB2428" s="99"/>
      <c r="AC2428" s="100"/>
      <c r="AD2428" s="105"/>
      <c r="AE2428" s="94"/>
      <c r="AF2428" s="105"/>
      <c r="AG2428" s="94"/>
      <c r="AH2428" s="132"/>
      <c r="AI2428" s="97"/>
      <c r="AJ2428" s="96"/>
      <c r="AK2428" s="176"/>
      <c r="AL2428" s="169"/>
    </row>
    <row r="2429" spans="13:38" x14ac:dyDescent="0.45">
      <c r="M2429" s="96"/>
      <c r="N2429" s="103"/>
      <c r="R2429" s="108"/>
      <c r="S2429" s="98"/>
      <c r="T2429" s="105"/>
      <c r="V2429" s="171"/>
      <c r="W2429" s="95"/>
      <c r="X2429" s="129"/>
      <c r="Y2429" s="100"/>
      <c r="Z2429" s="99"/>
      <c r="AA2429" s="100"/>
      <c r="AB2429" s="99"/>
      <c r="AC2429" s="100"/>
      <c r="AD2429" s="105"/>
      <c r="AE2429" s="94"/>
      <c r="AF2429" s="105"/>
      <c r="AG2429" s="94"/>
      <c r="AH2429" s="132"/>
      <c r="AI2429" s="97"/>
      <c r="AJ2429" s="96"/>
      <c r="AK2429" s="176"/>
      <c r="AL2429" s="169"/>
    </row>
    <row r="2430" spans="13:38" x14ac:dyDescent="0.45">
      <c r="M2430" s="96"/>
      <c r="N2430" s="103"/>
      <c r="R2430" s="108"/>
      <c r="S2430" s="98"/>
      <c r="T2430" s="105"/>
      <c r="V2430" s="171"/>
      <c r="W2430" s="95"/>
      <c r="X2430" s="129"/>
      <c r="Y2430" s="100"/>
      <c r="Z2430" s="99"/>
      <c r="AA2430" s="100"/>
      <c r="AB2430" s="99"/>
      <c r="AC2430" s="100"/>
      <c r="AD2430" s="105"/>
      <c r="AE2430" s="94"/>
      <c r="AF2430" s="105"/>
      <c r="AG2430" s="94"/>
      <c r="AH2430" s="132"/>
      <c r="AI2430" s="97"/>
      <c r="AJ2430" s="96"/>
      <c r="AK2430" s="176"/>
      <c r="AL2430" s="169"/>
    </row>
    <row r="2431" spans="13:38" x14ac:dyDescent="0.45">
      <c r="M2431" s="96"/>
      <c r="N2431" s="103"/>
      <c r="R2431" s="108"/>
      <c r="S2431" s="98"/>
      <c r="T2431" s="105"/>
      <c r="V2431" s="171"/>
      <c r="W2431" s="95"/>
      <c r="X2431" s="129"/>
      <c r="Y2431" s="100"/>
      <c r="Z2431" s="99"/>
      <c r="AA2431" s="100"/>
      <c r="AB2431" s="99"/>
      <c r="AC2431" s="100"/>
      <c r="AD2431" s="105"/>
      <c r="AE2431" s="94"/>
      <c r="AF2431" s="105"/>
      <c r="AG2431" s="94"/>
      <c r="AH2431" s="132"/>
      <c r="AI2431" s="97"/>
      <c r="AJ2431" s="96"/>
      <c r="AK2431" s="176"/>
      <c r="AL2431" s="169"/>
    </row>
    <row r="2432" spans="13:38" x14ac:dyDescent="0.45">
      <c r="M2432" s="96"/>
      <c r="N2432" s="103"/>
      <c r="R2432" s="108"/>
      <c r="S2432" s="98"/>
      <c r="T2432" s="105"/>
      <c r="V2432" s="171"/>
      <c r="W2432" s="95"/>
      <c r="X2432" s="129"/>
      <c r="Y2432" s="100"/>
      <c r="Z2432" s="99"/>
      <c r="AA2432" s="100"/>
      <c r="AB2432" s="99"/>
      <c r="AC2432" s="100"/>
      <c r="AD2432" s="105"/>
      <c r="AE2432" s="94"/>
      <c r="AF2432" s="105"/>
      <c r="AG2432" s="94"/>
      <c r="AH2432" s="132"/>
      <c r="AI2432" s="97"/>
      <c r="AJ2432" s="96"/>
      <c r="AK2432" s="176"/>
      <c r="AL2432" s="169"/>
    </row>
    <row r="2433" spans="13:38" x14ac:dyDescent="0.45">
      <c r="M2433" s="96"/>
      <c r="N2433" s="103"/>
      <c r="R2433" s="108"/>
      <c r="S2433" s="98"/>
      <c r="T2433" s="105"/>
      <c r="V2433" s="171"/>
      <c r="W2433" s="95"/>
      <c r="X2433" s="129"/>
      <c r="Y2433" s="100"/>
      <c r="Z2433" s="99"/>
      <c r="AA2433" s="100"/>
      <c r="AB2433" s="99"/>
      <c r="AC2433" s="100"/>
      <c r="AD2433" s="105"/>
      <c r="AE2433" s="94"/>
      <c r="AF2433" s="105"/>
      <c r="AG2433" s="94"/>
      <c r="AH2433" s="132"/>
      <c r="AI2433" s="97"/>
      <c r="AJ2433" s="96"/>
      <c r="AK2433" s="176"/>
      <c r="AL2433" s="169"/>
    </row>
    <row r="2434" spans="13:38" x14ac:dyDescent="0.45">
      <c r="M2434" s="96"/>
      <c r="N2434" s="103"/>
      <c r="R2434" s="108"/>
      <c r="S2434" s="98"/>
      <c r="T2434" s="105"/>
      <c r="V2434" s="171"/>
      <c r="W2434" s="95"/>
      <c r="X2434" s="129"/>
      <c r="Y2434" s="100"/>
      <c r="Z2434" s="99"/>
      <c r="AA2434" s="100"/>
      <c r="AB2434" s="99"/>
      <c r="AC2434" s="100"/>
      <c r="AD2434" s="105"/>
      <c r="AE2434" s="94"/>
      <c r="AF2434" s="105"/>
      <c r="AG2434" s="94"/>
      <c r="AH2434" s="132"/>
      <c r="AI2434" s="97"/>
      <c r="AJ2434" s="96"/>
      <c r="AK2434" s="176"/>
      <c r="AL2434" s="169"/>
    </row>
    <row r="2435" spans="13:38" x14ac:dyDescent="0.45">
      <c r="M2435" s="96"/>
      <c r="N2435" s="103"/>
      <c r="R2435" s="108"/>
      <c r="S2435" s="98"/>
      <c r="T2435" s="105"/>
      <c r="V2435" s="171"/>
      <c r="W2435" s="95"/>
      <c r="X2435" s="129"/>
      <c r="Y2435" s="100"/>
      <c r="Z2435" s="99"/>
      <c r="AA2435" s="100"/>
      <c r="AB2435" s="99"/>
      <c r="AC2435" s="100"/>
      <c r="AD2435" s="105"/>
      <c r="AE2435" s="94"/>
      <c r="AF2435" s="105"/>
      <c r="AG2435" s="94"/>
      <c r="AH2435" s="132"/>
      <c r="AI2435" s="97"/>
      <c r="AJ2435" s="96"/>
      <c r="AK2435" s="176"/>
      <c r="AL2435" s="169"/>
    </row>
    <row r="2436" spans="13:38" x14ac:dyDescent="0.45">
      <c r="M2436" s="96"/>
      <c r="N2436" s="103"/>
      <c r="R2436" s="108"/>
      <c r="S2436" s="98"/>
      <c r="T2436" s="105"/>
      <c r="V2436" s="171"/>
      <c r="W2436" s="95"/>
      <c r="X2436" s="129"/>
      <c r="Y2436" s="100"/>
      <c r="Z2436" s="99"/>
      <c r="AA2436" s="100"/>
      <c r="AB2436" s="99"/>
      <c r="AC2436" s="100"/>
      <c r="AD2436" s="105"/>
      <c r="AE2436" s="94"/>
      <c r="AF2436" s="105"/>
      <c r="AG2436" s="94"/>
      <c r="AH2436" s="132"/>
      <c r="AI2436" s="97"/>
      <c r="AJ2436" s="96"/>
      <c r="AK2436" s="176"/>
      <c r="AL2436" s="169"/>
    </row>
    <row r="2437" spans="13:38" x14ac:dyDescent="0.45">
      <c r="M2437" s="96"/>
      <c r="N2437" s="103"/>
      <c r="R2437" s="108"/>
      <c r="S2437" s="98"/>
      <c r="T2437" s="105"/>
      <c r="V2437" s="171"/>
      <c r="W2437" s="95"/>
      <c r="X2437" s="129"/>
      <c r="Y2437" s="100"/>
      <c r="Z2437" s="99"/>
      <c r="AA2437" s="100"/>
      <c r="AB2437" s="99"/>
      <c r="AC2437" s="100"/>
      <c r="AD2437" s="105"/>
      <c r="AE2437" s="94"/>
      <c r="AF2437" s="105"/>
      <c r="AG2437" s="94"/>
      <c r="AH2437" s="132"/>
      <c r="AI2437" s="97"/>
      <c r="AJ2437" s="96"/>
      <c r="AK2437" s="176"/>
      <c r="AL2437" s="169"/>
    </row>
    <row r="2438" spans="13:38" x14ac:dyDescent="0.45">
      <c r="M2438" s="96"/>
      <c r="N2438" s="103"/>
      <c r="R2438" s="108"/>
      <c r="S2438" s="98"/>
      <c r="T2438" s="105"/>
      <c r="V2438" s="171"/>
      <c r="W2438" s="95"/>
      <c r="X2438" s="129"/>
      <c r="Y2438" s="100"/>
      <c r="Z2438" s="99"/>
      <c r="AA2438" s="100"/>
      <c r="AB2438" s="99"/>
      <c r="AC2438" s="100"/>
      <c r="AD2438" s="105"/>
      <c r="AE2438" s="94"/>
      <c r="AF2438" s="105"/>
      <c r="AG2438" s="94"/>
      <c r="AH2438" s="132"/>
      <c r="AI2438" s="97"/>
      <c r="AJ2438" s="96"/>
      <c r="AK2438" s="176"/>
      <c r="AL2438" s="169"/>
    </row>
    <row r="2439" spans="13:38" x14ac:dyDescent="0.45">
      <c r="M2439" s="96"/>
      <c r="N2439" s="103"/>
      <c r="R2439" s="108"/>
      <c r="S2439" s="98"/>
      <c r="T2439" s="105"/>
      <c r="V2439" s="171"/>
      <c r="W2439" s="95"/>
      <c r="X2439" s="129"/>
      <c r="Y2439" s="100"/>
      <c r="Z2439" s="99"/>
      <c r="AA2439" s="100"/>
      <c r="AB2439" s="99"/>
      <c r="AC2439" s="100"/>
      <c r="AD2439" s="105"/>
      <c r="AE2439" s="94"/>
      <c r="AF2439" s="105"/>
      <c r="AG2439" s="94"/>
      <c r="AH2439" s="132"/>
      <c r="AI2439" s="97"/>
      <c r="AJ2439" s="96"/>
      <c r="AK2439" s="176"/>
      <c r="AL2439" s="169"/>
    </row>
    <row r="2440" spans="13:38" x14ac:dyDescent="0.45">
      <c r="M2440" s="96"/>
      <c r="N2440" s="103"/>
      <c r="R2440" s="108"/>
      <c r="S2440" s="98"/>
      <c r="T2440" s="105"/>
      <c r="V2440" s="171"/>
      <c r="W2440" s="95"/>
      <c r="X2440" s="129"/>
      <c r="Y2440" s="100"/>
      <c r="Z2440" s="99"/>
      <c r="AA2440" s="100"/>
      <c r="AB2440" s="99"/>
      <c r="AC2440" s="100"/>
      <c r="AD2440" s="105"/>
      <c r="AE2440" s="94"/>
      <c r="AF2440" s="105"/>
      <c r="AG2440" s="94"/>
      <c r="AH2440" s="132"/>
      <c r="AI2440" s="97"/>
      <c r="AJ2440" s="96"/>
      <c r="AK2440" s="176"/>
      <c r="AL2440" s="169"/>
    </row>
    <row r="2441" spans="13:38" x14ac:dyDescent="0.45">
      <c r="M2441" s="96"/>
      <c r="N2441" s="103"/>
      <c r="R2441" s="108"/>
      <c r="S2441" s="98"/>
      <c r="T2441" s="105"/>
      <c r="V2441" s="171"/>
      <c r="W2441" s="95"/>
      <c r="X2441" s="129"/>
      <c r="Y2441" s="100"/>
      <c r="Z2441" s="99"/>
      <c r="AA2441" s="100"/>
      <c r="AB2441" s="99"/>
      <c r="AC2441" s="100"/>
      <c r="AD2441" s="105"/>
      <c r="AE2441" s="94"/>
      <c r="AF2441" s="105"/>
      <c r="AG2441" s="94"/>
      <c r="AH2441" s="132"/>
      <c r="AI2441" s="97"/>
      <c r="AJ2441" s="96"/>
      <c r="AK2441" s="176"/>
      <c r="AL2441" s="169"/>
    </row>
    <row r="2442" spans="13:38" x14ac:dyDescent="0.45">
      <c r="M2442" s="96"/>
      <c r="N2442" s="103"/>
      <c r="R2442" s="108"/>
      <c r="S2442" s="98"/>
      <c r="T2442" s="105"/>
      <c r="V2442" s="171"/>
      <c r="W2442" s="95"/>
      <c r="X2442" s="129"/>
      <c r="Y2442" s="100"/>
      <c r="Z2442" s="99"/>
      <c r="AA2442" s="100"/>
      <c r="AB2442" s="99"/>
      <c r="AC2442" s="100"/>
      <c r="AD2442" s="105"/>
      <c r="AE2442" s="94"/>
      <c r="AF2442" s="105"/>
      <c r="AG2442" s="94"/>
      <c r="AH2442" s="132"/>
      <c r="AI2442" s="97"/>
      <c r="AJ2442" s="96"/>
      <c r="AK2442" s="176"/>
      <c r="AL2442" s="169"/>
    </row>
    <row r="2443" spans="13:38" x14ac:dyDescent="0.45">
      <c r="M2443" s="96"/>
      <c r="N2443" s="103"/>
      <c r="R2443" s="108"/>
      <c r="S2443" s="98"/>
      <c r="T2443" s="105"/>
      <c r="V2443" s="171"/>
      <c r="W2443" s="95"/>
      <c r="X2443" s="129"/>
      <c r="Y2443" s="100"/>
      <c r="Z2443" s="99"/>
      <c r="AA2443" s="100"/>
      <c r="AB2443" s="99"/>
      <c r="AC2443" s="100"/>
      <c r="AD2443" s="105"/>
      <c r="AE2443" s="94"/>
      <c r="AF2443" s="105"/>
      <c r="AG2443" s="94"/>
      <c r="AH2443" s="132"/>
      <c r="AI2443" s="97"/>
      <c r="AJ2443" s="96"/>
      <c r="AK2443" s="176"/>
      <c r="AL2443" s="169"/>
    </row>
    <row r="2444" spans="13:38" x14ac:dyDescent="0.45">
      <c r="M2444" s="96"/>
      <c r="N2444" s="103"/>
      <c r="R2444" s="108"/>
      <c r="S2444" s="98"/>
      <c r="T2444" s="105"/>
      <c r="V2444" s="171"/>
      <c r="W2444" s="95"/>
      <c r="X2444" s="129"/>
      <c r="Y2444" s="100"/>
      <c r="Z2444" s="99"/>
      <c r="AA2444" s="100"/>
      <c r="AB2444" s="99"/>
      <c r="AC2444" s="100"/>
      <c r="AD2444" s="105"/>
      <c r="AE2444" s="94"/>
      <c r="AF2444" s="105"/>
      <c r="AG2444" s="94"/>
      <c r="AH2444" s="132"/>
      <c r="AI2444" s="97"/>
      <c r="AJ2444" s="96"/>
      <c r="AK2444" s="176"/>
      <c r="AL2444" s="169"/>
    </row>
    <row r="2445" spans="13:38" x14ac:dyDescent="0.45">
      <c r="M2445" s="96"/>
      <c r="N2445" s="103"/>
      <c r="R2445" s="108"/>
      <c r="S2445" s="98"/>
      <c r="T2445" s="105"/>
      <c r="V2445" s="171"/>
      <c r="W2445" s="95"/>
      <c r="X2445" s="129"/>
      <c r="Y2445" s="100"/>
      <c r="Z2445" s="99"/>
      <c r="AA2445" s="100"/>
      <c r="AB2445" s="99"/>
      <c r="AC2445" s="100"/>
      <c r="AD2445" s="105"/>
      <c r="AE2445" s="94"/>
      <c r="AF2445" s="105"/>
      <c r="AG2445" s="94"/>
      <c r="AH2445" s="132"/>
      <c r="AI2445" s="97"/>
      <c r="AJ2445" s="96"/>
      <c r="AK2445" s="176"/>
      <c r="AL2445" s="169"/>
    </row>
    <row r="2446" spans="13:38" x14ac:dyDescent="0.45">
      <c r="M2446" s="96"/>
      <c r="N2446" s="103"/>
      <c r="R2446" s="108"/>
      <c r="S2446" s="98"/>
      <c r="T2446" s="105"/>
      <c r="V2446" s="171"/>
      <c r="W2446" s="95"/>
      <c r="X2446" s="129"/>
      <c r="Y2446" s="100"/>
      <c r="Z2446" s="99"/>
      <c r="AA2446" s="100"/>
      <c r="AB2446" s="99"/>
      <c r="AC2446" s="100"/>
      <c r="AD2446" s="105"/>
      <c r="AE2446" s="94"/>
      <c r="AF2446" s="105"/>
      <c r="AG2446" s="94"/>
      <c r="AH2446" s="132"/>
      <c r="AI2446" s="97"/>
      <c r="AJ2446" s="96"/>
      <c r="AK2446" s="176"/>
      <c r="AL2446" s="169"/>
    </row>
    <row r="2447" spans="13:38" x14ac:dyDescent="0.45">
      <c r="M2447" s="96"/>
      <c r="N2447" s="103"/>
      <c r="R2447" s="108"/>
      <c r="S2447" s="98"/>
      <c r="T2447" s="105"/>
      <c r="V2447" s="171"/>
      <c r="W2447" s="95"/>
      <c r="X2447" s="129"/>
      <c r="Y2447" s="100"/>
      <c r="Z2447" s="99"/>
      <c r="AA2447" s="100"/>
      <c r="AB2447" s="99"/>
      <c r="AC2447" s="100"/>
      <c r="AD2447" s="105"/>
      <c r="AE2447" s="94"/>
      <c r="AF2447" s="105"/>
      <c r="AG2447" s="94"/>
      <c r="AH2447" s="132"/>
      <c r="AI2447" s="97"/>
      <c r="AJ2447" s="96"/>
      <c r="AK2447" s="176"/>
      <c r="AL2447" s="169"/>
    </row>
    <row r="2448" spans="13:38" x14ac:dyDescent="0.45">
      <c r="M2448" s="96"/>
      <c r="N2448" s="103"/>
      <c r="R2448" s="108"/>
      <c r="S2448" s="98"/>
      <c r="T2448" s="105"/>
      <c r="V2448" s="171"/>
      <c r="W2448" s="95"/>
      <c r="X2448" s="129"/>
      <c r="Y2448" s="100"/>
      <c r="Z2448" s="99"/>
      <c r="AA2448" s="100"/>
      <c r="AB2448" s="99"/>
      <c r="AC2448" s="100"/>
      <c r="AD2448" s="105"/>
      <c r="AE2448" s="94"/>
      <c r="AF2448" s="105"/>
      <c r="AG2448" s="94"/>
      <c r="AH2448" s="132"/>
      <c r="AI2448" s="97"/>
      <c r="AJ2448" s="96"/>
      <c r="AK2448" s="176"/>
      <c r="AL2448" s="169"/>
    </row>
    <row r="2449" spans="13:38" x14ac:dyDescent="0.45">
      <c r="M2449" s="96"/>
      <c r="N2449" s="103"/>
      <c r="R2449" s="108"/>
      <c r="S2449" s="98"/>
      <c r="T2449" s="105"/>
      <c r="V2449" s="171"/>
      <c r="W2449" s="95"/>
      <c r="X2449" s="129"/>
      <c r="Y2449" s="100"/>
      <c r="Z2449" s="99"/>
      <c r="AA2449" s="100"/>
      <c r="AB2449" s="99"/>
      <c r="AC2449" s="100"/>
      <c r="AD2449" s="105"/>
      <c r="AE2449" s="94"/>
      <c r="AF2449" s="105"/>
      <c r="AG2449" s="94"/>
      <c r="AH2449" s="132"/>
      <c r="AI2449" s="97"/>
      <c r="AJ2449" s="96"/>
      <c r="AK2449" s="176"/>
      <c r="AL2449" s="169"/>
    </row>
    <row r="2450" spans="13:38" x14ac:dyDescent="0.45">
      <c r="M2450" s="96"/>
      <c r="N2450" s="103"/>
      <c r="R2450" s="108"/>
      <c r="S2450" s="98"/>
      <c r="T2450" s="105"/>
      <c r="V2450" s="171"/>
      <c r="W2450" s="95"/>
      <c r="X2450" s="129"/>
      <c r="Y2450" s="100"/>
      <c r="Z2450" s="99"/>
      <c r="AA2450" s="100"/>
      <c r="AB2450" s="99"/>
      <c r="AC2450" s="100"/>
      <c r="AD2450" s="105"/>
      <c r="AE2450" s="94"/>
      <c r="AF2450" s="105"/>
      <c r="AG2450" s="94"/>
      <c r="AH2450" s="132"/>
      <c r="AI2450" s="97"/>
      <c r="AJ2450" s="96"/>
      <c r="AK2450" s="176"/>
      <c r="AL2450" s="169"/>
    </row>
    <row r="2451" spans="13:38" x14ac:dyDescent="0.45">
      <c r="M2451" s="96"/>
      <c r="N2451" s="103"/>
      <c r="R2451" s="108"/>
      <c r="S2451" s="98"/>
      <c r="T2451" s="105"/>
      <c r="V2451" s="171"/>
      <c r="W2451" s="95"/>
      <c r="X2451" s="129"/>
      <c r="Y2451" s="100"/>
      <c r="Z2451" s="99"/>
      <c r="AA2451" s="100"/>
      <c r="AB2451" s="99"/>
      <c r="AC2451" s="100"/>
      <c r="AD2451" s="105"/>
      <c r="AE2451" s="94"/>
      <c r="AF2451" s="105"/>
      <c r="AG2451" s="94"/>
      <c r="AH2451" s="132"/>
      <c r="AI2451" s="97"/>
      <c r="AJ2451" s="96"/>
      <c r="AK2451" s="176"/>
      <c r="AL2451" s="169"/>
    </row>
    <row r="2452" spans="13:38" x14ac:dyDescent="0.45">
      <c r="M2452" s="96"/>
      <c r="N2452" s="103"/>
      <c r="R2452" s="108"/>
      <c r="S2452" s="98"/>
      <c r="T2452" s="105"/>
      <c r="V2452" s="171"/>
      <c r="W2452" s="95"/>
      <c r="X2452" s="129"/>
      <c r="Y2452" s="100"/>
      <c r="Z2452" s="99"/>
      <c r="AA2452" s="100"/>
      <c r="AB2452" s="99"/>
      <c r="AC2452" s="100"/>
      <c r="AD2452" s="105"/>
      <c r="AE2452" s="94"/>
      <c r="AF2452" s="105"/>
      <c r="AG2452" s="94"/>
      <c r="AH2452" s="132"/>
      <c r="AI2452" s="97"/>
      <c r="AJ2452" s="96"/>
      <c r="AK2452" s="176"/>
      <c r="AL2452" s="169"/>
    </row>
    <row r="2453" spans="13:38" x14ac:dyDescent="0.45">
      <c r="M2453" s="96"/>
      <c r="N2453" s="103"/>
      <c r="R2453" s="108"/>
      <c r="S2453" s="98"/>
      <c r="T2453" s="105"/>
      <c r="V2453" s="171"/>
      <c r="W2453" s="95"/>
      <c r="X2453" s="129"/>
      <c r="Y2453" s="100"/>
      <c r="Z2453" s="99"/>
      <c r="AA2453" s="100"/>
      <c r="AB2453" s="99"/>
      <c r="AC2453" s="100"/>
      <c r="AD2453" s="105"/>
      <c r="AE2453" s="94"/>
      <c r="AF2453" s="105"/>
      <c r="AG2453" s="94"/>
      <c r="AH2453" s="132"/>
      <c r="AI2453" s="97"/>
      <c r="AJ2453" s="96"/>
      <c r="AK2453" s="176"/>
      <c r="AL2453" s="169"/>
    </row>
    <row r="2454" spans="13:38" x14ac:dyDescent="0.45">
      <c r="M2454" s="96"/>
      <c r="N2454" s="103"/>
      <c r="R2454" s="108"/>
      <c r="S2454" s="98"/>
      <c r="T2454" s="105"/>
      <c r="V2454" s="171"/>
      <c r="W2454" s="95"/>
      <c r="X2454" s="129"/>
      <c r="Y2454" s="100"/>
      <c r="Z2454" s="99"/>
      <c r="AA2454" s="100"/>
      <c r="AB2454" s="99"/>
      <c r="AC2454" s="100"/>
      <c r="AD2454" s="105"/>
      <c r="AE2454" s="94"/>
      <c r="AF2454" s="105"/>
      <c r="AG2454" s="94"/>
      <c r="AH2454" s="132"/>
      <c r="AI2454" s="97"/>
      <c r="AJ2454" s="96"/>
      <c r="AK2454" s="176"/>
      <c r="AL2454" s="169"/>
    </row>
    <row r="2455" spans="13:38" x14ac:dyDescent="0.45">
      <c r="M2455" s="96"/>
      <c r="N2455" s="103"/>
      <c r="R2455" s="108"/>
      <c r="S2455" s="98"/>
      <c r="T2455" s="105"/>
      <c r="V2455" s="171"/>
      <c r="W2455" s="95"/>
      <c r="X2455" s="129"/>
      <c r="Y2455" s="100"/>
      <c r="Z2455" s="99"/>
      <c r="AA2455" s="100"/>
      <c r="AB2455" s="99"/>
      <c r="AC2455" s="100"/>
      <c r="AD2455" s="105"/>
      <c r="AE2455" s="94"/>
      <c r="AF2455" s="105"/>
      <c r="AG2455" s="94"/>
      <c r="AH2455" s="132"/>
      <c r="AI2455" s="97"/>
      <c r="AJ2455" s="96"/>
      <c r="AK2455" s="176"/>
      <c r="AL2455" s="169"/>
    </row>
    <row r="2456" spans="13:38" x14ac:dyDescent="0.45">
      <c r="M2456" s="96"/>
      <c r="N2456" s="103"/>
      <c r="R2456" s="108"/>
      <c r="S2456" s="98"/>
      <c r="T2456" s="105"/>
      <c r="V2456" s="171"/>
      <c r="W2456" s="95"/>
      <c r="X2456" s="129"/>
      <c r="Y2456" s="100"/>
      <c r="Z2456" s="99"/>
      <c r="AA2456" s="100"/>
      <c r="AB2456" s="99"/>
      <c r="AC2456" s="100"/>
      <c r="AD2456" s="105"/>
      <c r="AE2456" s="94"/>
      <c r="AF2456" s="105"/>
      <c r="AG2456" s="94"/>
      <c r="AH2456" s="132"/>
      <c r="AI2456" s="97"/>
      <c r="AJ2456" s="96"/>
      <c r="AK2456" s="176"/>
      <c r="AL2456" s="169"/>
    </row>
    <row r="2457" spans="13:38" x14ac:dyDescent="0.45">
      <c r="M2457" s="96"/>
      <c r="N2457" s="103"/>
      <c r="R2457" s="108"/>
      <c r="S2457" s="98"/>
      <c r="T2457" s="105"/>
      <c r="V2457" s="171"/>
      <c r="W2457" s="95"/>
      <c r="X2457" s="129"/>
      <c r="Y2457" s="100"/>
      <c r="Z2457" s="99"/>
      <c r="AA2457" s="100"/>
      <c r="AB2457" s="99"/>
      <c r="AC2457" s="100"/>
      <c r="AD2457" s="105"/>
      <c r="AE2457" s="94"/>
      <c r="AF2457" s="105"/>
      <c r="AG2457" s="94"/>
      <c r="AH2457" s="132"/>
      <c r="AI2457" s="97"/>
      <c r="AJ2457" s="96"/>
      <c r="AK2457" s="176"/>
      <c r="AL2457" s="169"/>
    </row>
    <row r="2458" spans="13:38" x14ac:dyDescent="0.45">
      <c r="M2458" s="96"/>
      <c r="N2458" s="103"/>
      <c r="R2458" s="108"/>
      <c r="S2458" s="98"/>
      <c r="T2458" s="105"/>
      <c r="V2458" s="171"/>
      <c r="W2458" s="95"/>
      <c r="X2458" s="129"/>
      <c r="Y2458" s="100"/>
      <c r="Z2458" s="99"/>
      <c r="AA2458" s="100"/>
      <c r="AB2458" s="99"/>
      <c r="AC2458" s="100"/>
      <c r="AD2458" s="105"/>
      <c r="AE2458" s="94"/>
      <c r="AF2458" s="105"/>
      <c r="AG2458" s="94"/>
      <c r="AH2458" s="132"/>
      <c r="AI2458" s="97"/>
      <c r="AJ2458" s="96"/>
      <c r="AK2458" s="176"/>
      <c r="AL2458" s="169"/>
    </row>
    <row r="2459" spans="13:38" x14ac:dyDescent="0.45">
      <c r="M2459" s="96"/>
      <c r="N2459" s="103"/>
      <c r="R2459" s="108"/>
      <c r="S2459" s="98"/>
      <c r="T2459" s="105"/>
      <c r="V2459" s="171"/>
      <c r="W2459" s="95"/>
      <c r="X2459" s="129"/>
      <c r="Y2459" s="100"/>
      <c r="Z2459" s="99"/>
      <c r="AA2459" s="100"/>
      <c r="AB2459" s="99"/>
      <c r="AC2459" s="100"/>
      <c r="AD2459" s="105"/>
      <c r="AE2459" s="94"/>
      <c r="AF2459" s="105"/>
      <c r="AG2459" s="94"/>
      <c r="AH2459" s="132"/>
      <c r="AI2459" s="97"/>
      <c r="AJ2459" s="96"/>
      <c r="AK2459" s="176"/>
      <c r="AL2459" s="169"/>
    </row>
    <row r="2460" spans="13:38" x14ac:dyDescent="0.45">
      <c r="M2460" s="96"/>
      <c r="N2460" s="103"/>
      <c r="R2460" s="108"/>
      <c r="S2460" s="98"/>
      <c r="T2460" s="105"/>
      <c r="V2460" s="171"/>
      <c r="W2460" s="95"/>
      <c r="X2460" s="129"/>
      <c r="Y2460" s="100"/>
      <c r="Z2460" s="99"/>
      <c r="AA2460" s="100"/>
      <c r="AB2460" s="99"/>
      <c r="AC2460" s="100"/>
      <c r="AD2460" s="105"/>
      <c r="AE2460" s="94"/>
      <c r="AF2460" s="105"/>
      <c r="AG2460" s="94"/>
      <c r="AH2460" s="132"/>
      <c r="AI2460" s="97"/>
      <c r="AJ2460" s="96"/>
      <c r="AK2460" s="176"/>
      <c r="AL2460" s="169"/>
    </row>
    <row r="2461" spans="13:38" x14ac:dyDescent="0.45">
      <c r="M2461" s="96"/>
      <c r="N2461" s="103"/>
      <c r="R2461" s="108"/>
      <c r="S2461" s="98"/>
      <c r="T2461" s="105"/>
      <c r="V2461" s="171"/>
      <c r="W2461" s="95"/>
      <c r="X2461" s="129"/>
      <c r="Y2461" s="100"/>
      <c r="Z2461" s="99"/>
      <c r="AA2461" s="100"/>
      <c r="AB2461" s="99"/>
      <c r="AC2461" s="100"/>
      <c r="AD2461" s="105"/>
      <c r="AE2461" s="94"/>
      <c r="AF2461" s="105"/>
      <c r="AG2461" s="94"/>
      <c r="AH2461" s="132"/>
      <c r="AI2461" s="97"/>
      <c r="AJ2461" s="96"/>
      <c r="AK2461" s="176"/>
      <c r="AL2461" s="169"/>
    </row>
    <row r="2462" spans="13:38" x14ac:dyDescent="0.45">
      <c r="M2462" s="96"/>
      <c r="N2462" s="103"/>
      <c r="R2462" s="108"/>
      <c r="S2462" s="98"/>
      <c r="T2462" s="105"/>
      <c r="V2462" s="171"/>
      <c r="W2462" s="95"/>
      <c r="X2462" s="129"/>
      <c r="Y2462" s="100"/>
      <c r="Z2462" s="99"/>
      <c r="AA2462" s="100"/>
      <c r="AB2462" s="99"/>
      <c r="AC2462" s="100"/>
      <c r="AD2462" s="105"/>
      <c r="AE2462" s="94"/>
      <c r="AF2462" s="105"/>
      <c r="AG2462" s="94"/>
      <c r="AH2462" s="132"/>
      <c r="AI2462" s="97"/>
      <c r="AJ2462" s="96"/>
      <c r="AK2462" s="176"/>
      <c r="AL2462" s="169"/>
    </row>
    <row r="2463" spans="13:38" x14ac:dyDescent="0.45">
      <c r="M2463" s="96"/>
      <c r="N2463" s="103"/>
      <c r="R2463" s="108"/>
      <c r="S2463" s="98"/>
      <c r="T2463" s="105"/>
      <c r="V2463" s="171"/>
      <c r="W2463" s="95"/>
      <c r="X2463" s="129"/>
      <c r="Y2463" s="100"/>
      <c r="Z2463" s="99"/>
      <c r="AA2463" s="100"/>
      <c r="AB2463" s="99"/>
      <c r="AC2463" s="100"/>
      <c r="AD2463" s="105"/>
      <c r="AE2463" s="94"/>
      <c r="AF2463" s="105"/>
      <c r="AG2463" s="94"/>
      <c r="AH2463" s="132"/>
      <c r="AI2463" s="97"/>
      <c r="AJ2463" s="96"/>
      <c r="AK2463" s="176"/>
      <c r="AL2463" s="169"/>
    </row>
    <row r="2464" spans="13:38" x14ac:dyDescent="0.45">
      <c r="M2464" s="96"/>
      <c r="N2464" s="103"/>
      <c r="R2464" s="108"/>
      <c r="S2464" s="98"/>
      <c r="T2464" s="105"/>
      <c r="V2464" s="171"/>
      <c r="W2464" s="95"/>
      <c r="X2464" s="129"/>
      <c r="Y2464" s="100"/>
      <c r="Z2464" s="99"/>
      <c r="AA2464" s="100"/>
      <c r="AB2464" s="99"/>
      <c r="AC2464" s="100"/>
      <c r="AD2464" s="105"/>
      <c r="AE2464" s="94"/>
      <c r="AF2464" s="105"/>
      <c r="AG2464" s="94"/>
      <c r="AH2464" s="132"/>
      <c r="AI2464" s="97"/>
      <c r="AJ2464" s="96"/>
      <c r="AK2464" s="176"/>
      <c r="AL2464" s="169"/>
    </row>
    <row r="2465" spans="13:38" x14ac:dyDescent="0.45">
      <c r="M2465" s="96"/>
      <c r="N2465" s="103"/>
      <c r="R2465" s="108"/>
      <c r="S2465" s="98"/>
      <c r="T2465" s="105"/>
      <c r="V2465" s="171"/>
      <c r="W2465" s="95"/>
      <c r="X2465" s="129"/>
      <c r="Y2465" s="100"/>
      <c r="Z2465" s="99"/>
      <c r="AA2465" s="100"/>
      <c r="AB2465" s="99"/>
      <c r="AC2465" s="100"/>
      <c r="AD2465" s="105"/>
      <c r="AE2465" s="94"/>
      <c r="AF2465" s="105"/>
      <c r="AG2465" s="94"/>
      <c r="AH2465" s="132"/>
      <c r="AI2465" s="97"/>
      <c r="AJ2465" s="96"/>
      <c r="AK2465" s="176"/>
      <c r="AL2465" s="169"/>
    </row>
    <row r="2466" spans="13:38" x14ac:dyDescent="0.45">
      <c r="M2466" s="96"/>
      <c r="N2466" s="103"/>
      <c r="R2466" s="108"/>
      <c r="S2466" s="98"/>
      <c r="T2466" s="105"/>
      <c r="V2466" s="171"/>
      <c r="W2466" s="95"/>
      <c r="X2466" s="129"/>
      <c r="Y2466" s="100"/>
      <c r="Z2466" s="99"/>
      <c r="AA2466" s="100"/>
      <c r="AB2466" s="99"/>
      <c r="AC2466" s="100"/>
      <c r="AD2466" s="105"/>
      <c r="AE2466" s="94"/>
      <c r="AF2466" s="105"/>
      <c r="AG2466" s="94"/>
      <c r="AH2466" s="132"/>
      <c r="AI2466" s="97"/>
      <c r="AJ2466" s="96"/>
      <c r="AK2466" s="176"/>
      <c r="AL2466" s="169"/>
    </row>
    <row r="2467" spans="13:38" x14ac:dyDescent="0.45">
      <c r="M2467" s="96"/>
      <c r="N2467" s="103"/>
      <c r="R2467" s="108"/>
      <c r="S2467" s="98"/>
      <c r="T2467" s="105"/>
      <c r="V2467" s="171"/>
      <c r="W2467" s="95"/>
      <c r="X2467" s="129"/>
      <c r="Y2467" s="100"/>
      <c r="Z2467" s="99"/>
      <c r="AA2467" s="100"/>
      <c r="AB2467" s="99"/>
      <c r="AC2467" s="100"/>
      <c r="AD2467" s="105"/>
      <c r="AE2467" s="94"/>
      <c r="AF2467" s="105"/>
      <c r="AG2467" s="94"/>
      <c r="AH2467" s="132"/>
      <c r="AI2467" s="97"/>
      <c r="AJ2467" s="96"/>
      <c r="AK2467" s="176"/>
      <c r="AL2467" s="169"/>
    </row>
    <row r="2468" spans="13:38" x14ac:dyDescent="0.45">
      <c r="M2468" s="96"/>
      <c r="N2468" s="103"/>
      <c r="R2468" s="108"/>
      <c r="S2468" s="98"/>
      <c r="T2468" s="105"/>
      <c r="V2468" s="171"/>
      <c r="W2468" s="95"/>
      <c r="X2468" s="129"/>
      <c r="Y2468" s="100"/>
      <c r="Z2468" s="99"/>
      <c r="AA2468" s="100"/>
      <c r="AB2468" s="99"/>
      <c r="AC2468" s="100"/>
      <c r="AD2468" s="105"/>
      <c r="AE2468" s="94"/>
      <c r="AF2468" s="105"/>
      <c r="AG2468" s="94"/>
      <c r="AH2468" s="132"/>
      <c r="AI2468" s="97"/>
      <c r="AJ2468" s="96"/>
      <c r="AK2468" s="176"/>
      <c r="AL2468" s="169"/>
    </row>
    <row r="2469" spans="13:38" x14ac:dyDescent="0.45">
      <c r="M2469" s="96"/>
      <c r="N2469" s="103"/>
      <c r="R2469" s="108"/>
      <c r="S2469" s="98"/>
      <c r="T2469" s="105"/>
      <c r="V2469" s="171"/>
      <c r="W2469" s="95"/>
      <c r="X2469" s="129"/>
      <c r="Y2469" s="100"/>
      <c r="Z2469" s="99"/>
      <c r="AA2469" s="100"/>
      <c r="AB2469" s="99"/>
      <c r="AC2469" s="100"/>
      <c r="AD2469" s="105"/>
      <c r="AE2469" s="94"/>
      <c r="AF2469" s="105"/>
      <c r="AG2469" s="94"/>
      <c r="AH2469" s="132"/>
      <c r="AI2469" s="97"/>
      <c r="AJ2469" s="96"/>
      <c r="AK2469" s="176"/>
      <c r="AL2469" s="169"/>
    </row>
    <row r="2470" spans="13:38" x14ac:dyDescent="0.45">
      <c r="M2470" s="96"/>
      <c r="N2470" s="103"/>
      <c r="R2470" s="108"/>
      <c r="S2470" s="98"/>
      <c r="T2470" s="105"/>
      <c r="V2470" s="171"/>
      <c r="W2470" s="95"/>
      <c r="X2470" s="129"/>
      <c r="Y2470" s="100"/>
      <c r="Z2470" s="99"/>
      <c r="AA2470" s="100"/>
      <c r="AB2470" s="99"/>
      <c r="AC2470" s="100"/>
      <c r="AD2470" s="105"/>
      <c r="AE2470" s="94"/>
      <c r="AF2470" s="105"/>
      <c r="AG2470" s="94"/>
      <c r="AH2470" s="132"/>
      <c r="AI2470" s="97"/>
      <c r="AJ2470" s="96"/>
      <c r="AK2470" s="176"/>
      <c r="AL2470" s="169"/>
    </row>
    <row r="2471" spans="13:38" x14ac:dyDescent="0.45">
      <c r="M2471" s="96"/>
      <c r="N2471" s="103"/>
      <c r="R2471" s="108"/>
      <c r="S2471" s="98"/>
      <c r="T2471" s="105"/>
      <c r="V2471" s="171"/>
      <c r="W2471" s="95"/>
      <c r="X2471" s="129"/>
      <c r="Y2471" s="100"/>
      <c r="Z2471" s="99"/>
      <c r="AA2471" s="100"/>
      <c r="AB2471" s="99"/>
      <c r="AC2471" s="100"/>
      <c r="AD2471" s="105"/>
      <c r="AE2471" s="94"/>
      <c r="AF2471" s="105"/>
      <c r="AG2471" s="94"/>
      <c r="AH2471" s="132"/>
      <c r="AI2471" s="97"/>
      <c r="AJ2471" s="96"/>
      <c r="AK2471" s="176"/>
      <c r="AL2471" s="169"/>
    </row>
    <row r="2472" spans="13:38" x14ac:dyDescent="0.45">
      <c r="M2472" s="96"/>
      <c r="N2472" s="103"/>
      <c r="R2472" s="108"/>
      <c r="S2472" s="98"/>
      <c r="T2472" s="105"/>
      <c r="V2472" s="171"/>
      <c r="W2472" s="95"/>
      <c r="X2472" s="129"/>
      <c r="Y2472" s="100"/>
      <c r="Z2472" s="99"/>
      <c r="AA2472" s="100"/>
      <c r="AB2472" s="99"/>
      <c r="AC2472" s="100"/>
      <c r="AD2472" s="105"/>
      <c r="AE2472" s="94"/>
      <c r="AF2472" s="105"/>
      <c r="AG2472" s="94"/>
      <c r="AH2472" s="132"/>
      <c r="AI2472" s="97"/>
      <c r="AJ2472" s="96"/>
      <c r="AK2472" s="176"/>
      <c r="AL2472" s="169"/>
    </row>
    <row r="2473" spans="13:38" x14ac:dyDescent="0.45">
      <c r="M2473" s="96"/>
      <c r="N2473" s="103"/>
      <c r="R2473" s="108"/>
      <c r="S2473" s="98"/>
      <c r="T2473" s="105"/>
      <c r="V2473" s="171"/>
      <c r="W2473" s="95"/>
      <c r="X2473" s="129"/>
      <c r="Y2473" s="100"/>
      <c r="Z2473" s="99"/>
      <c r="AA2473" s="100"/>
      <c r="AB2473" s="99"/>
      <c r="AC2473" s="100"/>
      <c r="AD2473" s="105"/>
      <c r="AE2473" s="94"/>
      <c r="AF2473" s="105"/>
      <c r="AG2473" s="94"/>
      <c r="AH2473" s="132"/>
      <c r="AI2473" s="97"/>
      <c r="AJ2473" s="96"/>
      <c r="AK2473" s="176"/>
      <c r="AL2473" s="169"/>
    </row>
    <row r="2474" spans="13:38" x14ac:dyDescent="0.45">
      <c r="M2474" s="96"/>
      <c r="N2474" s="103"/>
      <c r="R2474" s="108"/>
      <c r="S2474" s="98"/>
      <c r="T2474" s="105"/>
      <c r="V2474" s="171"/>
      <c r="W2474" s="95"/>
      <c r="X2474" s="129"/>
      <c r="Y2474" s="100"/>
      <c r="Z2474" s="99"/>
      <c r="AA2474" s="100"/>
      <c r="AB2474" s="99"/>
      <c r="AC2474" s="100"/>
      <c r="AD2474" s="105"/>
      <c r="AE2474" s="94"/>
      <c r="AF2474" s="105"/>
      <c r="AG2474" s="94"/>
      <c r="AH2474" s="132"/>
      <c r="AI2474" s="97"/>
      <c r="AJ2474" s="96"/>
      <c r="AK2474" s="176"/>
      <c r="AL2474" s="169"/>
    </row>
    <row r="2475" spans="13:38" x14ac:dyDescent="0.45">
      <c r="M2475" s="96"/>
      <c r="N2475" s="103"/>
      <c r="R2475" s="108"/>
      <c r="S2475" s="98"/>
      <c r="T2475" s="105"/>
      <c r="V2475" s="171"/>
      <c r="W2475" s="95"/>
      <c r="X2475" s="129"/>
      <c r="Y2475" s="100"/>
      <c r="Z2475" s="99"/>
      <c r="AA2475" s="100"/>
      <c r="AB2475" s="99"/>
      <c r="AC2475" s="100"/>
      <c r="AD2475" s="105"/>
      <c r="AE2475" s="94"/>
      <c r="AF2475" s="105"/>
      <c r="AG2475" s="94"/>
      <c r="AH2475" s="132"/>
      <c r="AI2475" s="97"/>
      <c r="AJ2475" s="96"/>
      <c r="AK2475" s="176"/>
      <c r="AL2475" s="169"/>
    </row>
    <row r="2476" spans="13:38" x14ac:dyDescent="0.45">
      <c r="M2476" s="96"/>
      <c r="N2476" s="103"/>
      <c r="R2476" s="108"/>
      <c r="S2476" s="98"/>
      <c r="T2476" s="105"/>
      <c r="V2476" s="171"/>
      <c r="W2476" s="95"/>
      <c r="X2476" s="129"/>
      <c r="Y2476" s="100"/>
      <c r="Z2476" s="99"/>
      <c r="AA2476" s="100"/>
      <c r="AB2476" s="99"/>
      <c r="AC2476" s="100"/>
      <c r="AD2476" s="105"/>
      <c r="AE2476" s="94"/>
      <c r="AF2476" s="105"/>
      <c r="AG2476" s="94"/>
      <c r="AH2476" s="132"/>
      <c r="AI2476" s="97"/>
      <c r="AJ2476" s="96"/>
      <c r="AK2476" s="176"/>
      <c r="AL2476" s="169"/>
    </row>
    <row r="2477" spans="13:38" x14ac:dyDescent="0.45">
      <c r="M2477" s="96"/>
      <c r="N2477" s="103"/>
      <c r="R2477" s="108"/>
      <c r="S2477" s="98"/>
      <c r="T2477" s="105"/>
      <c r="V2477" s="171"/>
      <c r="W2477" s="95"/>
      <c r="X2477" s="129"/>
      <c r="Y2477" s="100"/>
      <c r="Z2477" s="99"/>
      <c r="AA2477" s="100"/>
      <c r="AB2477" s="99"/>
      <c r="AC2477" s="100"/>
      <c r="AD2477" s="105"/>
      <c r="AE2477" s="94"/>
      <c r="AF2477" s="105"/>
      <c r="AG2477" s="94"/>
      <c r="AH2477" s="132"/>
      <c r="AI2477" s="97"/>
      <c r="AJ2477" s="96"/>
      <c r="AK2477" s="176"/>
      <c r="AL2477" s="169"/>
    </row>
    <row r="2478" spans="13:38" x14ac:dyDescent="0.45">
      <c r="M2478" s="96"/>
      <c r="N2478" s="103"/>
      <c r="R2478" s="108"/>
      <c r="S2478" s="98"/>
      <c r="T2478" s="105"/>
      <c r="V2478" s="171"/>
      <c r="W2478" s="95"/>
      <c r="X2478" s="129"/>
      <c r="Y2478" s="100"/>
      <c r="Z2478" s="99"/>
      <c r="AA2478" s="100"/>
      <c r="AB2478" s="99"/>
      <c r="AC2478" s="100"/>
      <c r="AD2478" s="105"/>
      <c r="AE2478" s="94"/>
      <c r="AF2478" s="105"/>
      <c r="AG2478" s="94"/>
      <c r="AH2478" s="132"/>
      <c r="AI2478" s="97"/>
      <c r="AJ2478" s="96"/>
      <c r="AK2478" s="176"/>
      <c r="AL2478" s="169"/>
    </row>
    <row r="2479" spans="13:38" x14ac:dyDescent="0.45">
      <c r="M2479" s="96"/>
      <c r="N2479" s="103"/>
      <c r="R2479" s="108"/>
      <c r="S2479" s="98"/>
      <c r="T2479" s="105"/>
      <c r="V2479" s="171"/>
      <c r="W2479" s="95"/>
      <c r="X2479" s="129"/>
      <c r="Y2479" s="100"/>
      <c r="Z2479" s="99"/>
      <c r="AA2479" s="100"/>
      <c r="AB2479" s="99"/>
      <c r="AC2479" s="100"/>
      <c r="AD2479" s="105"/>
      <c r="AE2479" s="94"/>
      <c r="AF2479" s="105"/>
      <c r="AG2479" s="94"/>
      <c r="AH2479" s="132"/>
      <c r="AI2479" s="97"/>
      <c r="AJ2479" s="96"/>
      <c r="AK2479" s="176"/>
      <c r="AL2479" s="169"/>
    </row>
    <row r="2480" spans="13:38" x14ac:dyDescent="0.45">
      <c r="M2480" s="96"/>
      <c r="N2480" s="103"/>
      <c r="R2480" s="108"/>
      <c r="S2480" s="98"/>
      <c r="T2480" s="105"/>
      <c r="V2480" s="171"/>
      <c r="W2480" s="95"/>
      <c r="X2480" s="129"/>
      <c r="Y2480" s="100"/>
      <c r="Z2480" s="99"/>
      <c r="AA2480" s="100"/>
      <c r="AB2480" s="99"/>
      <c r="AC2480" s="100"/>
      <c r="AD2480" s="105"/>
      <c r="AE2480" s="94"/>
      <c r="AF2480" s="105"/>
      <c r="AG2480" s="94"/>
      <c r="AH2480" s="132"/>
      <c r="AI2480" s="97"/>
      <c r="AJ2480" s="96"/>
      <c r="AK2480" s="176"/>
      <c r="AL2480" s="169"/>
    </row>
    <row r="2481" spans="13:38" x14ac:dyDescent="0.45">
      <c r="M2481" s="96"/>
      <c r="N2481" s="103"/>
      <c r="R2481" s="108"/>
      <c r="S2481" s="98"/>
      <c r="T2481" s="105"/>
      <c r="V2481" s="171"/>
      <c r="W2481" s="95"/>
      <c r="X2481" s="129"/>
      <c r="Y2481" s="100"/>
      <c r="Z2481" s="99"/>
      <c r="AA2481" s="100"/>
      <c r="AB2481" s="99"/>
      <c r="AC2481" s="100"/>
      <c r="AD2481" s="105"/>
      <c r="AE2481" s="94"/>
      <c r="AF2481" s="105"/>
      <c r="AG2481" s="94"/>
      <c r="AH2481" s="132"/>
      <c r="AI2481" s="97"/>
      <c r="AJ2481" s="96"/>
      <c r="AK2481" s="176"/>
      <c r="AL2481" s="169"/>
    </row>
    <row r="2482" spans="13:38" x14ac:dyDescent="0.45">
      <c r="M2482" s="96"/>
      <c r="N2482" s="103"/>
      <c r="R2482" s="108"/>
      <c r="S2482" s="98"/>
      <c r="T2482" s="105"/>
      <c r="V2482" s="171"/>
      <c r="W2482" s="95"/>
      <c r="X2482" s="129"/>
      <c r="Y2482" s="100"/>
      <c r="Z2482" s="99"/>
      <c r="AA2482" s="100"/>
      <c r="AB2482" s="99"/>
      <c r="AC2482" s="100"/>
      <c r="AD2482" s="105"/>
      <c r="AE2482" s="94"/>
      <c r="AF2482" s="105"/>
      <c r="AG2482" s="94"/>
      <c r="AH2482" s="132"/>
      <c r="AI2482" s="97"/>
      <c r="AJ2482" s="96"/>
      <c r="AK2482" s="176"/>
      <c r="AL2482" s="169"/>
    </row>
    <row r="2483" spans="13:38" x14ac:dyDescent="0.45">
      <c r="M2483" s="96"/>
      <c r="N2483" s="103"/>
      <c r="R2483" s="108"/>
      <c r="S2483" s="98"/>
      <c r="T2483" s="105"/>
      <c r="V2483" s="171"/>
      <c r="W2483" s="95"/>
      <c r="X2483" s="129"/>
      <c r="Y2483" s="100"/>
      <c r="Z2483" s="99"/>
      <c r="AA2483" s="100"/>
      <c r="AB2483" s="99"/>
      <c r="AC2483" s="100"/>
      <c r="AD2483" s="105"/>
      <c r="AE2483" s="94"/>
      <c r="AF2483" s="105"/>
      <c r="AG2483" s="94"/>
      <c r="AH2483" s="132"/>
      <c r="AI2483" s="97"/>
      <c r="AJ2483" s="96"/>
      <c r="AK2483" s="176"/>
      <c r="AL2483" s="169"/>
    </row>
    <row r="2484" spans="13:38" x14ac:dyDescent="0.45">
      <c r="M2484" s="96"/>
      <c r="N2484" s="103"/>
      <c r="R2484" s="108"/>
      <c r="S2484" s="98"/>
      <c r="T2484" s="105"/>
      <c r="V2484" s="171"/>
      <c r="W2484" s="95"/>
      <c r="X2484" s="129"/>
      <c r="Y2484" s="100"/>
      <c r="Z2484" s="99"/>
      <c r="AA2484" s="100"/>
      <c r="AB2484" s="99"/>
      <c r="AC2484" s="100"/>
      <c r="AD2484" s="105"/>
      <c r="AE2484" s="94"/>
      <c r="AF2484" s="105"/>
      <c r="AG2484" s="94"/>
      <c r="AH2484" s="132"/>
      <c r="AI2484" s="97"/>
      <c r="AJ2484" s="96"/>
      <c r="AK2484" s="176"/>
      <c r="AL2484" s="169"/>
    </row>
    <row r="2485" spans="13:38" x14ac:dyDescent="0.45">
      <c r="M2485" s="96"/>
      <c r="N2485" s="103"/>
      <c r="R2485" s="108"/>
      <c r="S2485" s="98"/>
      <c r="T2485" s="105"/>
      <c r="V2485" s="171"/>
      <c r="W2485" s="95"/>
      <c r="X2485" s="129"/>
      <c r="Y2485" s="100"/>
      <c r="Z2485" s="99"/>
      <c r="AA2485" s="100"/>
      <c r="AB2485" s="99"/>
      <c r="AC2485" s="100"/>
      <c r="AD2485" s="105"/>
      <c r="AE2485" s="94"/>
      <c r="AF2485" s="105"/>
      <c r="AG2485" s="94"/>
      <c r="AH2485" s="132"/>
      <c r="AI2485" s="97"/>
      <c r="AJ2485" s="96"/>
      <c r="AK2485" s="176"/>
      <c r="AL2485" s="169"/>
    </row>
    <row r="2486" spans="13:38" x14ac:dyDescent="0.45">
      <c r="M2486" s="96"/>
      <c r="N2486" s="103"/>
      <c r="R2486" s="108"/>
      <c r="S2486" s="98"/>
      <c r="T2486" s="105"/>
      <c r="V2486" s="171"/>
      <c r="W2486" s="95"/>
      <c r="X2486" s="129"/>
      <c r="Y2486" s="100"/>
      <c r="Z2486" s="99"/>
      <c r="AA2486" s="100"/>
      <c r="AB2486" s="99"/>
      <c r="AC2486" s="100"/>
      <c r="AD2486" s="105"/>
      <c r="AE2486" s="94"/>
      <c r="AF2486" s="105"/>
      <c r="AG2486" s="94"/>
      <c r="AH2486" s="132"/>
      <c r="AI2486" s="97"/>
      <c r="AJ2486" s="96"/>
      <c r="AK2486" s="176"/>
      <c r="AL2486" s="169"/>
    </row>
    <row r="2487" spans="13:38" x14ac:dyDescent="0.45">
      <c r="M2487" s="96"/>
      <c r="N2487" s="103"/>
      <c r="R2487" s="108"/>
      <c r="S2487" s="98"/>
      <c r="T2487" s="105"/>
      <c r="V2487" s="171"/>
      <c r="W2487" s="95"/>
      <c r="X2487" s="129"/>
      <c r="Y2487" s="100"/>
      <c r="Z2487" s="99"/>
      <c r="AA2487" s="100"/>
      <c r="AB2487" s="99"/>
      <c r="AC2487" s="100"/>
      <c r="AD2487" s="105"/>
      <c r="AE2487" s="94"/>
      <c r="AF2487" s="105"/>
      <c r="AG2487" s="94"/>
      <c r="AH2487" s="132"/>
      <c r="AI2487" s="97"/>
      <c r="AJ2487" s="96"/>
      <c r="AK2487" s="176"/>
      <c r="AL2487" s="169"/>
    </row>
    <row r="2488" spans="13:38" x14ac:dyDescent="0.45">
      <c r="M2488" s="96"/>
      <c r="N2488" s="103"/>
      <c r="R2488" s="108"/>
      <c r="S2488" s="98"/>
      <c r="T2488" s="105"/>
      <c r="V2488" s="171"/>
      <c r="W2488" s="95"/>
      <c r="X2488" s="129"/>
      <c r="Y2488" s="100"/>
      <c r="Z2488" s="99"/>
      <c r="AA2488" s="100"/>
      <c r="AB2488" s="99"/>
      <c r="AC2488" s="100"/>
      <c r="AD2488" s="105"/>
      <c r="AE2488" s="94"/>
      <c r="AF2488" s="105"/>
      <c r="AG2488" s="94"/>
      <c r="AH2488" s="132"/>
      <c r="AI2488" s="97"/>
      <c r="AJ2488" s="96"/>
      <c r="AK2488" s="176"/>
      <c r="AL2488" s="169"/>
    </row>
    <row r="2489" spans="13:38" x14ac:dyDescent="0.45">
      <c r="M2489" s="96"/>
      <c r="N2489" s="103"/>
      <c r="R2489" s="108"/>
      <c r="S2489" s="98"/>
      <c r="T2489" s="105"/>
      <c r="V2489" s="171"/>
      <c r="W2489" s="95"/>
      <c r="X2489" s="129"/>
      <c r="Y2489" s="100"/>
      <c r="Z2489" s="99"/>
      <c r="AA2489" s="100"/>
      <c r="AB2489" s="99"/>
      <c r="AC2489" s="100"/>
      <c r="AD2489" s="105"/>
      <c r="AE2489" s="94"/>
      <c r="AF2489" s="105"/>
      <c r="AG2489" s="94"/>
      <c r="AH2489" s="132"/>
      <c r="AI2489" s="97"/>
      <c r="AJ2489" s="96"/>
      <c r="AK2489" s="176"/>
      <c r="AL2489" s="169"/>
    </row>
    <row r="2490" spans="13:38" x14ac:dyDescent="0.45">
      <c r="M2490" s="96"/>
      <c r="N2490" s="103"/>
      <c r="R2490" s="108"/>
      <c r="S2490" s="98"/>
      <c r="T2490" s="105"/>
      <c r="V2490" s="171"/>
      <c r="W2490" s="95"/>
      <c r="X2490" s="129"/>
      <c r="Y2490" s="100"/>
      <c r="Z2490" s="99"/>
      <c r="AA2490" s="100"/>
      <c r="AB2490" s="99"/>
      <c r="AC2490" s="100"/>
      <c r="AD2490" s="105"/>
      <c r="AE2490" s="94"/>
      <c r="AF2490" s="105"/>
      <c r="AG2490" s="94"/>
      <c r="AH2490" s="132"/>
      <c r="AI2490" s="97"/>
      <c r="AJ2490" s="96"/>
      <c r="AK2490" s="176"/>
      <c r="AL2490" s="169"/>
    </row>
    <row r="2491" spans="13:38" x14ac:dyDescent="0.45">
      <c r="M2491" s="96"/>
      <c r="N2491" s="103"/>
      <c r="R2491" s="108"/>
      <c r="S2491" s="98"/>
      <c r="T2491" s="105"/>
      <c r="V2491" s="171"/>
      <c r="W2491" s="95"/>
      <c r="X2491" s="129"/>
      <c r="Y2491" s="100"/>
      <c r="Z2491" s="99"/>
      <c r="AA2491" s="100"/>
      <c r="AB2491" s="99"/>
      <c r="AC2491" s="100"/>
      <c r="AD2491" s="105"/>
      <c r="AE2491" s="94"/>
      <c r="AF2491" s="105"/>
      <c r="AG2491" s="94"/>
      <c r="AH2491" s="132"/>
      <c r="AI2491" s="97"/>
      <c r="AJ2491" s="96"/>
      <c r="AK2491" s="176"/>
      <c r="AL2491" s="169"/>
    </row>
    <row r="2492" spans="13:38" x14ac:dyDescent="0.45">
      <c r="M2492" s="96"/>
      <c r="N2492" s="103"/>
      <c r="R2492" s="108"/>
      <c r="S2492" s="98"/>
      <c r="T2492" s="105"/>
      <c r="V2492" s="171"/>
      <c r="W2492" s="95"/>
      <c r="X2492" s="129"/>
      <c r="Y2492" s="100"/>
      <c r="Z2492" s="99"/>
      <c r="AA2492" s="100"/>
      <c r="AB2492" s="99"/>
      <c r="AC2492" s="100"/>
      <c r="AD2492" s="105"/>
      <c r="AE2492" s="94"/>
      <c r="AF2492" s="105"/>
      <c r="AG2492" s="94"/>
      <c r="AH2492" s="132"/>
      <c r="AI2492" s="97"/>
      <c r="AJ2492" s="96"/>
      <c r="AK2492" s="176"/>
      <c r="AL2492" s="169"/>
    </row>
    <row r="2493" spans="13:38" x14ac:dyDescent="0.45">
      <c r="M2493" s="96"/>
      <c r="N2493" s="103"/>
      <c r="R2493" s="108"/>
      <c r="S2493" s="98"/>
      <c r="T2493" s="105"/>
      <c r="V2493" s="171"/>
      <c r="W2493" s="95"/>
      <c r="X2493" s="129"/>
      <c r="Y2493" s="100"/>
      <c r="Z2493" s="99"/>
      <c r="AA2493" s="100"/>
      <c r="AB2493" s="99"/>
      <c r="AC2493" s="100"/>
      <c r="AD2493" s="105"/>
      <c r="AE2493" s="94"/>
      <c r="AF2493" s="105"/>
      <c r="AG2493" s="94"/>
      <c r="AH2493" s="132"/>
      <c r="AI2493" s="97"/>
      <c r="AJ2493" s="96"/>
      <c r="AK2493" s="176"/>
      <c r="AL2493" s="169"/>
    </row>
    <row r="2494" spans="13:38" x14ac:dyDescent="0.45">
      <c r="M2494" s="96"/>
      <c r="N2494" s="103"/>
      <c r="R2494" s="108"/>
      <c r="S2494" s="98"/>
      <c r="T2494" s="105"/>
      <c r="V2494" s="171"/>
      <c r="W2494" s="95"/>
      <c r="X2494" s="129"/>
      <c r="Y2494" s="100"/>
      <c r="Z2494" s="99"/>
      <c r="AA2494" s="100"/>
      <c r="AB2494" s="99"/>
      <c r="AC2494" s="100"/>
      <c r="AD2494" s="105"/>
      <c r="AE2494" s="94"/>
      <c r="AF2494" s="105"/>
      <c r="AG2494" s="94"/>
      <c r="AH2494" s="132"/>
      <c r="AI2494" s="97"/>
      <c r="AJ2494" s="96"/>
      <c r="AK2494" s="176"/>
      <c r="AL2494" s="169"/>
    </row>
    <row r="2495" spans="13:38" x14ac:dyDescent="0.45">
      <c r="M2495" s="96"/>
      <c r="N2495" s="103"/>
      <c r="R2495" s="108"/>
      <c r="S2495" s="98"/>
      <c r="T2495" s="105"/>
      <c r="V2495" s="171"/>
      <c r="W2495" s="95"/>
      <c r="X2495" s="129"/>
      <c r="Y2495" s="100"/>
      <c r="Z2495" s="99"/>
      <c r="AA2495" s="100"/>
      <c r="AB2495" s="99"/>
      <c r="AC2495" s="100"/>
      <c r="AD2495" s="105"/>
      <c r="AE2495" s="94"/>
      <c r="AF2495" s="105"/>
      <c r="AG2495" s="94"/>
      <c r="AH2495" s="132"/>
      <c r="AI2495" s="97"/>
      <c r="AJ2495" s="96"/>
      <c r="AK2495" s="176"/>
      <c r="AL2495" s="169"/>
    </row>
    <row r="2496" spans="13:38" x14ac:dyDescent="0.45">
      <c r="M2496" s="96"/>
      <c r="N2496" s="103"/>
      <c r="R2496" s="108"/>
      <c r="S2496" s="98"/>
      <c r="T2496" s="105"/>
      <c r="V2496" s="171"/>
      <c r="W2496" s="95"/>
      <c r="X2496" s="129"/>
      <c r="Y2496" s="100"/>
      <c r="Z2496" s="99"/>
      <c r="AA2496" s="100"/>
      <c r="AB2496" s="99"/>
      <c r="AC2496" s="100"/>
      <c r="AD2496" s="105"/>
      <c r="AE2496" s="94"/>
      <c r="AF2496" s="105"/>
      <c r="AG2496" s="94"/>
      <c r="AH2496" s="132"/>
      <c r="AI2496" s="97"/>
      <c r="AJ2496" s="96"/>
      <c r="AK2496" s="176"/>
      <c r="AL2496" s="169"/>
    </row>
    <row r="2497" spans="13:38" x14ac:dyDescent="0.45">
      <c r="M2497" s="96"/>
      <c r="N2497" s="103"/>
      <c r="R2497" s="108"/>
      <c r="S2497" s="98"/>
      <c r="T2497" s="105"/>
      <c r="V2497" s="171"/>
      <c r="W2497" s="95"/>
      <c r="X2497" s="129"/>
      <c r="Y2497" s="100"/>
      <c r="Z2497" s="99"/>
      <c r="AA2497" s="100"/>
      <c r="AB2497" s="99"/>
      <c r="AC2497" s="100"/>
      <c r="AD2497" s="105"/>
      <c r="AE2497" s="94"/>
      <c r="AF2497" s="105"/>
      <c r="AG2497" s="94"/>
      <c r="AH2497" s="132"/>
      <c r="AI2497" s="97"/>
      <c r="AJ2497" s="96"/>
      <c r="AK2497" s="176"/>
      <c r="AL2497" s="169"/>
    </row>
    <row r="2498" spans="13:38" x14ac:dyDescent="0.45">
      <c r="M2498" s="96"/>
      <c r="N2498" s="103"/>
      <c r="R2498" s="108"/>
      <c r="S2498" s="98"/>
      <c r="T2498" s="105"/>
      <c r="V2498" s="171"/>
      <c r="W2498" s="95"/>
      <c r="X2498" s="129"/>
      <c r="Y2498" s="100"/>
      <c r="Z2498" s="99"/>
      <c r="AA2498" s="100"/>
      <c r="AB2498" s="99"/>
      <c r="AC2498" s="100"/>
      <c r="AD2498" s="105"/>
      <c r="AE2498" s="94"/>
      <c r="AF2498" s="105"/>
      <c r="AG2498" s="94"/>
      <c r="AH2498" s="132"/>
      <c r="AI2498" s="97"/>
      <c r="AJ2498" s="96"/>
      <c r="AK2498" s="176"/>
      <c r="AL2498" s="169"/>
    </row>
    <row r="2499" spans="13:38" x14ac:dyDescent="0.45">
      <c r="M2499" s="96"/>
      <c r="N2499" s="103"/>
      <c r="R2499" s="108"/>
      <c r="S2499" s="98"/>
      <c r="T2499" s="105"/>
      <c r="V2499" s="171"/>
      <c r="W2499" s="95"/>
      <c r="X2499" s="129"/>
      <c r="Y2499" s="100"/>
      <c r="Z2499" s="99"/>
      <c r="AA2499" s="100"/>
      <c r="AB2499" s="99"/>
      <c r="AC2499" s="100"/>
      <c r="AD2499" s="105"/>
      <c r="AE2499" s="94"/>
      <c r="AF2499" s="105"/>
      <c r="AG2499" s="94"/>
      <c r="AH2499" s="132"/>
      <c r="AI2499" s="97"/>
      <c r="AJ2499" s="96"/>
      <c r="AK2499" s="176"/>
      <c r="AL2499" s="169"/>
    </row>
    <row r="2500" spans="13:38" x14ac:dyDescent="0.45">
      <c r="M2500" s="96"/>
      <c r="N2500" s="103"/>
      <c r="R2500" s="108"/>
      <c r="S2500" s="98"/>
      <c r="T2500" s="105"/>
      <c r="V2500" s="171"/>
      <c r="W2500" s="95"/>
      <c r="X2500" s="129"/>
      <c r="Y2500" s="100"/>
      <c r="Z2500" s="99"/>
      <c r="AA2500" s="100"/>
      <c r="AB2500" s="99"/>
      <c r="AC2500" s="100"/>
      <c r="AD2500" s="105"/>
      <c r="AE2500" s="94"/>
      <c r="AF2500" s="105"/>
      <c r="AG2500" s="94"/>
      <c r="AH2500" s="132"/>
      <c r="AI2500" s="97"/>
      <c r="AJ2500" s="96"/>
      <c r="AK2500" s="176"/>
      <c r="AL2500" s="169"/>
    </row>
    <row r="2501" spans="13:38" x14ac:dyDescent="0.45">
      <c r="M2501" s="96"/>
      <c r="N2501" s="103"/>
      <c r="R2501" s="108"/>
      <c r="S2501" s="98"/>
      <c r="T2501" s="105"/>
      <c r="V2501" s="171"/>
      <c r="W2501" s="95"/>
      <c r="X2501" s="129"/>
      <c r="Y2501" s="100"/>
      <c r="Z2501" s="99"/>
      <c r="AA2501" s="100"/>
      <c r="AB2501" s="99"/>
      <c r="AC2501" s="100"/>
      <c r="AD2501" s="105"/>
      <c r="AE2501" s="94"/>
      <c r="AF2501" s="105"/>
      <c r="AG2501" s="94"/>
      <c r="AH2501" s="132"/>
      <c r="AI2501" s="97"/>
      <c r="AJ2501" s="96"/>
      <c r="AK2501" s="176"/>
      <c r="AL2501" s="169"/>
    </row>
    <row r="2502" spans="13:38" x14ac:dyDescent="0.45">
      <c r="M2502" s="96"/>
      <c r="N2502" s="103"/>
      <c r="R2502" s="108"/>
      <c r="S2502" s="98"/>
      <c r="T2502" s="105"/>
      <c r="V2502" s="171"/>
      <c r="W2502" s="95"/>
      <c r="X2502" s="129"/>
      <c r="Y2502" s="100"/>
      <c r="Z2502" s="99"/>
      <c r="AA2502" s="100"/>
      <c r="AB2502" s="99"/>
      <c r="AC2502" s="100"/>
      <c r="AD2502" s="105"/>
      <c r="AE2502" s="94"/>
      <c r="AF2502" s="105"/>
      <c r="AG2502" s="94"/>
      <c r="AH2502" s="132"/>
      <c r="AI2502" s="97"/>
      <c r="AJ2502" s="96"/>
      <c r="AK2502" s="176"/>
      <c r="AL2502" s="169"/>
    </row>
    <row r="2503" spans="13:38" x14ac:dyDescent="0.45">
      <c r="M2503" s="96"/>
      <c r="N2503" s="103"/>
      <c r="R2503" s="108"/>
      <c r="S2503" s="98"/>
      <c r="T2503" s="105"/>
      <c r="V2503" s="171"/>
      <c r="W2503" s="95"/>
      <c r="X2503" s="129"/>
      <c r="Y2503" s="100"/>
      <c r="Z2503" s="99"/>
      <c r="AA2503" s="100"/>
      <c r="AB2503" s="99"/>
      <c r="AC2503" s="100"/>
      <c r="AD2503" s="105"/>
      <c r="AE2503" s="94"/>
      <c r="AF2503" s="105"/>
      <c r="AG2503" s="94"/>
      <c r="AH2503" s="132"/>
      <c r="AI2503" s="97"/>
      <c r="AJ2503" s="96"/>
      <c r="AK2503" s="176"/>
      <c r="AL2503" s="169"/>
    </row>
    <row r="2504" spans="13:38" x14ac:dyDescent="0.45">
      <c r="M2504" s="96"/>
      <c r="N2504" s="103"/>
      <c r="R2504" s="108"/>
      <c r="S2504" s="98"/>
      <c r="T2504" s="105"/>
      <c r="V2504" s="171"/>
      <c r="W2504" s="95"/>
      <c r="X2504" s="129"/>
      <c r="Y2504" s="100"/>
      <c r="Z2504" s="99"/>
      <c r="AA2504" s="100"/>
      <c r="AB2504" s="99"/>
      <c r="AC2504" s="100"/>
      <c r="AD2504" s="105"/>
      <c r="AE2504" s="94"/>
      <c r="AF2504" s="105"/>
      <c r="AG2504" s="94"/>
      <c r="AH2504" s="132"/>
      <c r="AI2504" s="97"/>
      <c r="AJ2504" s="96"/>
      <c r="AK2504" s="176"/>
      <c r="AL2504" s="169"/>
    </row>
    <row r="2505" spans="13:38" x14ac:dyDescent="0.45">
      <c r="M2505" s="96"/>
      <c r="N2505" s="103"/>
      <c r="R2505" s="108"/>
      <c r="S2505" s="98"/>
      <c r="T2505" s="105"/>
      <c r="V2505" s="171"/>
      <c r="W2505" s="95"/>
      <c r="X2505" s="129"/>
      <c r="Y2505" s="100"/>
      <c r="Z2505" s="99"/>
      <c r="AA2505" s="100"/>
      <c r="AB2505" s="99"/>
      <c r="AC2505" s="100"/>
      <c r="AD2505" s="105"/>
      <c r="AE2505" s="94"/>
      <c r="AF2505" s="105"/>
      <c r="AG2505" s="94"/>
      <c r="AH2505" s="132"/>
      <c r="AI2505" s="97"/>
      <c r="AJ2505" s="96"/>
      <c r="AK2505" s="176"/>
      <c r="AL2505" s="169"/>
    </row>
    <row r="2506" spans="13:38" x14ac:dyDescent="0.45">
      <c r="M2506" s="96"/>
      <c r="N2506" s="103"/>
      <c r="R2506" s="108"/>
      <c r="S2506" s="98"/>
      <c r="T2506" s="105"/>
      <c r="V2506" s="171"/>
      <c r="W2506" s="95"/>
      <c r="X2506" s="129"/>
      <c r="Y2506" s="100"/>
      <c r="Z2506" s="99"/>
      <c r="AA2506" s="100"/>
      <c r="AB2506" s="99"/>
      <c r="AC2506" s="100"/>
      <c r="AD2506" s="105"/>
      <c r="AE2506" s="94"/>
      <c r="AF2506" s="105"/>
      <c r="AG2506" s="94"/>
      <c r="AH2506" s="132"/>
      <c r="AI2506" s="97"/>
      <c r="AJ2506" s="96"/>
      <c r="AK2506" s="176"/>
      <c r="AL2506" s="169"/>
    </row>
    <row r="2507" spans="13:38" x14ac:dyDescent="0.45">
      <c r="M2507" s="96"/>
      <c r="N2507" s="103"/>
      <c r="R2507" s="108"/>
      <c r="S2507" s="98"/>
      <c r="T2507" s="105"/>
      <c r="V2507" s="171"/>
      <c r="W2507" s="95"/>
      <c r="X2507" s="129"/>
      <c r="Y2507" s="100"/>
      <c r="Z2507" s="99"/>
      <c r="AA2507" s="100"/>
      <c r="AB2507" s="99"/>
      <c r="AC2507" s="100"/>
      <c r="AD2507" s="105"/>
      <c r="AE2507" s="94"/>
      <c r="AF2507" s="105"/>
      <c r="AG2507" s="94"/>
      <c r="AH2507" s="132"/>
      <c r="AI2507" s="97"/>
      <c r="AJ2507" s="96"/>
      <c r="AK2507" s="176"/>
      <c r="AL2507" s="169"/>
    </row>
    <row r="2508" spans="13:38" x14ac:dyDescent="0.45">
      <c r="M2508" s="96"/>
      <c r="N2508" s="103"/>
      <c r="R2508" s="108"/>
      <c r="S2508" s="98"/>
      <c r="T2508" s="105"/>
      <c r="V2508" s="171"/>
      <c r="W2508" s="95"/>
      <c r="X2508" s="129"/>
      <c r="Y2508" s="100"/>
      <c r="Z2508" s="99"/>
      <c r="AA2508" s="100"/>
      <c r="AB2508" s="99"/>
      <c r="AC2508" s="100"/>
      <c r="AD2508" s="105"/>
      <c r="AE2508" s="94"/>
      <c r="AF2508" s="105"/>
      <c r="AG2508" s="94"/>
      <c r="AH2508" s="132"/>
      <c r="AI2508" s="97"/>
      <c r="AJ2508" s="96"/>
      <c r="AK2508" s="176"/>
      <c r="AL2508" s="169"/>
    </row>
    <row r="2509" spans="13:38" x14ac:dyDescent="0.45">
      <c r="M2509" s="96"/>
      <c r="N2509" s="103"/>
      <c r="R2509" s="108"/>
      <c r="S2509" s="98"/>
      <c r="T2509" s="105"/>
      <c r="V2509" s="171"/>
      <c r="W2509" s="95"/>
      <c r="X2509" s="129"/>
      <c r="Y2509" s="100"/>
      <c r="Z2509" s="99"/>
      <c r="AA2509" s="100"/>
      <c r="AB2509" s="99"/>
      <c r="AC2509" s="100"/>
      <c r="AD2509" s="105"/>
      <c r="AE2509" s="94"/>
      <c r="AF2509" s="105"/>
      <c r="AG2509" s="94"/>
      <c r="AH2509" s="132"/>
      <c r="AI2509" s="97"/>
      <c r="AJ2509" s="96"/>
      <c r="AK2509" s="176"/>
      <c r="AL2509" s="169"/>
    </row>
    <row r="2510" spans="13:38" x14ac:dyDescent="0.45">
      <c r="M2510" s="96"/>
      <c r="N2510" s="103"/>
      <c r="R2510" s="108"/>
      <c r="S2510" s="98"/>
      <c r="T2510" s="105"/>
      <c r="V2510" s="171"/>
      <c r="W2510" s="95"/>
      <c r="X2510" s="129"/>
      <c r="Y2510" s="100"/>
      <c r="Z2510" s="99"/>
      <c r="AA2510" s="100"/>
      <c r="AB2510" s="99"/>
      <c r="AC2510" s="100"/>
      <c r="AD2510" s="105"/>
      <c r="AE2510" s="94"/>
      <c r="AF2510" s="105"/>
      <c r="AG2510" s="94"/>
      <c r="AH2510" s="132"/>
      <c r="AI2510" s="97"/>
      <c r="AJ2510" s="96"/>
      <c r="AK2510" s="176"/>
      <c r="AL2510" s="169"/>
    </row>
    <row r="2511" spans="13:38" x14ac:dyDescent="0.45">
      <c r="M2511" s="96"/>
      <c r="N2511" s="103"/>
      <c r="R2511" s="108"/>
      <c r="S2511" s="98"/>
      <c r="T2511" s="105"/>
      <c r="V2511" s="171"/>
      <c r="W2511" s="95"/>
      <c r="X2511" s="129"/>
      <c r="Y2511" s="100"/>
      <c r="Z2511" s="99"/>
      <c r="AA2511" s="100"/>
      <c r="AB2511" s="99"/>
      <c r="AC2511" s="100"/>
      <c r="AD2511" s="105"/>
      <c r="AE2511" s="94"/>
      <c r="AF2511" s="105"/>
      <c r="AG2511" s="94"/>
      <c r="AH2511" s="132"/>
      <c r="AI2511" s="97"/>
      <c r="AJ2511" s="96"/>
      <c r="AK2511" s="176"/>
      <c r="AL2511" s="169"/>
    </row>
    <row r="2512" spans="13:38" x14ac:dyDescent="0.45">
      <c r="M2512" s="96"/>
      <c r="N2512" s="103"/>
      <c r="R2512" s="108"/>
      <c r="S2512" s="98"/>
      <c r="T2512" s="105"/>
      <c r="V2512" s="171"/>
      <c r="W2512" s="95"/>
      <c r="X2512" s="129"/>
      <c r="Y2512" s="100"/>
      <c r="Z2512" s="99"/>
      <c r="AA2512" s="100"/>
      <c r="AB2512" s="99"/>
      <c r="AC2512" s="100"/>
      <c r="AD2512" s="105"/>
      <c r="AE2512" s="94"/>
      <c r="AF2512" s="105"/>
      <c r="AG2512" s="94"/>
      <c r="AH2512" s="132"/>
      <c r="AI2512" s="97"/>
      <c r="AJ2512" s="96"/>
      <c r="AK2512" s="176"/>
      <c r="AL2512" s="169"/>
    </row>
    <row r="2513" spans="13:38" x14ac:dyDescent="0.45">
      <c r="M2513" s="96"/>
      <c r="N2513" s="103"/>
      <c r="R2513" s="108"/>
      <c r="S2513" s="98"/>
      <c r="T2513" s="105"/>
      <c r="V2513" s="171"/>
      <c r="W2513" s="95"/>
      <c r="X2513" s="129"/>
      <c r="Y2513" s="100"/>
      <c r="Z2513" s="99"/>
      <c r="AA2513" s="100"/>
      <c r="AB2513" s="99"/>
      <c r="AC2513" s="100"/>
      <c r="AD2513" s="105"/>
      <c r="AE2513" s="94"/>
      <c r="AF2513" s="105"/>
      <c r="AG2513" s="94"/>
      <c r="AH2513" s="132"/>
      <c r="AI2513" s="97"/>
      <c r="AJ2513" s="96"/>
      <c r="AK2513" s="176"/>
      <c r="AL2513" s="169"/>
    </row>
    <row r="2514" spans="13:38" x14ac:dyDescent="0.45">
      <c r="M2514" s="96"/>
      <c r="N2514" s="103"/>
      <c r="R2514" s="108"/>
      <c r="S2514" s="98"/>
      <c r="T2514" s="105"/>
      <c r="V2514" s="171"/>
      <c r="W2514" s="95"/>
      <c r="X2514" s="129"/>
      <c r="Y2514" s="100"/>
      <c r="Z2514" s="99"/>
      <c r="AA2514" s="100"/>
      <c r="AB2514" s="99"/>
      <c r="AC2514" s="100"/>
      <c r="AD2514" s="105"/>
      <c r="AE2514" s="94"/>
      <c r="AF2514" s="105"/>
      <c r="AG2514" s="94"/>
      <c r="AH2514" s="132"/>
      <c r="AI2514" s="97"/>
      <c r="AJ2514" s="96"/>
      <c r="AK2514" s="176"/>
      <c r="AL2514" s="169"/>
    </row>
    <row r="2515" spans="13:38" x14ac:dyDescent="0.45">
      <c r="M2515" s="96"/>
      <c r="N2515" s="103"/>
      <c r="R2515" s="108"/>
      <c r="S2515" s="98"/>
      <c r="T2515" s="105"/>
      <c r="V2515" s="171"/>
      <c r="W2515" s="95"/>
      <c r="X2515" s="129"/>
      <c r="Y2515" s="100"/>
      <c r="Z2515" s="99"/>
      <c r="AA2515" s="100"/>
      <c r="AB2515" s="99"/>
      <c r="AC2515" s="100"/>
      <c r="AD2515" s="105"/>
      <c r="AE2515" s="94"/>
      <c r="AF2515" s="105"/>
      <c r="AG2515" s="94"/>
      <c r="AH2515" s="132"/>
      <c r="AI2515" s="97"/>
      <c r="AJ2515" s="96"/>
      <c r="AK2515" s="176"/>
      <c r="AL2515" s="169"/>
    </row>
    <row r="2516" spans="13:38" x14ac:dyDescent="0.45">
      <c r="M2516" s="96"/>
      <c r="N2516" s="103"/>
      <c r="R2516" s="108"/>
      <c r="S2516" s="98"/>
      <c r="T2516" s="105"/>
      <c r="V2516" s="171"/>
      <c r="W2516" s="95"/>
      <c r="X2516" s="129"/>
      <c r="Y2516" s="100"/>
      <c r="Z2516" s="99"/>
      <c r="AA2516" s="100"/>
      <c r="AB2516" s="99"/>
      <c r="AC2516" s="100"/>
      <c r="AD2516" s="105"/>
      <c r="AE2516" s="94"/>
      <c r="AF2516" s="105"/>
      <c r="AG2516" s="94"/>
      <c r="AH2516" s="132"/>
      <c r="AI2516" s="97"/>
      <c r="AJ2516" s="96"/>
      <c r="AK2516" s="176"/>
      <c r="AL2516" s="169"/>
    </row>
    <row r="2517" spans="13:38" x14ac:dyDescent="0.45">
      <c r="M2517" s="96"/>
      <c r="N2517" s="103"/>
      <c r="R2517" s="108"/>
      <c r="S2517" s="98"/>
      <c r="T2517" s="105"/>
      <c r="V2517" s="171"/>
      <c r="W2517" s="95"/>
      <c r="X2517" s="129"/>
      <c r="Y2517" s="100"/>
      <c r="Z2517" s="99"/>
      <c r="AA2517" s="100"/>
      <c r="AB2517" s="99"/>
      <c r="AC2517" s="100"/>
      <c r="AD2517" s="105"/>
      <c r="AE2517" s="94"/>
      <c r="AF2517" s="105"/>
      <c r="AG2517" s="94"/>
      <c r="AH2517" s="132"/>
      <c r="AI2517" s="97"/>
      <c r="AJ2517" s="96"/>
      <c r="AK2517" s="176"/>
      <c r="AL2517" s="169"/>
    </row>
    <row r="2518" spans="13:38" x14ac:dyDescent="0.45">
      <c r="M2518" s="96"/>
      <c r="N2518" s="103"/>
      <c r="R2518" s="108"/>
      <c r="S2518" s="98"/>
      <c r="T2518" s="105"/>
      <c r="V2518" s="171"/>
      <c r="W2518" s="95"/>
      <c r="X2518" s="129"/>
      <c r="Y2518" s="100"/>
      <c r="Z2518" s="99"/>
      <c r="AA2518" s="100"/>
      <c r="AB2518" s="99"/>
      <c r="AC2518" s="100"/>
      <c r="AD2518" s="105"/>
      <c r="AE2518" s="94"/>
      <c r="AF2518" s="105"/>
      <c r="AG2518" s="94"/>
      <c r="AH2518" s="132"/>
      <c r="AI2518" s="97"/>
      <c r="AJ2518" s="96"/>
      <c r="AK2518" s="176"/>
      <c r="AL2518" s="169"/>
    </row>
    <row r="2519" spans="13:38" x14ac:dyDescent="0.45">
      <c r="M2519" s="96"/>
      <c r="N2519" s="103"/>
      <c r="R2519" s="108"/>
      <c r="S2519" s="98"/>
      <c r="T2519" s="105"/>
      <c r="V2519" s="171"/>
      <c r="W2519" s="95"/>
      <c r="X2519" s="129"/>
      <c r="Y2519" s="100"/>
      <c r="Z2519" s="99"/>
      <c r="AA2519" s="100"/>
      <c r="AB2519" s="99"/>
      <c r="AC2519" s="100"/>
      <c r="AD2519" s="105"/>
      <c r="AE2519" s="94"/>
      <c r="AF2519" s="105"/>
      <c r="AG2519" s="94"/>
      <c r="AH2519" s="132"/>
      <c r="AI2519" s="97"/>
      <c r="AJ2519" s="96"/>
      <c r="AK2519" s="176"/>
      <c r="AL2519" s="169"/>
    </row>
    <row r="2520" spans="13:38" x14ac:dyDescent="0.45">
      <c r="M2520" s="96"/>
      <c r="N2520" s="103"/>
      <c r="R2520" s="108"/>
      <c r="S2520" s="98"/>
      <c r="T2520" s="105"/>
      <c r="V2520" s="171"/>
      <c r="W2520" s="95"/>
      <c r="X2520" s="129"/>
      <c r="Y2520" s="100"/>
      <c r="Z2520" s="99"/>
      <c r="AA2520" s="100"/>
      <c r="AB2520" s="99"/>
      <c r="AC2520" s="100"/>
      <c r="AD2520" s="105"/>
      <c r="AE2520" s="94"/>
      <c r="AF2520" s="105"/>
      <c r="AG2520" s="94"/>
      <c r="AH2520" s="132"/>
      <c r="AI2520" s="97"/>
      <c r="AJ2520" s="96"/>
      <c r="AK2520" s="176"/>
      <c r="AL2520" s="169"/>
    </row>
    <row r="2521" spans="13:38" x14ac:dyDescent="0.45">
      <c r="M2521" s="96"/>
      <c r="N2521" s="103"/>
      <c r="R2521" s="108"/>
      <c r="S2521" s="98"/>
      <c r="T2521" s="105"/>
      <c r="V2521" s="171"/>
      <c r="W2521" s="95"/>
      <c r="X2521" s="129"/>
      <c r="Y2521" s="100"/>
      <c r="Z2521" s="99"/>
      <c r="AA2521" s="100"/>
      <c r="AB2521" s="99"/>
      <c r="AC2521" s="100"/>
      <c r="AD2521" s="105"/>
      <c r="AE2521" s="94"/>
      <c r="AF2521" s="105"/>
      <c r="AG2521" s="94"/>
      <c r="AH2521" s="132"/>
      <c r="AI2521" s="97"/>
      <c r="AJ2521" s="96"/>
      <c r="AK2521" s="176"/>
      <c r="AL2521" s="169"/>
    </row>
    <row r="2522" spans="13:38" x14ac:dyDescent="0.45">
      <c r="M2522" s="96"/>
      <c r="N2522" s="103"/>
      <c r="R2522" s="108"/>
      <c r="S2522" s="98"/>
      <c r="T2522" s="105"/>
      <c r="V2522" s="171"/>
      <c r="W2522" s="95"/>
      <c r="X2522" s="129"/>
      <c r="Y2522" s="100"/>
      <c r="Z2522" s="99"/>
      <c r="AA2522" s="100"/>
      <c r="AB2522" s="99"/>
      <c r="AC2522" s="100"/>
      <c r="AD2522" s="105"/>
      <c r="AE2522" s="94"/>
      <c r="AF2522" s="105"/>
      <c r="AG2522" s="94"/>
      <c r="AH2522" s="132"/>
      <c r="AI2522" s="97"/>
      <c r="AJ2522" s="96"/>
      <c r="AK2522" s="176"/>
      <c r="AL2522" s="169"/>
    </row>
    <row r="2523" spans="13:38" x14ac:dyDescent="0.45">
      <c r="M2523" s="96"/>
      <c r="N2523" s="103"/>
      <c r="R2523" s="108"/>
      <c r="S2523" s="98"/>
      <c r="T2523" s="105"/>
      <c r="V2523" s="171"/>
      <c r="W2523" s="95"/>
      <c r="X2523" s="129"/>
      <c r="Y2523" s="100"/>
      <c r="Z2523" s="99"/>
      <c r="AA2523" s="100"/>
      <c r="AB2523" s="99"/>
      <c r="AC2523" s="100"/>
      <c r="AD2523" s="105"/>
      <c r="AE2523" s="94"/>
      <c r="AF2523" s="105"/>
      <c r="AG2523" s="94"/>
      <c r="AH2523" s="132"/>
      <c r="AI2523" s="97"/>
      <c r="AJ2523" s="96"/>
      <c r="AK2523" s="176"/>
      <c r="AL2523" s="169"/>
    </row>
    <row r="2524" spans="13:38" x14ac:dyDescent="0.45">
      <c r="M2524" s="96"/>
      <c r="N2524" s="103"/>
      <c r="R2524" s="108"/>
      <c r="S2524" s="98"/>
      <c r="T2524" s="105"/>
      <c r="V2524" s="171"/>
      <c r="W2524" s="95"/>
      <c r="X2524" s="129"/>
      <c r="Y2524" s="100"/>
      <c r="Z2524" s="99"/>
      <c r="AA2524" s="100"/>
      <c r="AB2524" s="99"/>
      <c r="AC2524" s="100"/>
      <c r="AD2524" s="105"/>
      <c r="AE2524" s="94"/>
      <c r="AF2524" s="105"/>
      <c r="AG2524" s="94"/>
      <c r="AH2524" s="132"/>
      <c r="AI2524" s="97"/>
      <c r="AJ2524" s="96"/>
      <c r="AK2524" s="176"/>
      <c r="AL2524" s="169"/>
    </row>
    <row r="2525" spans="13:38" x14ac:dyDescent="0.45">
      <c r="M2525" s="96"/>
      <c r="N2525" s="103"/>
      <c r="R2525" s="108"/>
      <c r="S2525" s="98"/>
      <c r="T2525" s="105"/>
      <c r="V2525" s="171"/>
      <c r="W2525" s="95"/>
      <c r="X2525" s="129"/>
      <c r="Y2525" s="100"/>
      <c r="Z2525" s="99"/>
      <c r="AA2525" s="100"/>
      <c r="AB2525" s="99"/>
      <c r="AC2525" s="100"/>
      <c r="AD2525" s="105"/>
      <c r="AE2525" s="94"/>
      <c r="AF2525" s="105"/>
      <c r="AG2525" s="94"/>
      <c r="AH2525" s="132"/>
      <c r="AI2525" s="97"/>
      <c r="AJ2525" s="96"/>
      <c r="AK2525" s="176"/>
      <c r="AL2525" s="169"/>
    </row>
    <row r="2526" spans="13:38" x14ac:dyDescent="0.45">
      <c r="M2526" s="96"/>
      <c r="N2526" s="103"/>
      <c r="R2526" s="108"/>
      <c r="S2526" s="98"/>
      <c r="T2526" s="105"/>
      <c r="V2526" s="171"/>
      <c r="W2526" s="95"/>
      <c r="X2526" s="129"/>
      <c r="Y2526" s="100"/>
      <c r="Z2526" s="99"/>
      <c r="AA2526" s="100"/>
      <c r="AB2526" s="99"/>
      <c r="AC2526" s="100"/>
      <c r="AD2526" s="105"/>
      <c r="AE2526" s="94"/>
      <c r="AF2526" s="105"/>
      <c r="AG2526" s="94"/>
      <c r="AH2526" s="132"/>
      <c r="AI2526" s="97"/>
      <c r="AJ2526" s="96"/>
      <c r="AK2526" s="176"/>
      <c r="AL2526" s="169"/>
    </row>
    <row r="2527" spans="13:38" x14ac:dyDescent="0.45">
      <c r="M2527" s="96"/>
      <c r="N2527" s="103"/>
      <c r="R2527" s="108"/>
      <c r="S2527" s="98"/>
      <c r="T2527" s="105"/>
      <c r="V2527" s="171"/>
      <c r="W2527" s="95"/>
      <c r="X2527" s="129"/>
      <c r="Y2527" s="100"/>
      <c r="Z2527" s="99"/>
      <c r="AA2527" s="100"/>
      <c r="AB2527" s="99"/>
      <c r="AC2527" s="100"/>
      <c r="AD2527" s="105"/>
      <c r="AE2527" s="94"/>
      <c r="AF2527" s="105"/>
      <c r="AG2527" s="94"/>
      <c r="AH2527" s="132"/>
      <c r="AI2527" s="97"/>
      <c r="AJ2527" s="96"/>
      <c r="AK2527" s="176"/>
      <c r="AL2527" s="169"/>
    </row>
    <row r="2528" spans="13:38" x14ac:dyDescent="0.45">
      <c r="M2528" s="96"/>
      <c r="N2528" s="103"/>
      <c r="R2528" s="108"/>
      <c r="S2528" s="98"/>
      <c r="T2528" s="105"/>
      <c r="V2528" s="171"/>
      <c r="W2528" s="95"/>
      <c r="X2528" s="129"/>
      <c r="Y2528" s="100"/>
      <c r="Z2528" s="99"/>
      <c r="AA2528" s="100"/>
      <c r="AB2528" s="99"/>
      <c r="AC2528" s="100"/>
      <c r="AD2528" s="105"/>
      <c r="AE2528" s="94"/>
      <c r="AF2528" s="105"/>
      <c r="AG2528" s="94"/>
      <c r="AH2528" s="132"/>
      <c r="AI2528" s="97"/>
      <c r="AJ2528" s="96"/>
      <c r="AK2528" s="176"/>
      <c r="AL2528" s="169"/>
    </row>
    <row r="2529" spans="13:38" x14ac:dyDescent="0.45">
      <c r="M2529" s="96"/>
      <c r="N2529" s="103"/>
      <c r="R2529" s="108"/>
      <c r="S2529" s="98"/>
      <c r="T2529" s="105"/>
      <c r="V2529" s="171"/>
      <c r="W2529" s="95"/>
      <c r="X2529" s="129"/>
      <c r="Y2529" s="100"/>
      <c r="Z2529" s="99"/>
      <c r="AA2529" s="100"/>
      <c r="AB2529" s="99"/>
      <c r="AC2529" s="100"/>
      <c r="AD2529" s="105"/>
      <c r="AE2529" s="94"/>
      <c r="AF2529" s="105"/>
      <c r="AG2529" s="94"/>
      <c r="AH2529" s="132"/>
      <c r="AI2529" s="97"/>
      <c r="AJ2529" s="96"/>
      <c r="AK2529" s="176"/>
      <c r="AL2529" s="169"/>
    </row>
    <row r="2530" spans="13:38" x14ac:dyDescent="0.45">
      <c r="M2530" s="96"/>
      <c r="N2530" s="103"/>
      <c r="R2530" s="108"/>
      <c r="S2530" s="98"/>
      <c r="T2530" s="105"/>
      <c r="V2530" s="171"/>
      <c r="W2530" s="95"/>
      <c r="X2530" s="129"/>
      <c r="Y2530" s="100"/>
      <c r="Z2530" s="99"/>
      <c r="AA2530" s="100"/>
      <c r="AB2530" s="99"/>
      <c r="AC2530" s="100"/>
      <c r="AD2530" s="105"/>
      <c r="AE2530" s="94"/>
      <c r="AF2530" s="105"/>
      <c r="AG2530" s="94"/>
      <c r="AH2530" s="132"/>
      <c r="AI2530" s="97"/>
      <c r="AJ2530" s="96"/>
      <c r="AK2530" s="176"/>
      <c r="AL2530" s="169"/>
    </row>
    <row r="2531" spans="13:38" x14ac:dyDescent="0.45">
      <c r="M2531" s="96"/>
      <c r="N2531" s="103"/>
      <c r="R2531" s="108"/>
      <c r="S2531" s="98"/>
      <c r="T2531" s="105"/>
      <c r="V2531" s="171"/>
      <c r="W2531" s="95"/>
      <c r="X2531" s="129"/>
      <c r="Y2531" s="100"/>
      <c r="Z2531" s="99"/>
      <c r="AA2531" s="100"/>
      <c r="AB2531" s="99"/>
      <c r="AC2531" s="100"/>
      <c r="AD2531" s="105"/>
      <c r="AE2531" s="94"/>
      <c r="AF2531" s="105"/>
      <c r="AG2531" s="94"/>
      <c r="AH2531" s="132"/>
      <c r="AI2531" s="97"/>
      <c r="AJ2531" s="96"/>
      <c r="AK2531" s="176"/>
      <c r="AL2531" s="169"/>
    </row>
    <row r="2532" spans="13:38" x14ac:dyDescent="0.45">
      <c r="M2532" s="96"/>
      <c r="N2532" s="103"/>
      <c r="R2532" s="108"/>
      <c r="S2532" s="98"/>
      <c r="T2532" s="105"/>
      <c r="V2532" s="171"/>
      <c r="W2532" s="95"/>
      <c r="X2532" s="129"/>
      <c r="Y2532" s="100"/>
      <c r="Z2532" s="99"/>
      <c r="AA2532" s="100"/>
      <c r="AB2532" s="99"/>
      <c r="AC2532" s="100"/>
      <c r="AD2532" s="105"/>
      <c r="AE2532" s="94"/>
      <c r="AF2532" s="105"/>
      <c r="AG2532" s="94"/>
      <c r="AH2532" s="132"/>
      <c r="AI2532" s="97"/>
      <c r="AJ2532" s="96"/>
      <c r="AK2532" s="176"/>
      <c r="AL2532" s="169"/>
    </row>
    <row r="2533" spans="13:38" x14ac:dyDescent="0.45">
      <c r="M2533" s="96"/>
      <c r="N2533" s="103"/>
      <c r="R2533" s="108"/>
      <c r="S2533" s="98"/>
      <c r="T2533" s="105"/>
      <c r="V2533" s="171"/>
      <c r="W2533" s="95"/>
      <c r="X2533" s="129"/>
      <c r="Y2533" s="100"/>
      <c r="Z2533" s="99"/>
      <c r="AA2533" s="100"/>
      <c r="AB2533" s="99"/>
      <c r="AC2533" s="100"/>
      <c r="AD2533" s="105"/>
      <c r="AE2533" s="94"/>
      <c r="AF2533" s="105"/>
      <c r="AG2533" s="94"/>
      <c r="AH2533" s="132"/>
      <c r="AI2533" s="97"/>
      <c r="AJ2533" s="96"/>
      <c r="AK2533" s="176"/>
      <c r="AL2533" s="169"/>
    </row>
    <row r="2534" spans="13:38" x14ac:dyDescent="0.45">
      <c r="M2534" s="96"/>
      <c r="N2534" s="103"/>
      <c r="R2534" s="108"/>
      <c r="S2534" s="98"/>
      <c r="T2534" s="105"/>
      <c r="V2534" s="171"/>
      <c r="W2534" s="95"/>
      <c r="X2534" s="129"/>
      <c r="Y2534" s="100"/>
      <c r="Z2534" s="99"/>
      <c r="AA2534" s="100"/>
      <c r="AB2534" s="99"/>
      <c r="AC2534" s="100"/>
      <c r="AD2534" s="105"/>
      <c r="AE2534" s="94"/>
      <c r="AF2534" s="105"/>
      <c r="AG2534" s="94"/>
      <c r="AH2534" s="132"/>
      <c r="AI2534" s="97"/>
      <c r="AJ2534" s="96"/>
      <c r="AK2534" s="176"/>
      <c r="AL2534" s="169"/>
    </row>
    <row r="2535" spans="13:38" x14ac:dyDescent="0.45">
      <c r="M2535" s="96"/>
      <c r="N2535" s="103"/>
      <c r="R2535" s="108"/>
      <c r="S2535" s="98"/>
      <c r="T2535" s="105"/>
      <c r="V2535" s="171"/>
      <c r="W2535" s="95"/>
      <c r="X2535" s="129"/>
      <c r="Y2535" s="100"/>
      <c r="Z2535" s="99"/>
      <c r="AA2535" s="100"/>
      <c r="AB2535" s="99"/>
      <c r="AC2535" s="100"/>
      <c r="AD2535" s="105"/>
      <c r="AE2535" s="94"/>
      <c r="AF2535" s="105"/>
      <c r="AG2535" s="94"/>
      <c r="AH2535" s="132"/>
      <c r="AI2535" s="97"/>
      <c r="AJ2535" s="96"/>
      <c r="AK2535" s="176"/>
      <c r="AL2535" s="169"/>
    </row>
    <row r="2536" spans="13:38" x14ac:dyDescent="0.45">
      <c r="M2536" s="96"/>
      <c r="N2536" s="103"/>
      <c r="R2536" s="108"/>
      <c r="S2536" s="98"/>
      <c r="T2536" s="105"/>
      <c r="V2536" s="171"/>
      <c r="W2536" s="95"/>
      <c r="X2536" s="129"/>
      <c r="Y2536" s="100"/>
      <c r="Z2536" s="99"/>
      <c r="AA2536" s="100"/>
      <c r="AB2536" s="99"/>
      <c r="AC2536" s="100"/>
      <c r="AD2536" s="105"/>
      <c r="AE2536" s="94"/>
      <c r="AF2536" s="105"/>
      <c r="AG2536" s="94"/>
      <c r="AH2536" s="132"/>
      <c r="AI2536" s="97"/>
      <c r="AJ2536" s="96"/>
      <c r="AK2536" s="176"/>
      <c r="AL2536" s="169"/>
    </row>
    <row r="2537" spans="13:38" x14ac:dyDescent="0.45">
      <c r="M2537" s="96"/>
      <c r="N2537" s="103"/>
      <c r="R2537" s="108"/>
      <c r="S2537" s="98"/>
      <c r="T2537" s="105"/>
      <c r="V2537" s="171"/>
      <c r="W2537" s="95"/>
      <c r="X2537" s="129"/>
      <c r="Y2537" s="100"/>
      <c r="Z2537" s="99"/>
      <c r="AA2537" s="100"/>
      <c r="AB2537" s="99"/>
      <c r="AC2537" s="100"/>
      <c r="AD2537" s="105"/>
      <c r="AE2537" s="94"/>
      <c r="AF2537" s="105"/>
      <c r="AG2537" s="94"/>
      <c r="AH2537" s="132"/>
      <c r="AI2537" s="97"/>
      <c r="AJ2537" s="96"/>
      <c r="AK2537" s="176"/>
      <c r="AL2537" s="169"/>
    </row>
    <row r="2538" spans="13:38" x14ac:dyDescent="0.45">
      <c r="M2538" s="96"/>
      <c r="N2538" s="103"/>
      <c r="R2538" s="108"/>
      <c r="S2538" s="98"/>
      <c r="T2538" s="105"/>
      <c r="V2538" s="171"/>
      <c r="W2538" s="95"/>
      <c r="X2538" s="129"/>
      <c r="Y2538" s="100"/>
      <c r="Z2538" s="99"/>
      <c r="AA2538" s="100"/>
      <c r="AB2538" s="99"/>
      <c r="AC2538" s="100"/>
      <c r="AD2538" s="105"/>
      <c r="AE2538" s="94"/>
      <c r="AF2538" s="105"/>
      <c r="AG2538" s="94"/>
      <c r="AH2538" s="132"/>
      <c r="AI2538" s="97"/>
      <c r="AJ2538" s="96"/>
      <c r="AK2538" s="176"/>
      <c r="AL2538" s="169"/>
    </row>
    <row r="2539" spans="13:38" x14ac:dyDescent="0.45">
      <c r="M2539" s="96"/>
      <c r="N2539" s="103"/>
      <c r="R2539" s="108"/>
      <c r="S2539" s="98"/>
      <c r="T2539" s="105"/>
      <c r="V2539" s="171"/>
      <c r="W2539" s="95"/>
      <c r="X2539" s="129"/>
      <c r="Y2539" s="100"/>
      <c r="Z2539" s="99"/>
      <c r="AA2539" s="100"/>
      <c r="AB2539" s="99"/>
      <c r="AC2539" s="100"/>
      <c r="AD2539" s="105"/>
      <c r="AE2539" s="94"/>
      <c r="AF2539" s="105"/>
      <c r="AG2539" s="94"/>
      <c r="AH2539" s="132"/>
      <c r="AI2539" s="97"/>
      <c r="AJ2539" s="96"/>
      <c r="AK2539" s="176"/>
      <c r="AL2539" s="169"/>
    </row>
    <row r="2540" spans="13:38" x14ac:dyDescent="0.45">
      <c r="M2540" s="96"/>
      <c r="N2540" s="103"/>
      <c r="R2540" s="108"/>
      <c r="S2540" s="98"/>
      <c r="T2540" s="105"/>
      <c r="V2540" s="171"/>
      <c r="W2540" s="95"/>
      <c r="X2540" s="129"/>
      <c r="Y2540" s="100"/>
      <c r="Z2540" s="99"/>
      <c r="AA2540" s="100"/>
      <c r="AB2540" s="99"/>
      <c r="AC2540" s="100"/>
      <c r="AD2540" s="105"/>
      <c r="AE2540" s="94"/>
      <c r="AF2540" s="105"/>
      <c r="AG2540" s="94"/>
      <c r="AH2540" s="132"/>
      <c r="AI2540" s="97"/>
      <c r="AJ2540" s="96"/>
      <c r="AK2540" s="176"/>
      <c r="AL2540" s="169"/>
    </row>
    <row r="2541" spans="13:38" x14ac:dyDescent="0.45">
      <c r="M2541" s="96"/>
      <c r="N2541" s="103"/>
      <c r="R2541" s="108"/>
      <c r="S2541" s="98"/>
      <c r="T2541" s="105"/>
      <c r="V2541" s="171"/>
      <c r="W2541" s="95"/>
      <c r="X2541" s="129"/>
      <c r="Y2541" s="100"/>
      <c r="Z2541" s="99"/>
      <c r="AA2541" s="100"/>
      <c r="AB2541" s="99"/>
      <c r="AC2541" s="100"/>
      <c r="AD2541" s="105"/>
      <c r="AE2541" s="94"/>
      <c r="AF2541" s="105"/>
      <c r="AG2541" s="94"/>
      <c r="AH2541" s="132"/>
      <c r="AI2541" s="97"/>
      <c r="AJ2541" s="96"/>
      <c r="AK2541" s="176"/>
      <c r="AL2541" s="169"/>
    </row>
    <row r="2542" spans="13:38" x14ac:dyDescent="0.45">
      <c r="M2542" s="96"/>
      <c r="N2542" s="103"/>
      <c r="R2542" s="108"/>
      <c r="S2542" s="98"/>
      <c r="T2542" s="105"/>
      <c r="V2542" s="171"/>
      <c r="W2542" s="95"/>
      <c r="X2542" s="129"/>
      <c r="Y2542" s="100"/>
      <c r="Z2542" s="99"/>
      <c r="AA2542" s="100"/>
      <c r="AB2542" s="99"/>
      <c r="AC2542" s="100"/>
      <c r="AD2542" s="105"/>
      <c r="AE2542" s="94"/>
      <c r="AF2542" s="105"/>
      <c r="AG2542" s="94"/>
      <c r="AH2542" s="132"/>
      <c r="AI2542" s="97"/>
      <c r="AJ2542" s="96"/>
      <c r="AK2542" s="176"/>
      <c r="AL2542" s="169"/>
    </row>
    <row r="2543" spans="13:38" x14ac:dyDescent="0.45">
      <c r="M2543" s="96"/>
      <c r="N2543" s="103"/>
      <c r="R2543" s="108"/>
      <c r="S2543" s="98"/>
      <c r="T2543" s="105"/>
      <c r="V2543" s="171"/>
      <c r="W2543" s="95"/>
      <c r="X2543" s="129"/>
      <c r="Y2543" s="100"/>
      <c r="Z2543" s="99"/>
      <c r="AA2543" s="100"/>
      <c r="AB2543" s="99"/>
      <c r="AC2543" s="100"/>
      <c r="AD2543" s="105"/>
      <c r="AE2543" s="94"/>
      <c r="AF2543" s="105"/>
      <c r="AG2543" s="94"/>
      <c r="AH2543" s="132"/>
      <c r="AI2543" s="97"/>
      <c r="AJ2543" s="96"/>
      <c r="AK2543" s="176"/>
      <c r="AL2543" s="169"/>
    </row>
    <row r="2544" spans="13:38" x14ac:dyDescent="0.45">
      <c r="M2544" s="96"/>
      <c r="N2544" s="103"/>
      <c r="R2544" s="108"/>
      <c r="S2544" s="98"/>
      <c r="T2544" s="105"/>
      <c r="V2544" s="171"/>
      <c r="W2544" s="95"/>
      <c r="X2544" s="129"/>
      <c r="Y2544" s="100"/>
      <c r="Z2544" s="99"/>
      <c r="AA2544" s="100"/>
      <c r="AB2544" s="99"/>
      <c r="AC2544" s="100"/>
      <c r="AD2544" s="105"/>
      <c r="AE2544" s="94"/>
      <c r="AF2544" s="105"/>
      <c r="AG2544" s="94"/>
      <c r="AH2544" s="132"/>
      <c r="AI2544" s="97"/>
      <c r="AJ2544" s="96"/>
      <c r="AK2544" s="176"/>
      <c r="AL2544" s="169"/>
    </row>
    <row r="2545" spans="13:38" x14ac:dyDescent="0.45">
      <c r="M2545" s="96"/>
      <c r="N2545" s="103"/>
      <c r="R2545" s="108"/>
      <c r="S2545" s="98"/>
      <c r="T2545" s="105"/>
      <c r="V2545" s="171"/>
      <c r="W2545" s="95"/>
      <c r="X2545" s="129"/>
      <c r="Y2545" s="100"/>
      <c r="Z2545" s="99"/>
      <c r="AA2545" s="100"/>
      <c r="AB2545" s="99"/>
      <c r="AC2545" s="100"/>
      <c r="AD2545" s="105"/>
      <c r="AE2545" s="94"/>
      <c r="AF2545" s="105"/>
      <c r="AG2545" s="94"/>
      <c r="AH2545" s="132"/>
      <c r="AI2545" s="97"/>
      <c r="AJ2545" s="96"/>
      <c r="AK2545" s="176"/>
      <c r="AL2545" s="169"/>
    </row>
    <row r="2546" spans="13:38" x14ac:dyDescent="0.45">
      <c r="M2546" s="96"/>
      <c r="N2546" s="103"/>
      <c r="R2546" s="108"/>
      <c r="S2546" s="98"/>
      <c r="T2546" s="105"/>
      <c r="V2546" s="171"/>
      <c r="W2546" s="95"/>
      <c r="X2546" s="129"/>
      <c r="Y2546" s="100"/>
      <c r="Z2546" s="99"/>
      <c r="AA2546" s="100"/>
      <c r="AB2546" s="99"/>
      <c r="AC2546" s="100"/>
      <c r="AD2546" s="105"/>
      <c r="AE2546" s="94"/>
      <c r="AF2546" s="105"/>
      <c r="AG2546" s="94"/>
      <c r="AH2546" s="132"/>
      <c r="AI2546" s="97"/>
      <c r="AJ2546" s="96"/>
      <c r="AK2546" s="176"/>
      <c r="AL2546" s="169"/>
    </row>
    <row r="2547" spans="13:38" x14ac:dyDescent="0.45">
      <c r="M2547" s="96"/>
      <c r="N2547" s="103"/>
      <c r="R2547" s="108"/>
      <c r="S2547" s="98"/>
      <c r="T2547" s="105"/>
      <c r="V2547" s="171"/>
      <c r="W2547" s="95"/>
      <c r="X2547" s="129"/>
      <c r="Y2547" s="100"/>
      <c r="Z2547" s="99"/>
      <c r="AA2547" s="100"/>
      <c r="AB2547" s="99"/>
      <c r="AC2547" s="100"/>
      <c r="AD2547" s="105"/>
      <c r="AE2547" s="94"/>
      <c r="AF2547" s="105"/>
      <c r="AG2547" s="94"/>
      <c r="AH2547" s="132"/>
      <c r="AI2547" s="97"/>
      <c r="AJ2547" s="96"/>
      <c r="AK2547" s="176"/>
      <c r="AL2547" s="169"/>
    </row>
    <row r="2548" spans="13:38" x14ac:dyDescent="0.45">
      <c r="M2548" s="96"/>
      <c r="N2548" s="103"/>
      <c r="R2548" s="108"/>
      <c r="S2548" s="98"/>
      <c r="T2548" s="105"/>
      <c r="V2548" s="171"/>
      <c r="W2548" s="95"/>
      <c r="X2548" s="129"/>
      <c r="Y2548" s="100"/>
      <c r="Z2548" s="99"/>
      <c r="AA2548" s="100"/>
      <c r="AB2548" s="99"/>
      <c r="AC2548" s="100"/>
      <c r="AD2548" s="105"/>
      <c r="AE2548" s="94"/>
      <c r="AF2548" s="105"/>
      <c r="AG2548" s="94"/>
      <c r="AH2548" s="132"/>
      <c r="AI2548" s="97"/>
      <c r="AJ2548" s="96"/>
      <c r="AK2548" s="176"/>
      <c r="AL2548" s="169"/>
    </row>
    <row r="2549" spans="13:38" x14ac:dyDescent="0.45">
      <c r="M2549" s="96"/>
      <c r="N2549" s="103"/>
      <c r="R2549" s="108"/>
      <c r="S2549" s="98"/>
      <c r="T2549" s="105"/>
      <c r="V2549" s="171"/>
      <c r="W2549" s="95"/>
      <c r="X2549" s="129"/>
      <c r="Y2549" s="100"/>
      <c r="Z2549" s="99"/>
      <c r="AA2549" s="100"/>
      <c r="AB2549" s="99"/>
      <c r="AC2549" s="100"/>
      <c r="AD2549" s="105"/>
      <c r="AE2549" s="94"/>
      <c r="AF2549" s="105"/>
      <c r="AG2549" s="94"/>
      <c r="AH2549" s="132"/>
      <c r="AI2549" s="97"/>
      <c r="AJ2549" s="96"/>
      <c r="AK2549" s="176"/>
      <c r="AL2549" s="169"/>
    </row>
    <row r="2550" spans="13:38" x14ac:dyDescent="0.45">
      <c r="M2550" s="96"/>
      <c r="N2550" s="103"/>
      <c r="R2550" s="108"/>
      <c r="S2550" s="98"/>
      <c r="T2550" s="105"/>
      <c r="V2550" s="171"/>
      <c r="W2550" s="95"/>
      <c r="X2550" s="129"/>
      <c r="Y2550" s="100"/>
      <c r="Z2550" s="99"/>
      <c r="AA2550" s="100"/>
      <c r="AB2550" s="99"/>
      <c r="AC2550" s="100"/>
      <c r="AD2550" s="105"/>
      <c r="AE2550" s="94"/>
      <c r="AF2550" s="105"/>
      <c r="AG2550" s="94"/>
      <c r="AH2550" s="132"/>
      <c r="AI2550" s="97"/>
      <c r="AJ2550" s="96"/>
      <c r="AK2550" s="176"/>
      <c r="AL2550" s="169"/>
    </row>
    <row r="2551" spans="13:38" x14ac:dyDescent="0.45">
      <c r="M2551" s="96"/>
      <c r="N2551" s="103"/>
      <c r="R2551" s="108"/>
      <c r="S2551" s="98"/>
      <c r="T2551" s="105"/>
      <c r="V2551" s="171"/>
      <c r="W2551" s="95"/>
      <c r="X2551" s="129"/>
      <c r="Y2551" s="100"/>
      <c r="Z2551" s="99"/>
      <c r="AA2551" s="100"/>
      <c r="AB2551" s="99"/>
      <c r="AC2551" s="100"/>
      <c r="AD2551" s="105"/>
      <c r="AE2551" s="94"/>
      <c r="AF2551" s="105"/>
      <c r="AG2551" s="94"/>
      <c r="AH2551" s="132"/>
      <c r="AI2551" s="97"/>
      <c r="AJ2551" s="96"/>
      <c r="AK2551" s="176"/>
      <c r="AL2551" s="169"/>
    </row>
    <row r="2552" spans="13:38" x14ac:dyDescent="0.45">
      <c r="M2552" s="96"/>
      <c r="N2552" s="103"/>
      <c r="R2552" s="108"/>
      <c r="S2552" s="98"/>
      <c r="T2552" s="105"/>
      <c r="V2552" s="171"/>
      <c r="W2552" s="95"/>
      <c r="X2552" s="129"/>
      <c r="Y2552" s="100"/>
      <c r="Z2552" s="99"/>
      <c r="AA2552" s="100"/>
      <c r="AB2552" s="99"/>
      <c r="AC2552" s="100"/>
      <c r="AD2552" s="105"/>
      <c r="AE2552" s="94"/>
      <c r="AF2552" s="105"/>
      <c r="AG2552" s="94"/>
      <c r="AH2552" s="132"/>
      <c r="AI2552" s="97"/>
      <c r="AJ2552" s="96"/>
      <c r="AK2552" s="176"/>
      <c r="AL2552" s="169"/>
    </row>
    <row r="2553" spans="13:38" x14ac:dyDescent="0.45">
      <c r="M2553" s="96"/>
      <c r="N2553" s="103"/>
      <c r="R2553" s="108"/>
      <c r="S2553" s="98"/>
      <c r="T2553" s="105"/>
      <c r="V2553" s="171"/>
      <c r="W2553" s="95"/>
      <c r="X2553" s="129"/>
      <c r="Y2553" s="100"/>
      <c r="Z2553" s="99"/>
      <c r="AA2553" s="100"/>
      <c r="AB2553" s="99"/>
      <c r="AC2553" s="100"/>
      <c r="AD2553" s="105"/>
      <c r="AE2553" s="94"/>
      <c r="AF2553" s="105"/>
      <c r="AG2553" s="94"/>
      <c r="AH2553" s="132"/>
      <c r="AI2553" s="97"/>
      <c r="AJ2553" s="96"/>
      <c r="AK2553" s="176"/>
      <c r="AL2553" s="169"/>
    </row>
    <row r="2554" spans="13:38" x14ac:dyDescent="0.45">
      <c r="M2554" s="96"/>
      <c r="N2554" s="103"/>
      <c r="R2554" s="108"/>
      <c r="S2554" s="98"/>
      <c r="T2554" s="105"/>
      <c r="V2554" s="171"/>
      <c r="W2554" s="95"/>
      <c r="X2554" s="129"/>
      <c r="Y2554" s="100"/>
      <c r="Z2554" s="99"/>
      <c r="AA2554" s="100"/>
      <c r="AB2554" s="99"/>
      <c r="AC2554" s="100"/>
      <c r="AD2554" s="105"/>
      <c r="AE2554" s="94"/>
      <c r="AF2554" s="105"/>
      <c r="AG2554" s="94"/>
      <c r="AH2554" s="132"/>
      <c r="AI2554" s="97"/>
      <c r="AJ2554" s="96"/>
      <c r="AK2554" s="176"/>
      <c r="AL2554" s="169"/>
    </row>
    <row r="2555" spans="13:38" x14ac:dyDescent="0.45">
      <c r="M2555" s="96"/>
      <c r="N2555" s="103"/>
      <c r="R2555" s="108"/>
      <c r="S2555" s="98"/>
      <c r="T2555" s="105"/>
      <c r="V2555" s="171"/>
      <c r="W2555" s="95"/>
      <c r="X2555" s="129"/>
      <c r="Y2555" s="100"/>
      <c r="Z2555" s="99"/>
      <c r="AA2555" s="100"/>
      <c r="AB2555" s="99"/>
      <c r="AC2555" s="100"/>
      <c r="AD2555" s="105"/>
      <c r="AE2555" s="94"/>
      <c r="AF2555" s="105"/>
      <c r="AG2555" s="94"/>
      <c r="AH2555" s="132"/>
      <c r="AI2555" s="97"/>
      <c r="AJ2555" s="96"/>
      <c r="AK2555" s="176"/>
      <c r="AL2555" s="169"/>
    </row>
    <row r="2556" spans="13:38" x14ac:dyDescent="0.45">
      <c r="M2556" s="96"/>
      <c r="N2556" s="103"/>
      <c r="R2556" s="108"/>
      <c r="S2556" s="98"/>
      <c r="T2556" s="105"/>
      <c r="V2556" s="171"/>
      <c r="W2556" s="95"/>
      <c r="X2556" s="129"/>
      <c r="Y2556" s="100"/>
      <c r="Z2556" s="99"/>
      <c r="AA2556" s="100"/>
      <c r="AB2556" s="99"/>
      <c r="AC2556" s="100"/>
      <c r="AD2556" s="105"/>
      <c r="AE2556" s="94"/>
      <c r="AF2556" s="105"/>
      <c r="AG2556" s="94"/>
      <c r="AH2556" s="132"/>
      <c r="AI2556" s="97"/>
      <c r="AJ2556" s="96"/>
      <c r="AK2556" s="176"/>
      <c r="AL2556" s="169"/>
    </row>
    <row r="2557" spans="13:38" x14ac:dyDescent="0.45">
      <c r="M2557" s="96"/>
      <c r="N2557" s="103"/>
      <c r="R2557" s="108"/>
      <c r="S2557" s="98"/>
      <c r="T2557" s="105"/>
      <c r="V2557" s="171"/>
      <c r="W2557" s="95"/>
      <c r="X2557" s="129"/>
      <c r="Y2557" s="100"/>
      <c r="Z2557" s="99"/>
      <c r="AA2557" s="100"/>
      <c r="AB2557" s="99"/>
      <c r="AC2557" s="100"/>
      <c r="AD2557" s="105"/>
      <c r="AE2557" s="94"/>
      <c r="AF2557" s="105"/>
      <c r="AG2557" s="94"/>
      <c r="AH2557" s="132"/>
      <c r="AI2557" s="97"/>
      <c r="AJ2557" s="96"/>
      <c r="AK2557" s="176"/>
      <c r="AL2557" s="169"/>
    </row>
    <row r="2558" spans="13:38" x14ac:dyDescent="0.45">
      <c r="M2558" s="96"/>
      <c r="N2558" s="103"/>
      <c r="R2558" s="108"/>
      <c r="S2558" s="98"/>
      <c r="T2558" s="105"/>
      <c r="V2558" s="171"/>
      <c r="W2558" s="95"/>
      <c r="X2558" s="129"/>
      <c r="Y2558" s="100"/>
      <c r="Z2558" s="99"/>
      <c r="AA2558" s="100"/>
      <c r="AB2558" s="99"/>
      <c r="AC2558" s="100"/>
      <c r="AD2558" s="105"/>
      <c r="AE2558" s="94"/>
      <c r="AF2558" s="105"/>
      <c r="AG2558" s="94"/>
      <c r="AH2558" s="132"/>
      <c r="AI2558" s="97"/>
      <c r="AJ2558" s="96"/>
      <c r="AK2558" s="176"/>
      <c r="AL2558" s="169"/>
    </row>
    <row r="2559" spans="13:38" x14ac:dyDescent="0.45">
      <c r="M2559" s="96"/>
      <c r="N2559" s="103"/>
      <c r="R2559" s="108"/>
      <c r="S2559" s="98"/>
      <c r="T2559" s="105"/>
      <c r="V2559" s="171"/>
      <c r="W2559" s="95"/>
      <c r="X2559" s="129"/>
      <c r="Y2559" s="100"/>
      <c r="Z2559" s="99"/>
      <c r="AA2559" s="100"/>
      <c r="AB2559" s="99"/>
      <c r="AC2559" s="100"/>
      <c r="AD2559" s="105"/>
      <c r="AE2559" s="94"/>
      <c r="AF2559" s="105"/>
      <c r="AG2559" s="94"/>
      <c r="AH2559" s="132"/>
      <c r="AI2559" s="97"/>
      <c r="AJ2559" s="96"/>
      <c r="AK2559" s="176"/>
      <c r="AL2559" s="169"/>
    </row>
    <row r="2560" spans="13:38" x14ac:dyDescent="0.45">
      <c r="M2560" s="96"/>
      <c r="N2560" s="103"/>
      <c r="R2560" s="108"/>
      <c r="S2560" s="98"/>
      <c r="T2560" s="105"/>
      <c r="V2560" s="171"/>
      <c r="W2560" s="95"/>
      <c r="X2560" s="129"/>
      <c r="Y2560" s="100"/>
      <c r="Z2560" s="99"/>
      <c r="AA2560" s="100"/>
      <c r="AB2560" s="99"/>
      <c r="AC2560" s="100"/>
      <c r="AD2560" s="105"/>
      <c r="AE2560" s="94"/>
      <c r="AF2560" s="105"/>
      <c r="AG2560" s="94"/>
      <c r="AH2560" s="132"/>
      <c r="AI2560" s="97"/>
      <c r="AJ2560" s="96"/>
      <c r="AK2560" s="176"/>
      <c r="AL2560" s="169"/>
    </row>
    <row r="2561" spans="13:38" x14ac:dyDescent="0.45">
      <c r="M2561" s="96"/>
      <c r="N2561" s="103"/>
      <c r="R2561" s="108"/>
      <c r="S2561" s="98"/>
      <c r="T2561" s="105"/>
      <c r="V2561" s="171"/>
      <c r="W2561" s="95"/>
      <c r="X2561" s="129"/>
      <c r="Y2561" s="100"/>
      <c r="Z2561" s="99"/>
      <c r="AA2561" s="100"/>
      <c r="AB2561" s="99"/>
      <c r="AC2561" s="100"/>
      <c r="AD2561" s="105"/>
      <c r="AE2561" s="94"/>
      <c r="AF2561" s="105"/>
      <c r="AG2561" s="94"/>
      <c r="AH2561" s="132"/>
      <c r="AI2561" s="97"/>
      <c r="AJ2561" s="96"/>
      <c r="AK2561" s="176"/>
      <c r="AL2561" s="169"/>
    </row>
    <row r="2562" spans="13:38" x14ac:dyDescent="0.45">
      <c r="M2562" s="96"/>
      <c r="N2562" s="103"/>
      <c r="R2562" s="108"/>
      <c r="S2562" s="98"/>
      <c r="T2562" s="105"/>
      <c r="V2562" s="171"/>
      <c r="W2562" s="95"/>
      <c r="X2562" s="129"/>
      <c r="Y2562" s="100"/>
      <c r="Z2562" s="99"/>
      <c r="AA2562" s="100"/>
      <c r="AB2562" s="99"/>
      <c r="AC2562" s="100"/>
      <c r="AD2562" s="105"/>
      <c r="AE2562" s="94"/>
      <c r="AF2562" s="105"/>
      <c r="AG2562" s="94"/>
      <c r="AH2562" s="132"/>
      <c r="AI2562" s="97"/>
      <c r="AJ2562" s="96"/>
      <c r="AK2562" s="176"/>
      <c r="AL2562" s="169"/>
    </row>
    <row r="2563" spans="13:38" x14ac:dyDescent="0.45">
      <c r="M2563" s="96"/>
      <c r="N2563" s="103"/>
      <c r="R2563" s="108"/>
      <c r="S2563" s="98"/>
      <c r="T2563" s="105"/>
      <c r="V2563" s="171"/>
      <c r="W2563" s="95"/>
      <c r="X2563" s="129"/>
      <c r="Y2563" s="100"/>
      <c r="Z2563" s="99"/>
      <c r="AA2563" s="100"/>
      <c r="AB2563" s="99"/>
      <c r="AC2563" s="100"/>
      <c r="AD2563" s="105"/>
      <c r="AE2563" s="94"/>
      <c r="AF2563" s="105"/>
      <c r="AG2563" s="94"/>
      <c r="AH2563" s="132"/>
      <c r="AI2563" s="97"/>
      <c r="AJ2563" s="96"/>
      <c r="AK2563" s="176"/>
      <c r="AL2563" s="169"/>
    </row>
    <row r="2564" spans="13:38" x14ac:dyDescent="0.45">
      <c r="M2564" s="96"/>
      <c r="N2564" s="103"/>
      <c r="R2564" s="108"/>
      <c r="S2564" s="98"/>
      <c r="T2564" s="105"/>
      <c r="V2564" s="171"/>
      <c r="W2564" s="95"/>
      <c r="X2564" s="129"/>
      <c r="Y2564" s="100"/>
      <c r="Z2564" s="99"/>
      <c r="AA2564" s="100"/>
      <c r="AB2564" s="99"/>
      <c r="AC2564" s="100"/>
      <c r="AD2564" s="105"/>
      <c r="AE2564" s="94"/>
      <c r="AF2564" s="105"/>
      <c r="AG2564" s="94"/>
      <c r="AH2564" s="132"/>
      <c r="AI2564" s="97"/>
      <c r="AJ2564" s="96"/>
      <c r="AK2564" s="176"/>
      <c r="AL2564" s="169"/>
    </row>
    <row r="2565" spans="13:38" x14ac:dyDescent="0.45">
      <c r="M2565" s="96"/>
      <c r="N2565" s="103"/>
      <c r="R2565" s="108"/>
      <c r="S2565" s="98"/>
      <c r="T2565" s="105"/>
      <c r="V2565" s="171"/>
      <c r="W2565" s="95"/>
      <c r="X2565" s="129"/>
      <c r="Y2565" s="100"/>
      <c r="Z2565" s="99"/>
      <c r="AA2565" s="100"/>
      <c r="AB2565" s="99"/>
      <c r="AC2565" s="100"/>
      <c r="AD2565" s="105"/>
      <c r="AE2565" s="94"/>
      <c r="AF2565" s="105"/>
      <c r="AG2565" s="94"/>
      <c r="AH2565" s="132"/>
      <c r="AI2565" s="97"/>
      <c r="AJ2565" s="96"/>
      <c r="AK2565" s="176"/>
      <c r="AL2565" s="169"/>
    </row>
    <row r="2566" spans="13:38" x14ac:dyDescent="0.45">
      <c r="M2566" s="96"/>
      <c r="N2566" s="103"/>
      <c r="R2566" s="108"/>
      <c r="S2566" s="98"/>
      <c r="T2566" s="105"/>
      <c r="V2566" s="171"/>
      <c r="W2566" s="95"/>
      <c r="X2566" s="129"/>
      <c r="Y2566" s="100"/>
      <c r="Z2566" s="99"/>
      <c r="AA2566" s="100"/>
      <c r="AB2566" s="99"/>
      <c r="AC2566" s="100"/>
      <c r="AD2566" s="105"/>
      <c r="AE2566" s="94"/>
      <c r="AF2566" s="105"/>
      <c r="AG2566" s="94"/>
      <c r="AH2566" s="132"/>
      <c r="AI2566" s="97"/>
      <c r="AJ2566" s="96"/>
      <c r="AK2566" s="176"/>
      <c r="AL2566" s="169"/>
    </row>
    <row r="2567" spans="13:38" x14ac:dyDescent="0.45">
      <c r="M2567" s="96"/>
      <c r="N2567" s="103"/>
      <c r="R2567" s="108"/>
      <c r="S2567" s="98"/>
      <c r="T2567" s="105"/>
      <c r="V2567" s="171"/>
      <c r="W2567" s="95"/>
      <c r="X2567" s="129"/>
      <c r="Y2567" s="100"/>
      <c r="Z2567" s="99"/>
      <c r="AA2567" s="100"/>
      <c r="AB2567" s="99"/>
      <c r="AC2567" s="100"/>
      <c r="AD2567" s="105"/>
      <c r="AE2567" s="94"/>
      <c r="AF2567" s="105"/>
      <c r="AG2567" s="94"/>
      <c r="AH2567" s="132"/>
      <c r="AI2567" s="97"/>
      <c r="AJ2567" s="96"/>
      <c r="AK2567" s="176"/>
      <c r="AL2567" s="169"/>
    </row>
    <row r="2568" spans="13:38" x14ac:dyDescent="0.45">
      <c r="M2568" s="96"/>
      <c r="N2568" s="103"/>
      <c r="R2568" s="108"/>
      <c r="S2568" s="98"/>
      <c r="T2568" s="105"/>
      <c r="V2568" s="171"/>
      <c r="W2568" s="95"/>
      <c r="X2568" s="129"/>
      <c r="Y2568" s="100"/>
      <c r="Z2568" s="99"/>
      <c r="AA2568" s="100"/>
      <c r="AB2568" s="99"/>
      <c r="AC2568" s="100"/>
      <c r="AD2568" s="105"/>
      <c r="AE2568" s="94"/>
      <c r="AF2568" s="105"/>
      <c r="AG2568" s="94"/>
      <c r="AH2568" s="132"/>
      <c r="AI2568" s="97"/>
      <c r="AJ2568" s="96"/>
      <c r="AK2568" s="176"/>
      <c r="AL2568" s="169"/>
    </row>
    <row r="2569" spans="13:38" x14ac:dyDescent="0.45">
      <c r="M2569" s="96"/>
      <c r="N2569" s="103"/>
      <c r="R2569" s="108"/>
      <c r="S2569" s="98"/>
      <c r="T2569" s="105"/>
      <c r="V2569" s="171"/>
      <c r="W2569" s="95"/>
      <c r="X2569" s="129"/>
      <c r="Y2569" s="100"/>
      <c r="Z2569" s="99"/>
      <c r="AA2569" s="100"/>
      <c r="AB2569" s="99"/>
      <c r="AC2569" s="100"/>
      <c r="AD2569" s="105"/>
      <c r="AE2569" s="94"/>
      <c r="AF2569" s="105"/>
      <c r="AG2569" s="94"/>
      <c r="AH2569" s="132"/>
      <c r="AI2569" s="97"/>
      <c r="AJ2569" s="96"/>
      <c r="AK2569" s="176"/>
      <c r="AL2569" s="169"/>
    </row>
    <row r="2570" spans="13:38" x14ac:dyDescent="0.45">
      <c r="M2570" s="96"/>
      <c r="N2570" s="103"/>
      <c r="R2570" s="108"/>
      <c r="S2570" s="98"/>
      <c r="T2570" s="105"/>
      <c r="V2570" s="171"/>
      <c r="W2570" s="95"/>
      <c r="X2570" s="129"/>
      <c r="Y2570" s="100"/>
      <c r="Z2570" s="99"/>
      <c r="AA2570" s="100"/>
      <c r="AB2570" s="99"/>
      <c r="AC2570" s="100"/>
      <c r="AD2570" s="105"/>
      <c r="AE2570" s="94"/>
      <c r="AF2570" s="105"/>
      <c r="AG2570" s="94"/>
      <c r="AH2570" s="132"/>
      <c r="AI2570" s="97"/>
      <c r="AJ2570" s="96"/>
      <c r="AK2570" s="176"/>
      <c r="AL2570" s="169"/>
    </row>
    <row r="2571" spans="13:38" x14ac:dyDescent="0.45">
      <c r="M2571" s="96"/>
      <c r="N2571" s="103"/>
      <c r="R2571" s="108"/>
      <c r="S2571" s="98"/>
      <c r="T2571" s="105"/>
      <c r="V2571" s="171"/>
      <c r="W2571" s="95"/>
      <c r="X2571" s="129"/>
      <c r="Y2571" s="100"/>
      <c r="Z2571" s="99"/>
      <c r="AA2571" s="100"/>
      <c r="AB2571" s="99"/>
      <c r="AC2571" s="100"/>
      <c r="AD2571" s="105"/>
      <c r="AE2571" s="94"/>
      <c r="AF2571" s="105"/>
      <c r="AG2571" s="94"/>
      <c r="AH2571" s="132"/>
      <c r="AI2571" s="97"/>
      <c r="AJ2571" s="96"/>
      <c r="AK2571" s="176"/>
      <c r="AL2571" s="169"/>
    </row>
    <row r="2572" spans="13:38" x14ac:dyDescent="0.45">
      <c r="M2572" s="96"/>
      <c r="N2572" s="103"/>
      <c r="R2572" s="108"/>
      <c r="S2572" s="98"/>
      <c r="T2572" s="105"/>
      <c r="V2572" s="171"/>
      <c r="W2572" s="95"/>
      <c r="X2572" s="129"/>
      <c r="Y2572" s="100"/>
      <c r="Z2572" s="99"/>
      <c r="AA2572" s="100"/>
      <c r="AB2572" s="99"/>
      <c r="AC2572" s="100"/>
      <c r="AD2572" s="105"/>
      <c r="AE2572" s="94"/>
      <c r="AF2572" s="105"/>
      <c r="AG2572" s="94"/>
      <c r="AH2572" s="132"/>
      <c r="AI2572" s="97"/>
      <c r="AJ2572" s="96"/>
      <c r="AK2572" s="176"/>
      <c r="AL2572" s="169"/>
    </row>
    <row r="2573" spans="13:38" x14ac:dyDescent="0.45">
      <c r="M2573" s="96"/>
      <c r="N2573" s="103"/>
      <c r="R2573" s="108"/>
      <c r="S2573" s="98"/>
      <c r="T2573" s="105"/>
      <c r="V2573" s="171"/>
      <c r="W2573" s="95"/>
      <c r="X2573" s="129"/>
      <c r="Y2573" s="100"/>
      <c r="Z2573" s="99"/>
      <c r="AA2573" s="100"/>
      <c r="AB2573" s="99"/>
      <c r="AC2573" s="100"/>
      <c r="AD2573" s="105"/>
      <c r="AE2573" s="94"/>
      <c r="AF2573" s="105"/>
      <c r="AG2573" s="94"/>
      <c r="AH2573" s="132"/>
      <c r="AI2573" s="97"/>
      <c r="AJ2573" s="96"/>
      <c r="AK2573" s="176"/>
      <c r="AL2573" s="169"/>
    </row>
    <row r="2574" spans="13:38" x14ac:dyDescent="0.45">
      <c r="M2574" s="96"/>
      <c r="N2574" s="103"/>
      <c r="R2574" s="108"/>
      <c r="S2574" s="98"/>
      <c r="T2574" s="105"/>
      <c r="V2574" s="171"/>
      <c r="W2574" s="95"/>
      <c r="X2574" s="129"/>
      <c r="Y2574" s="100"/>
      <c r="Z2574" s="99"/>
      <c r="AA2574" s="100"/>
      <c r="AB2574" s="99"/>
      <c r="AC2574" s="100"/>
      <c r="AD2574" s="105"/>
      <c r="AE2574" s="94"/>
      <c r="AF2574" s="105"/>
      <c r="AG2574" s="94"/>
      <c r="AH2574" s="132"/>
      <c r="AI2574" s="97"/>
      <c r="AJ2574" s="96"/>
      <c r="AK2574" s="176"/>
      <c r="AL2574" s="169"/>
    </row>
    <row r="2575" spans="13:38" x14ac:dyDescent="0.45">
      <c r="M2575" s="96"/>
      <c r="N2575" s="103"/>
      <c r="R2575" s="108"/>
      <c r="S2575" s="98"/>
      <c r="T2575" s="105"/>
      <c r="V2575" s="171"/>
      <c r="W2575" s="95"/>
      <c r="X2575" s="129"/>
      <c r="Y2575" s="100"/>
      <c r="Z2575" s="99"/>
      <c r="AA2575" s="100"/>
      <c r="AB2575" s="99"/>
      <c r="AC2575" s="100"/>
      <c r="AD2575" s="105"/>
      <c r="AE2575" s="94"/>
      <c r="AF2575" s="105"/>
      <c r="AG2575" s="94"/>
      <c r="AH2575" s="132"/>
      <c r="AI2575" s="97"/>
      <c r="AJ2575" s="96"/>
      <c r="AK2575" s="176"/>
      <c r="AL2575" s="169"/>
    </row>
    <row r="2576" spans="13:38" x14ac:dyDescent="0.45">
      <c r="M2576" s="96"/>
      <c r="N2576" s="103"/>
      <c r="R2576" s="108"/>
      <c r="S2576" s="98"/>
      <c r="T2576" s="105"/>
      <c r="V2576" s="171"/>
      <c r="W2576" s="95"/>
      <c r="X2576" s="129"/>
      <c r="Y2576" s="100"/>
      <c r="Z2576" s="99"/>
      <c r="AA2576" s="100"/>
      <c r="AB2576" s="99"/>
      <c r="AC2576" s="100"/>
      <c r="AD2576" s="105"/>
      <c r="AE2576" s="94"/>
      <c r="AF2576" s="105"/>
      <c r="AG2576" s="94"/>
      <c r="AH2576" s="132"/>
      <c r="AI2576" s="97"/>
      <c r="AJ2576" s="96"/>
      <c r="AK2576" s="176"/>
      <c r="AL2576" s="169"/>
    </row>
    <row r="2577" spans="13:38" x14ac:dyDescent="0.45">
      <c r="M2577" s="96"/>
      <c r="N2577" s="103"/>
      <c r="R2577" s="108"/>
      <c r="S2577" s="98"/>
      <c r="T2577" s="105"/>
      <c r="V2577" s="171"/>
      <c r="W2577" s="95"/>
      <c r="X2577" s="129"/>
      <c r="Y2577" s="100"/>
      <c r="Z2577" s="99"/>
      <c r="AA2577" s="100"/>
      <c r="AB2577" s="99"/>
      <c r="AC2577" s="100"/>
      <c r="AD2577" s="105"/>
      <c r="AE2577" s="94"/>
      <c r="AF2577" s="105"/>
      <c r="AG2577" s="94"/>
      <c r="AH2577" s="132"/>
      <c r="AI2577" s="97"/>
      <c r="AJ2577" s="96"/>
      <c r="AK2577" s="176"/>
      <c r="AL2577" s="169"/>
    </row>
    <row r="2578" spans="13:38" x14ac:dyDescent="0.45">
      <c r="M2578" s="96"/>
      <c r="N2578" s="103"/>
      <c r="R2578" s="108"/>
      <c r="S2578" s="98"/>
      <c r="T2578" s="105"/>
      <c r="V2578" s="171"/>
      <c r="W2578" s="95"/>
      <c r="X2578" s="129"/>
      <c r="Y2578" s="100"/>
      <c r="Z2578" s="99"/>
      <c r="AA2578" s="100"/>
      <c r="AB2578" s="99"/>
      <c r="AC2578" s="100"/>
      <c r="AD2578" s="105"/>
      <c r="AE2578" s="94"/>
      <c r="AF2578" s="105"/>
      <c r="AG2578" s="94"/>
      <c r="AH2578" s="132"/>
      <c r="AI2578" s="97"/>
      <c r="AJ2578" s="96"/>
      <c r="AK2578" s="176"/>
      <c r="AL2578" s="169"/>
    </row>
    <row r="2579" spans="13:38" x14ac:dyDescent="0.45">
      <c r="M2579" s="96"/>
      <c r="N2579" s="103"/>
      <c r="R2579" s="108"/>
      <c r="S2579" s="98"/>
      <c r="T2579" s="105"/>
      <c r="V2579" s="171"/>
      <c r="W2579" s="95"/>
      <c r="X2579" s="129"/>
      <c r="Y2579" s="100"/>
      <c r="Z2579" s="99"/>
      <c r="AA2579" s="100"/>
      <c r="AB2579" s="99"/>
      <c r="AC2579" s="100"/>
      <c r="AD2579" s="105"/>
      <c r="AE2579" s="94"/>
      <c r="AF2579" s="105"/>
      <c r="AG2579" s="94"/>
      <c r="AH2579" s="132"/>
      <c r="AI2579" s="97"/>
      <c r="AJ2579" s="96"/>
      <c r="AK2579" s="176"/>
      <c r="AL2579" s="169"/>
    </row>
    <row r="2580" spans="13:38" x14ac:dyDescent="0.45">
      <c r="M2580" s="96"/>
      <c r="N2580" s="103"/>
      <c r="R2580" s="108"/>
      <c r="S2580" s="98"/>
      <c r="T2580" s="105"/>
      <c r="V2580" s="171"/>
      <c r="W2580" s="95"/>
      <c r="X2580" s="129"/>
      <c r="Y2580" s="100"/>
      <c r="Z2580" s="99"/>
      <c r="AA2580" s="100"/>
      <c r="AB2580" s="99"/>
      <c r="AC2580" s="100"/>
      <c r="AD2580" s="105"/>
      <c r="AE2580" s="94"/>
      <c r="AF2580" s="105"/>
      <c r="AG2580" s="94"/>
      <c r="AH2580" s="132"/>
      <c r="AI2580" s="97"/>
      <c r="AJ2580" s="96"/>
      <c r="AK2580" s="176"/>
      <c r="AL2580" s="169"/>
    </row>
    <row r="2581" spans="13:38" x14ac:dyDescent="0.45">
      <c r="M2581" s="96"/>
      <c r="N2581" s="103"/>
      <c r="R2581" s="108"/>
      <c r="S2581" s="98"/>
      <c r="T2581" s="105"/>
      <c r="V2581" s="171"/>
      <c r="W2581" s="95"/>
      <c r="X2581" s="129"/>
      <c r="Y2581" s="100"/>
      <c r="Z2581" s="99"/>
      <c r="AA2581" s="100"/>
      <c r="AB2581" s="99"/>
      <c r="AC2581" s="100"/>
      <c r="AD2581" s="105"/>
      <c r="AE2581" s="94"/>
      <c r="AF2581" s="105"/>
      <c r="AG2581" s="94"/>
      <c r="AH2581" s="132"/>
      <c r="AI2581" s="97"/>
      <c r="AJ2581" s="96"/>
      <c r="AK2581" s="176"/>
      <c r="AL2581" s="169"/>
    </row>
    <row r="2582" spans="13:38" x14ac:dyDescent="0.45">
      <c r="M2582" s="96"/>
      <c r="N2582" s="103"/>
      <c r="R2582" s="108"/>
      <c r="S2582" s="98"/>
      <c r="T2582" s="105"/>
      <c r="V2582" s="171"/>
      <c r="W2582" s="95"/>
      <c r="X2582" s="129"/>
      <c r="Y2582" s="100"/>
      <c r="Z2582" s="99"/>
      <c r="AA2582" s="100"/>
      <c r="AB2582" s="99"/>
      <c r="AC2582" s="100"/>
      <c r="AD2582" s="105"/>
      <c r="AE2582" s="94"/>
      <c r="AF2582" s="105"/>
      <c r="AG2582" s="94"/>
      <c r="AH2582" s="132"/>
      <c r="AI2582" s="97"/>
      <c r="AJ2582" s="96"/>
      <c r="AK2582" s="176"/>
      <c r="AL2582" s="169"/>
    </row>
    <row r="2583" spans="13:38" x14ac:dyDescent="0.45">
      <c r="M2583" s="96"/>
      <c r="N2583" s="103"/>
      <c r="R2583" s="108"/>
      <c r="S2583" s="98"/>
      <c r="T2583" s="105"/>
      <c r="V2583" s="171"/>
      <c r="W2583" s="95"/>
      <c r="X2583" s="129"/>
      <c r="Y2583" s="100"/>
      <c r="Z2583" s="99"/>
      <c r="AA2583" s="100"/>
      <c r="AB2583" s="99"/>
      <c r="AC2583" s="100"/>
      <c r="AD2583" s="105"/>
      <c r="AE2583" s="94"/>
      <c r="AF2583" s="105"/>
      <c r="AG2583" s="94"/>
      <c r="AH2583" s="132"/>
      <c r="AI2583" s="97"/>
      <c r="AJ2583" s="96"/>
      <c r="AK2583" s="176"/>
      <c r="AL2583" s="169"/>
    </row>
    <row r="2584" spans="13:38" x14ac:dyDescent="0.45">
      <c r="M2584" s="96"/>
      <c r="N2584" s="103"/>
      <c r="R2584" s="108"/>
      <c r="S2584" s="98"/>
      <c r="T2584" s="105"/>
      <c r="V2584" s="171"/>
      <c r="W2584" s="95"/>
      <c r="X2584" s="129"/>
      <c r="Y2584" s="100"/>
      <c r="Z2584" s="99"/>
      <c r="AA2584" s="100"/>
      <c r="AB2584" s="99"/>
      <c r="AC2584" s="100"/>
      <c r="AD2584" s="105"/>
      <c r="AE2584" s="94"/>
      <c r="AF2584" s="105"/>
      <c r="AG2584" s="94"/>
      <c r="AH2584" s="132"/>
      <c r="AI2584" s="97"/>
      <c r="AJ2584" s="96"/>
      <c r="AK2584" s="176"/>
      <c r="AL2584" s="169"/>
    </row>
    <row r="2585" spans="13:38" x14ac:dyDescent="0.45">
      <c r="M2585" s="96"/>
      <c r="N2585" s="103"/>
      <c r="R2585" s="108"/>
      <c r="S2585" s="98"/>
      <c r="T2585" s="105"/>
      <c r="V2585" s="171"/>
      <c r="W2585" s="95"/>
      <c r="X2585" s="129"/>
      <c r="Y2585" s="100"/>
      <c r="Z2585" s="99"/>
      <c r="AA2585" s="100"/>
      <c r="AB2585" s="99"/>
      <c r="AC2585" s="100"/>
      <c r="AD2585" s="105"/>
      <c r="AE2585" s="94"/>
      <c r="AF2585" s="105"/>
      <c r="AG2585" s="94"/>
      <c r="AH2585" s="132"/>
      <c r="AI2585" s="97"/>
      <c r="AJ2585" s="96"/>
      <c r="AK2585" s="176"/>
      <c r="AL2585" s="169"/>
    </row>
    <row r="2586" spans="13:38" x14ac:dyDescent="0.45">
      <c r="M2586" s="96"/>
      <c r="N2586" s="103"/>
      <c r="R2586" s="108"/>
      <c r="S2586" s="98"/>
      <c r="T2586" s="105"/>
      <c r="V2586" s="171"/>
      <c r="W2586" s="95"/>
      <c r="X2586" s="129"/>
      <c r="Y2586" s="100"/>
      <c r="Z2586" s="99"/>
      <c r="AA2586" s="100"/>
      <c r="AB2586" s="99"/>
      <c r="AC2586" s="100"/>
      <c r="AD2586" s="105"/>
      <c r="AE2586" s="94"/>
      <c r="AF2586" s="105"/>
      <c r="AG2586" s="94"/>
      <c r="AH2586" s="132"/>
      <c r="AI2586" s="97"/>
      <c r="AJ2586" s="96"/>
      <c r="AK2586" s="176"/>
      <c r="AL2586" s="169"/>
    </row>
    <row r="2587" spans="13:38" x14ac:dyDescent="0.45">
      <c r="M2587" s="96"/>
      <c r="N2587" s="103"/>
      <c r="R2587" s="108"/>
      <c r="S2587" s="98"/>
      <c r="T2587" s="105"/>
      <c r="V2587" s="171"/>
      <c r="W2587" s="95"/>
      <c r="X2587" s="129"/>
      <c r="Y2587" s="100"/>
      <c r="Z2587" s="99"/>
      <c r="AA2587" s="100"/>
      <c r="AB2587" s="99"/>
      <c r="AC2587" s="100"/>
      <c r="AD2587" s="105"/>
      <c r="AE2587" s="94"/>
      <c r="AF2587" s="105"/>
      <c r="AG2587" s="94"/>
      <c r="AH2587" s="132"/>
      <c r="AI2587" s="97"/>
      <c r="AJ2587" s="96"/>
      <c r="AK2587" s="176"/>
      <c r="AL2587" s="169"/>
    </row>
    <row r="2588" spans="13:38" x14ac:dyDescent="0.45">
      <c r="M2588" s="96"/>
      <c r="N2588" s="103"/>
      <c r="R2588" s="108"/>
      <c r="S2588" s="98"/>
      <c r="T2588" s="105"/>
      <c r="V2588" s="171"/>
      <c r="W2588" s="95"/>
      <c r="X2588" s="129"/>
      <c r="Y2588" s="100"/>
      <c r="Z2588" s="99"/>
      <c r="AA2588" s="100"/>
      <c r="AB2588" s="99"/>
      <c r="AC2588" s="100"/>
      <c r="AD2588" s="105"/>
      <c r="AE2588" s="94"/>
      <c r="AF2588" s="105"/>
      <c r="AG2588" s="94"/>
      <c r="AH2588" s="132"/>
      <c r="AI2588" s="97"/>
      <c r="AJ2588" s="96"/>
      <c r="AK2588" s="176"/>
      <c r="AL2588" s="169"/>
    </row>
    <row r="2589" spans="13:38" x14ac:dyDescent="0.45">
      <c r="M2589" s="96"/>
      <c r="N2589" s="103"/>
      <c r="R2589" s="108"/>
      <c r="S2589" s="98"/>
      <c r="T2589" s="105"/>
      <c r="V2589" s="171"/>
      <c r="W2589" s="95"/>
      <c r="X2589" s="129"/>
      <c r="Y2589" s="100"/>
      <c r="Z2589" s="99"/>
      <c r="AA2589" s="100"/>
      <c r="AB2589" s="99"/>
      <c r="AC2589" s="100"/>
      <c r="AD2589" s="105"/>
      <c r="AE2589" s="94"/>
      <c r="AF2589" s="105"/>
      <c r="AG2589" s="94"/>
      <c r="AH2589" s="132"/>
      <c r="AI2589" s="97"/>
      <c r="AJ2589" s="96"/>
      <c r="AK2589" s="176"/>
      <c r="AL2589" s="169"/>
    </row>
    <row r="2590" spans="13:38" x14ac:dyDescent="0.45">
      <c r="M2590" s="96"/>
      <c r="N2590" s="103"/>
      <c r="R2590" s="108"/>
      <c r="S2590" s="98"/>
      <c r="T2590" s="105"/>
      <c r="V2590" s="171"/>
      <c r="W2590" s="95"/>
      <c r="X2590" s="129"/>
      <c r="Y2590" s="100"/>
      <c r="Z2590" s="99"/>
      <c r="AA2590" s="100"/>
      <c r="AB2590" s="99"/>
      <c r="AC2590" s="100"/>
      <c r="AD2590" s="105"/>
      <c r="AE2590" s="94"/>
      <c r="AF2590" s="105"/>
      <c r="AG2590" s="94"/>
      <c r="AH2590" s="132"/>
      <c r="AI2590" s="97"/>
      <c r="AJ2590" s="96"/>
      <c r="AK2590" s="176"/>
      <c r="AL2590" s="169"/>
    </row>
    <row r="2591" spans="13:38" x14ac:dyDescent="0.45">
      <c r="M2591" s="96"/>
      <c r="N2591" s="103"/>
      <c r="R2591" s="108"/>
      <c r="S2591" s="98"/>
      <c r="T2591" s="105"/>
      <c r="V2591" s="171"/>
      <c r="W2591" s="95"/>
      <c r="X2591" s="129"/>
      <c r="Y2591" s="100"/>
      <c r="Z2591" s="99"/>
      <c r="AA2591" s="100"/>
      <c r="AB2591" s="99"/>
      <c r="AC2591" s="100"/>
      <c r="AD2591" s="105"/>
      <c r="AE2591" s="94"/>
      <c r="AF2591" s="105"/>
      <c r="AG2591" s="94"/>
      <c r="AH2591" s="132"/>
      <c r="AI2591" s="97"/>
      <c r="AJ2591" s="96"/>
      <c r="AK2591" s="176"/>
      <c r="AL2591" s="169"/>
    </row>
    <row r="2592" spans="13:38" x14ac:dyDescent="0.45">
      <c r="M2592" s="96"/>
      <c r="N2592" s="103"/>
      <c r="R2592" s="108"/>
      <c r="S2592" s="98"/>
      <c r="T2592" s="105"/>
      <c r="V2592" s="171"/>
      <c r="W2592" s="95"/>
      <c r="X2592" s="129"/>
      <c r="Y2592" s="100"/>
      <c r="Z2592" s="99"/>
      <c r="AA2592" s="100"/>
      <c r="AB2592" s="99"/>
      <c r="AC2592" s="100"/>
      <c r="AD2592" s="105"/>
      <c r="AE2592" s="94"/>
      <c r="AF2592" s="105"/>
      <c r="AG2592" s="94"/>
      <c r="AH2592" s="132"/>
      <c r="AI2592" s="97"/>
      <c r="AJ2592" s="96"/>
      <c r="AK2592" s="176"/>
      <c r="AL2592" s="169"/>
    </row>
    <row r="2593" spans="13:38" x14ac:dyDescent="0.45">
      <c r="M2593" s="96"/>
      <c r="N2593" s="103"/>
      <c r="R2593" s="108"/>
      <c r="S2593" s="98"/>
      <c r="T2593" s="105"/>
      <c r="V2593" s="171"/>
      <c r="W2593" s="95"/>
      <c r="X2593" s="129"/>
      <c r="Y2593" s="100"/>
      <c r="Z2593" s="99"/>
      <c r="AA2593" s="100"/>
      <c r="AB2593" s="99"/>
      <c r="AC2593" s="100"/>
      <c r="AD2593" s="105"/>
      <c r="AE2593" s="94"/>
      <c r="AF2593" s="105"/>
      <c r="AG2593" s="94"/>
      <c r="AH2593" s="132"/>
      <c r="AI2593" s="97"/>
      <c r="AJ2593" s="96"/>
      <c r="AK2593" s="176"/>
      <c r="AL2593" s="169"/>
    </row>
    <row r="2594" spans="13:38" x14ac:dyDescent="0.45">
      <c r="M2594" s="96"/>
      <c r="N2594" s="103"/>
      <c r="R2594" s="108"/>
      <c r="S2594" s="98"/>
      <c r="T2594" s="105"/>
      <c r="V2594" s="171"/>
      <c r="W2594" s="95"/>
      <c r="X2594" s="129"/>
      <c r="Y2594" s="100"/>
      <c r="Z2594" s="99"/>
      <c r="AA2594" s="100"/>
      <c r="AB2594" s="99"/>
      <c r="AC2594" s="100"/>
      <c r="AD2594" s="105"/>
      <c r="AE2594" s="94"/>
      <c r="AF2594" s="105"/>
      <c r="AG2594" s="94"/>
      <c r="AH2594" s="132"/>
      <c r="AI2594" s="97"/>
      <c r="AJ2594" s="96"/>
      <c r="AK2594" s="176"/>
      <c r="AL2594" s="169"/>
    </row>
    <row r="2595" spans="13:38" x14ac:dyDescent="0.45">
      <c r="M2595" s="96"/>
      <c r="N2595" s="103"/>
      <c r="R2595" s="108"/>
      <c r="S2595" s="98"/>
      <c r="T2595" s="105"/>
      <c r="V2595" s="171"/>
      <c r="W2595" s="95"/>
      <c r="X2595" s="129"/>
      <c r="Y2595" s="100"/>
      <c r="Z2595" s="99"/>
      <c r="AA2595" s="100"/>
      <c r="AB2595" s="99"/>
      <c r="AC2595" s="100"/>
      <c r="AD2595" s="105"/>
      <c r="AE2595" s="94"/>
      <c r="AF2595" s="105"/>
      <c r="AG2595" s="94"/>
      <c r="AH2595" s="132"/>
      <c r="AI2595" s="97"/>
      <c r="AJ2595" s="96"/>
      <c r="AK2595" s="176"/>
      <c r="AL2595" s="169"/>
    </row>
    <row r="2596" spans="13:38" x14ac:dyDescent="0.45">
      <c r="M2596" s="96"/>
      <c r="N2596" s="103"/>
      <c r="R2596" s="108"/>
      <c r="S2596" s="98"/>
      <c r="T2596" s="105"/>
      <c r="V2596" s="171"/>
      <c r="W2596" s="95"/>
      <c r="X2596" s="129"/>
      <c r="Y2596" s="100"/>
      <c r="Z2596" s="99"/>
      <c r="AA2596" s="100"/>
      <c r="AB2596" s="99"/>
      <c r="AC2596" s="100"/>
      <c r="AD2596" s="105"/>
      <c r="AE2596" s="94"/>
      <c r="AF2596" s="105"/>
      <c r="AG2596" s="94"/>
      <c r="AH2596" s="132"/>
      <c r="AI2596" s="97"/>
      <c r="AJ2596" s="96"/>
      <c r="AK2596" s="176"/>
      <c r="AL2596" s="169"/>
    </row>
    <row r="2597" spans="13:38" x14ac:dyDescent="0.45">
      <c r="M2597" s="96"/>
      <c r="N2597" s="103"/>
      <c r="R2597" s="108"/>
      <c r="S2597" s="98"/>
      <c r="T2597" s="105"/>
      <c r="V2597" s="171"/>
      <c r="W2597" s="95"/>
      <c r="X2597" s="129"/>
      <c r="Y2597" s="100"/>
      <c r="Z2597" s="99"/>
      <c r="AA2597" s="100"/>
      <c r="AB2597" s="99"/>
      <c r="AC2597" s="100"/>
      <c r="AD2597" s="105"/>
      <c r="AE2597" s="94"/>
      <c r="AF2597" s="105"/>
      <c r="AG2597" s="94"/>
      <c r="AH2597" s="132"/>
      <c r="AI2597" s="97"/>
      <c r="AJ2597" s="96"/>
      <c r="AK2597" s="176"/>
      <c r="AL2597" s="169"/>
    </row>
    <row r="2598" spans="13:38" x14ac:dyDescent="0.45">
      <c r="M2598" s="96"/>
      <c r="N2598" s="103"/>
      <c r="R2598" s="108"/>
      <c r="S2598" s="98"/>
      <c r="T2598" s="105"/>
      <c r="V2598" s="171"/>
      <c r="W2598" s="95"/>
      <c r="X2598" s="129"/>
      <c r="Y2598" s="100"/>
      <c r="Z2598" s="99"/>
      <c r="AA2598" s="100"/>
      <c r="AB2598" s="99"/>
      <c r="AC2598" s="100"/>
      <c r="AD2598" s="105"/>
      <c r="AE2598" s="94"/>
      <c r="AF2598" s="105"/>
      <c r="AG2598" s="94"/>
      <c r="AH2598" s="132"/>
      <c r="AI2598" s="97"/>
      <c r="AJ2598" s="96"/>
      <c r="AK2598" s="176"/>
      <c r="AL2598" s="169"/>
    </row>
    <row r="2599" spans="13:38" x14ac:dyDescent="0.45">
      <c r="M2599" s="96"/>
      <c r="N2599" s="103"/>
      <c r="R2599" s="108"/>
      <c r="S2599" s="98"/>
      <c r="T2599" s="105"/>
      <c r="V2599" s="171"/>
      <c r="W2599" s="95"/>
      <c r="X2599" s="129"/>
      <c r="Y2599" s="100"/>
      <c r="Z2599" s="99"/>
      <c r="AA2599" s="100"/>
      <c r="AB2599" s="99"/>
      <c r="AC2599" s="100"/>
      <c r="AD2599" s="105"/>
      <c r="AE2599" s="94"/>
      <c r="AF2599" s="105"/>
      <c r="AG2599" s="94"/>
      <c r="AH2599" s="132"/>
      <c r="AI2599" s="97"/>
      <c r="AJ2599" s="96"/>
      <c r="AK2599" s="176"/>
      <c r="AL2599" s="169"/>
    </row>
    <row r="2600" spans="13:38" x14ac:dyDescent="0.45">
      <c r="M2600" s="96"/>
      <c r="N2600" s="103"/>
      <c r="R2600" s="108"/>
      <c r="S2600" s="98"/>
      <c r="T2600" s="105"/>
      <c r="V2600" s="171"/>
      <c r="W2600" s="95"/>
      <c r="X2600" s="129"/>
      <c r="Y2600" s="100"/>
      <c r="Z2600" s="99"/>
      <c r="AA2600" s="100"/>
      <c r="AB2600" s="99"/>
      <c r="AC2600" s="100"/>
      <c r="AD2600" s="105"/>
      <c r="AE2600" s="94"/>
      <c r="AF2600" s="105"/>
      <c r="AG2600" s="94"/>
      <c r="AH2600" s="132"/>
      <c r="AI2600" s="97"/>
      <c r="AJ2600" s="96"/>
      <c r="AK2600" s="176"/>
      <c r="AL2600" s="169"/>
    </row>
    <row r="2601" spans="13:38" x14ac:dyDescent="0.45">
      <c r="M2601" s="96"/>
      <c r="N2601" s="103"/>
      <c r="R2601" s="108"/>
      <c r="S2601" s="98"/>
      <c r="T2601" s="105"/>
      <c r="V2601" s="171"/>
      <c r="W2601" s="95"/>
      <c r="X2601" s="129"/>
      <c r="Y2601" s="100"/>
      <c r="Z2601" s="99"/>
      <c r="AA2601" s="100"/>
      <c r="AB2601" s="99"/>
      <c r="AC2601" s="100"/>
      <c r="AD2601" s="105"/>
      <c r="AE2601" s="94"/>
      <c r="AF2601" s="105"/>
      <c r="AG2601" s="94"/>
      <c r="AH2601" s="132"/>
      <c r="AI2601" s="97"/>
      <c r="AJ2601" s="96"/>
      <c r="AK2601" s="176"/>
      <c r="AL2601" s="169"/>
    </row>
    <row r="2602" spans="13:38" x14ac:dyDescent="0.45">
      <c r="M2602" s="96"/>
      <c r="N2602" s="103"/>
      <c r="R2602" s="108"/>
      <c r="S2602" s="98"/>
      <c r="T2602" s="105"/>
      <c r="V2602" s="171"/>
      <c r="W2602" s="95"/>
      <c r="X2602" s="129"/>
      <c r="Y2602" s="100"/>
      <c r="Z2602" s="99"/>
      <c r="AA2602" s="100"/>
      <c r="AB2602" s="99"/>
      <c r="AC2602" s="100"/>
      <c r="AD2602" s="105"/>
      <c r="AE2602" s="94"/>
      <c r="AF2602" s="105"/>
      <c r="AG2602" s="94"/>
      <c r="AH2602" s="132"/>
      <c r="AI2602" s="97"/>
      <c r="AJ2602" s="96"/>
      <c r="AK2602" s="176"/>
      <c r="AL2602" s="169"/>
    </row>
    <row r="2603" spans="13:38" x14ac:dyDescent="0.45">
      <c r="M2603" s="96"/>
      <c r="N2603" s="103"/>
      <c r="R2603" s="108"/>
      <c r="S2603" s="98"/>
      <c r="T2603" s="105"/>
      <c r="V2603" s="171"/>
      <c r="W2603" s="95"/>
      <c r="X2603" s="129"/>
      <c r="Y2603" s="100"/>
      <c r="Z2603" s="99"/>
      <c r="AA2603" s="100"/>
      <c r="AB2603" s="99"/>
      <c r="AC2603" s="100"/>
      <c r="AD2603" s="105"/>
      <c r="AE2603" s="94"/>
      <c r="AF2603" s="105"/>
      <c r="AG2603" s="94"/>
      <c r="AH2603" s="132"/>
      <c r="AI2603" s="97"/>
      <c r="AJ2603" s="96"/>
      <c r="AK2603" s="176"/>
      <c r="AL2603" s="169"/>
    </row>
    <row r="2604" spans="13:38" x14ac:dyDescent="0.45">
      <c r="M2604" s="96"/>
      <c r="N2604" s="103"/>
      <c r="R2604" s="108"/>
      <c r="S2604" s="98"/>
      <c r="T2604" s="105"/>
      <c r="V2604" s="171"/>
      <c r="W2604" s="95"/>
      <c r="X2604" s="129"/>
      <c r="Y2604" s="100"/>
      <c r="Z2604" s="99"/>
      <c r="AA2604" s="100"/>
      <c r="AB2604" s="99"/>
      <c r="AC2604" s="100"/>
      <c r="AD2604" s="105"/>
      <c r="AE2604" s="94"/>
      <c r="AF2604" s="105"/>
      <c r="AG2604" s="94"/>
      <c r="AH2604" s="132"/>
      <c r="AI2604" s="97"/>
      <c r="AJ2604" s="96"/>
      <c r="AK2604" s="176"/>
      <c r="AL2604" s="169"/>
    </row>
    <row r="2605" spans="13:38" x14ac:dyDescent="0.45">
      <c r="M2605" s="96"/>
      <c r="N2605" s="103"/>
      <c r="R2605" s="108"/>
      <c r="S2605" s="98"/>
      <c r="T2605" s="105"/>
      <c r="V2605" s="171"/>
      <c r="W2605" s="95"/>
      <c r="X2605" s="129"/>
      <c r="Y2605" s="100"/>
      <c r="Z2605" s="99"/>
      <c r="AA2605" s="100"/>
      <c r="AB2605" s="99"/>
      <c r="AC2605" s="100"/>
      <c r="AD2605" s="105"/>
      <c r="AE2605" s="94"/>
      <c r="AF2605" s="105"/>
      <c r="AG2605" s="94"/>
      <c r="AH2605" s="132"/>
      <c r="AI2605" s="97"/>
      <c r="AJ2605" s="96"/>
      <c r="AK2605" s="176"/>
      <c r="AL2605" s="169"/>
    </row>
    <row r="2606" spans="13:38" x14ac:dyDescent="0.45">
      <c r="M2606" s="96"/>
      <c r="N2606" s="103"/>
      <c r="R2606" s="108"/>
      <c r="S2606" s="98"/>
      <c r="T2606" s="105"/>
      <c r="V2606" s="171"/>
      <c r="W2606" s="95"/>
      <c r="X2606" s="129"/>
      <c r="Y2606" s="100"/>
      <c r="Z2606" s="99"/>
      <c r="AA2606" s="100"/>
      <c r="AB2606" s="99"/>
      <c r="AC2606" s="100"/>
      <c r="AD2606" s="105"/>
      <c r="AE2606" s="94"/>
      <c r="AF2606" s="105"/>
      <c r="AG2606" s="94"/>
      <c r="AH2606" s="132"/>
      <c r="AI2606" s="97"/>
      <c r="AJ2606" s="96"/>
      <c r="AK2606" s="176"/>
      <c r="AL2606" s="169"/>
    </row>
    <row r="2607" spans="13:38" x14ac:dyDescent="0.45">
      <c r="M2607" s="96"/>
      <c r="N2607" s="103"/>
      <c r="R2607" s="108"/>
      <c r="S2607" s="98"/>
      <c r="T2607" s="105"/>
      <c r="V2607" s="171"/>
      <c r="W2607" s="95"/>
      <c r="X2607" s="129"/>
      <c r="Y2607" s="100"/>
      <c r="Z2607" s="99"/>
      <c r="AA2607" s="100"/>
      <c r="AB2607" s="99"/>
      <c r="AC2607" s="100"/>
      <c r="AD2607" s="105"/>
      <c r="AE2607" s="94"/>
      <c r="AF2607" s="105"/>
      <c r="AG2607" s="94"/>
      <c r="AH2607" s="132"/>
      <c r="AI2607" s="97"/>
      <c r="AJ2607" s="96"/>
      <c r="AK2607" s="176"/>
      <c r="AL2607" s="169"/>
    </row>
    <row r="2608" spans="13:38" x14ac:dyDescent="0.45">
      <c r="M2608" s="96"/>
      <c r="N2608" s="103"/>
      <c r="R2608" s="108"/>
      <c r="S2608" s="98"/>
      <c r="T2608" s="105"/>
      <c r="V2608" s="171"/>
      <c r="W2608" s="95"/>
      <c r="X2608" s="129"/>
      <c r="Y2608" s="100"/>
      <c r="Z2608" s="99"/>
      <c r="AA2608" s="100"/>
      <c r="AB2608" s="99"/>
      <c r="AC2608" s="100"/>
      <c r="AD2608" s="105"/>
      <c r="AE2608" s="94"/>
      <c r="AF2608" s="105"/>
      <c r="AG2608" s="94"/>
      <c r="AH2608" s="132"/>
      <c r="AI2608" s="97"/>
      <c r="AJ2608" s="96"/>
      <c r="AK2608" s="176"/>
      <c r="AL2608" s="169"/>
    </row>
    <row r="2609" spans="13:38" x14ac:dyDescent="0.45">
      <c r="M2609" s="96"/>
      <c r="N2609" s="103"/>
      <c r="R2609" s="108"/>
      <c r="S2609" s="98"/>
      <c r="T2609" s="105"/>
      <c r="V2609" s="171"/>
      <c r="W2609" s="95"/>
      <c r="X2609" s="129"/>
      <c r="Y2609" s="100"/>
      <c r="Z2609" s="99"/>
      <c r="AA2609" s="100"/>
      <c r="AB2609" s="99"/>
      <c r="AC2609" s="100"/>
      <c r="AD2609" s="105"/>
      <c r="AE2609" s="94"/>
      <c r="AF2609" s="105"/>
      <c r="AG2609" s="94"/>
      <c r="AH2609" s="132"/>
      <c r="AI2609" s="97"/>
      <c r="AJ2609" s="96"/>
      <c r="AK2609" s="176"/>
      <c r="AL2609" s="169"/>
    </row>
    <row r="2610" spans="13:38" x14ac:dyDescent="0.45">
      <c r="M2610" s="96"/>
      <c r="N2610" s="103"/>
      <c r="R2610" s="108"/>
      <c r="S2610" s="98"/>
      <c r="T2610" s="105"/>
      <c r="V2610" s="171"/>
      <c r="W2610" s="95"/>
      <c r="X2610" s="129"/>
      <c r="Y2610" s="100"/>
      <c r="Z2610" s="99"/>
      <c r="AA2610" s="100"/>
      <c r="AB2610" s="99"/>
      <c r="AC2610" s="100"/>
      <c r="AD2610" s="105"/>
      <c r="AE2610" s="94"/>
      <c r="AF2610" s="105"/>
      <c r="AG2610" s="94"/>
      <c r="AH2610" s="132"/>
      <c r="AI2610" s="97"/>
      <c r="AJ2610" s="96"/>
      <c r="AK2610" s="176"/>
      <c r="AL2610" s="169"/>
    </row>
    <row r="2611" spans="13:38" x14ac:dyDescent="0.45">
      <c r="M2611" s="96"/>
      <c r="N2611" s="103"/>
      <c r="R2611" s="108"/>
      <c r="S2611" s="98"/>
      <c r="T2611" s="105"/>
      <c r="V2611" s="171"/>
      <c r="W2611" s="95"/>
      <c r="X2611" s="129"/>
      <c r="Y2611" s="100"/>
      <c r="Z2611" s="99"/>
      <c r="AA2611" s="100"/>
      <c r="AB2611" s="99"/>
      <c r="AC2611" s="100"/>
      <c r="AD2611" s="105"/>
      <c r="AE2611" s="94"/>
      <c r="AF2611" s="105"/>
      <c r="AG2611" s="94"/>
      <c r="AH2611" s="132"/>
      <c r="AI2611" s="97"/>
      <c r="AJ2611" s="96"/>
      <c r="AK2611" s="176"/>
      <c r="AL2611" s="169"/>
    </row>
    <row r="2612" spans="13:38" x14ac:dyDescent="0.45">
      <c r="M2612" s="96"/>
      <c r="N2612" s="103"/>
      <c r="R2612" s="108"/>
      <c r="S2612" s="98"/>
      <c r="T2612" s="105"/>
      <c r="V2612" s="171"/>
      <c r="W2612" s="95"/>
      <c r="X2612" s="129"/>
      <c r="Y2612" s="100"/>
      <c r="Z2612" s="99"/>
      <c r="AA2612" s="100"/>
      <c r="AB2612" s="99"/>
      <c r="AC2612" s="100"/>
      <c r="AD2612" s="105"/>
      <c r="AE2612" s="94"/>
      <c r="AF2612" s="105"/>
      <c r="AG2612" s="94"/>
      <c r="AH2612" s="132"/>
      <c r="AI2612" s="97"/>
      <c r="AJ2612" s="96"/>
      <c r="AK2612" s="176"/>
      <c r="AL2612" s="169"/>
    </row>
    <row r="2613" spans="13:38" x14ac:dyDescent="0.45">
      <c r="M2613" s="96"/>
      <c r="N2613" s="103"/>
      <c r="R2613" s="108"/>
      <c r="S2613" s="98"/>
      <c r="T2613" s="105"/>
      <c r="V2613" s="171"/>
      <c r="W2613" s="95"/>
      <c r="X2613" s="129"/>
      <c r="Y2613" s="100"/>
      <c r="Z2613" s="99"/>
      <c r="AA2613" s="100"/>
      <c r="AB2613" s="99"/>
      <c r="AC2613" s="100"/>
      <c r="AD2613" s="105"/>
      <c r="AE2613" s="94"/>
      <c r="AF2613" s="105"/>
      <c r="AG2613" s="94"/>
      <c r="AH2613" s="132"/>
      <c r="AI2613" s="97"/>
      <c r="AJ2613" s="96"/>
      <c r="AK2613" s="176"/>
      <c r="AL2613" s="169"/>
    </row>
    <row r="2614" spans="13:38" x14ac:dyDescent="0.45">
      <c r="M2614" s="96"/>
      <c r="N2614" s="103"/>
      <c r="R2614" s="108"/>
      <c r="S2614" s="98"/>
      <c r="T2614" s="105"/>
      <c r="V2614" s="171"/>
      <c r="W2614" s="95"/>
      <c r="X2614" s="129"/>
      <c r="Y2614" s="100"/>
      <c r="Z2614" s="99"/>
      <c r="AA2614" s="100"/>
      <c r="AB2614" s="99"/>
      <c r="AC2614" s="100"/>
      <c r="AD2614" s="105"/>
      <c r="AE2614" s="94"/>
      <c r="AF2614" s="105"/>
      <c r="AG2614" s="94"/>
      <c r="AH2614" s="132"/>
      <c r="AI2614" s="97"/>
      <c r="AJ2614" s="96"/>
      <c r="AK2614" s="176"/>
      <c r="AL2614" s="169"/>
    </row>
    <row r="2615" spans="13:38" x14ac:dyDescent="0.45">
      <c r="M2615" s="96"/>
      <c r="N2615" s="103"/>
      <c r="R2615" s="108"/>
      <c r="S2615" s="98"/>
      <c r="T2615" s="105"/>
      <c r="V2615" s="171"/>
      <c r="W2615" s="95"/>
      <c r="X2615" s="129"/>
      <c r="Y2615" s="100"/>
      <c r="Z2615" s="99"/>
      <c r="AA2615" s="100"/>
      <c r="AB2615" s="99"/>
      <c r="AC2615" s="100"/>
      <c r="AD2615" s="105"/>
      <c r="AE2615" s="94"/>
      <c r="AF2615" s="105"/>
      <c r="AG2615" s="94"/>
      <c r="AH2615" s="132"/>
      <c r="AI2615" s="97"/>
      <c r="AJ2615" s="96"/>
      <c r="AK2615" s="176"/>
      <c r="AL2615" s="169"/>
    </row>
    <row r="2616" spans="13:38" x14ac:dyDescent="0.45">
      <c r="M2616" s="96"/>
      <c r="N2616" s="103"/>
      <c r="R2616" s="108"/>
      <c r="S2616" s="98"/>
      <c r="T2616" s="105"/>
      <c r="V2616" s="171"/>
      <c r="W2616" s="95"/>
      <c r="X2616" s="129"/>
      <c r="Y2616" s="100"/>
      <c r="Z2616" s="99"/>
      <c r="AA2616" s="100"/>
      <c r="AB2616" s="99"/>
      <c r="AC2616" s="100"/>
      <c r="AD2616" s="105"/>
      <c r="AE2616" s="94"/>
      <c r="AF2616" s="105"/>
      <c r="AG2616" s="94"/>
      <c r="AH2616" s="132"/>
      <c r="AI2616" s="97"/>
      <c r="AJ2616" s="96"/>
      <c r="AK2616" s="176"/>
      <c r="AL2616" s="169"/>
    </row>
    <row r="2617" spans="13:38" x14ac:dyDescent="0.45">
      <c r="M2617" s="96"/>
      <c r="N2617" s="103"/>
      <c r="R2617" s="108"/>
      <c r="S2617" s="98"/>
      <c r="T2617" s="105"/>
      <c r="V2617" s="171"/>
      <c r="W2617" s="95"/>
      <c r="X2617" s="129"/>
      <c r="Y2617" s="100"/>
      <c r="Z2617" s="99"/>
      <c r="AA2617" s="100"/>
      <c r="AB2617" s="99"/>
      <c r="AC2617" s="100"/>
      <c r="AD2617" s="105"/>
      <c r="AE2617" s="94"/>
      <c r="AF2617" s="105"/>
      <c r="AG2617" s="94"/>
      <c r="AH2617" s="132"/>
      <c r="AI2617" s="97"/>
      <c r="AJ2617" s="96"/>
      <c r="AK2617" s="176"/>
      <c r="AL2617" s="169"/>
    </row>
    <row r="2618" spans="13:38" x14ac:dyDescent="0.45">
      <c r="M2618" s="96"/>
      <c r="N2618" s="103"/>
      <c r="R2618" s="108"/>
      <c r="S2618" s="98"/>
      <c r="T2618" s="105"/>
      <c r="V2618" s="171"/>
      <c r="W2618" s="95"/>
      <c r="X2618" s="129"/>
      <c r="Y2618" s="100"/>
      <c r="Z2618" s="99"/>
      <c r="AA2618" s="100"/>
      <c r="AB2618" s="99"/>
      <c r="AC2618" s="100"/>
      <c r="AD2618" s="105"/>
      <c r="AE2618" s="94"/>
      <c r="AF2618" s="105"/>
      <c r="AG2618" s="94"/>
      <c r="AH2618" s="132"/>
      <c r="AI2618" s="97"/>
      <c r="AJ2618" s="96"/>
      <c r="AK2618" s="176"/>
      <c r="AL2618" s="169"/>
    </row>
    <row r="2619" spans="13:38" x14ac:dyDescent="0.45">
      <c r="M2619" s="96"/>
      <c r="N2619" s="103"/>
      <c r="R2619" s="108"/>
      <c r="S2619" s="98"/>
      <c r="T2619" s="105"/>
      <c r="V2619" s="171"/>
      <c r="W2619" s="95"/>
      <c r="X2619" s="129"/>
      <c r="Y2619" s="100"/>
      <c r="Z2619" s="99"/>
      <c r="AA2619" s="100"/>
      <c r="AB2619" s="99"/>
      <c r="AC2619" s="100"/>
      <c r="AD2619" s="105"/>
      <c r="AE2619" s="94"/>
      <c r="AF2619" s="105"/>
      <c r="AG2619" s="94"/>
      <c r="AH2619" s="132"/>
      <c r="AI2619" s="97"/>
      <c r="AJ2619" s="96"/>
      <c r="AK2619" s="176"/>
      <c r="AL2619" s="169"/>
    </row>
    <row r="2620" spans="13:38" x14ac:dyDescent="0.45">
      <c r="M2620" s="96"/>
      <c r="N2620" s="103"/>
      <c r="R2620" s="108"/>
      <c r="S2620" s="98"/>
      <c r="T2620" s="105"/>
      <c r="V2620" s="171"/>
      <c r="W2620" s="95"/>
      <c r="X2620" s="129"/>
      <c r="Y2620" s="100"/>
      <c r="Z2620" s="99"/>
      <c r="AA2620" s="100"/>
      <c r="AB2620" s="99"/>
      <c r="AC2620" s="100"/>
      <c r="AD2620" s="105"/>
      <c r="AE2620" s="94"/>
      <c r="AF2620" s="105"/>
      <c r="AG2620" s="94"/>
      <c r="AH2620" s="132"/>
      <c r="AI2620" s="97"/>
      <c r="AJ2620" s="96"/>
      <c r="AK2620" s="176"/>
      <c r="AL2620" s="169"/>
    </row>
    <row r="2621" spans="13:38" x14ac:dyDescent="0.45">
      <c r="M2621" s="96"/>
      <c r="N2621" s="103"/>
      <c r="R2621" s="108"/>
      <c r="S2621" s="98"/>
      <c r="T2621" s="105"/>
      <c r="V2621" s="171"/>
      <c r="W2621" s="95"/>
      <c r="X2621" s="129"/>
      <c r="Y2621" s="100"/>
      <c r="Z2621" s="99"/>
      <c r="AA2621" s="100"/>
      <c r="AB2621" s="99"/>
      <c r="AC2621" s="100"/>
      <c r="AD2621" s="105"/>
      <c r="AE2621" s="94"/>
      <c r="AF2621" s="105"/>
      <c r="AG2621" s="94"/>
      <c r="AH2621" s="132"/>
      <c r="AI2621" s="97"/>
      <c r="AJ2621" s="96"/>
      <c r="AK2621" s="176"/>
      <c r="AL2621" s="169"/>
    </row>
    <row r="2622" spans="13:38" x14ac:dyDescent="0.45">
      <c r="M2622" s="96"/>
      <c r="N2622" s="103"/>
      <c r="R2622" s="108"/>
      <c r="S2622" s="98"/>
      <c r="T2622" s="105"/>
      <c r="V2622" s="171"/>
      <c r="W2622" s="95"/>
      <c r="X2622" s="129"/>
      <c r="Y2622" s="100"/>
      <c r="Z2622" s="99"/>
      <c r="AA2622" s="100"/>
      <c r="AB2622" s="99"/>
      <c r="AC2622" s="100"/>
      <c r="AD2622" s="105"/>
      <c r="AE2622" s="94"/>
      <c r="AF2622" s="105"/>
      <c r="AG2622" s="94"/>
      <c r="AH2622" s="132"/>
      <c r="AI2622" s="97"/>
      <c r="AJ2622" s="96"/>
      <c r="AK2622" s="176"/>
      <c r="AL2622" s="169"/>
    </row>
    <row r="2623" spans="13:38" x14ac:dyDescent="0.45">
      <c r="M2623" s="96"/>
      <c r="N2623" s="103"/>
      <c r="R2623" s="108"/>
      <c r="S2623" s="98"/>
      <c r="T2623" s="105"/>
      <c r="V2623" s="171"/>
      <c r="W2623" s="95"/>
      <c r="X2623" s="129"/>
      <c r="Y2623" s="100"/>
      <c r="Z2623" s="99"/>
      <c r="AA2623" s="100"/>
      <c r="AB2623" s="99"/>
      <c r="AC2623" s="100"/>
      <c r="AD2623" s="105"/>
      <c r="AE2623" s="94"/>
      <c r="AF2623" s="105"/>
      <c r="AG2623" s="94"/>
      <c r="AH2623" s="132"/>
      <c r="AI2623" s="97"/>
      <c r="AJ2623" s="96"/>
      <c r="AK2623" s="176"/>
      <c r="AL2623" s="169"/>
    </row>
    <row r="2624" spans="13:38" x14ac:dyDescent="0.45">
      <c r="M2624" s="96"/>
      <c r="N2624" s="103"/>
      <c r="R2624" s="108"/>
      <c r="S2624" s="98"/>
      <c r="T2624" s="105"/>
      <c r="V2624" s="171"/>
      <c r="W2624" s="95"/>
      <c r="X2624" s="129"/>
      <c r="Y2624" s="100"/>
      <c r="Z2624" s="99"/>
      <c r="AA2624" s="100"/>
      <c r="AB2624" s="99"/>
      <c r="AC2624" s="100"/>
      <c r="AD2624" s="105"/>
      <c r="AE2624" s="94"/>
      <c r="AF2624" s="105"/>
      <c r="AG2624" s="94"/>
      <c r="AH2624" s="132"/>
      <c r="AI2624" s="97"/>
      <c r="AJ2624" s="96"/>
      <c r="AK2624" s="176"/>
      <c r="AL2624" s="169"/>
    </row>
    <row r="2625" spans="13:38" x14ac:dyDescent="0.45">
      <c r="M2625" s="96"/>
      <c r="N2625" s="103"/>
      <c r="R2625" s="108"/>
      <c r="S2625" s="98"/>
      <c r="T2625" s="105"/>
      <c r="V2625" s="171"/>
      <c r="W2625" s="95"/>
      <c r="X2625" s="129"/>
      <c r="Y2625" s="100"/>
      <c r="Z2625" s="99"/>
      <c r="AA2625" s="100"/>
      <c r="AB2625" s="99"/>
      <c r="AC2625" s="100"/>
      <c r="AD2625" s="105"/>
      <c r="AE2625" s="94"/>
      <c r="AF2625" s="105"/>
      <c r="AG2625" s="94"/>
      <c r="AH2625" s="132"/>
      <c r="AI2625" s="97"/>
      <c r="AJ2625" s="96"/>
      <c r="AK2625" s="176"/>
      <c r="AL2625" s="169"/>
    </row>
    <row r="2626" spans="13:38" x14ac:dyDescent="0.45">
      <c r="M2626" s="96"/>
      <c r="N2626" s="103"/>
      <c r="R2626" s="108"/>
      <c r="S2626" s="98"/>
      <c r="T2626" s="105"/>
      <c r="V2626" s="171"/>
      <c r="W2626" s="95"/>
      <c r="X2626" s="129"/>
      <c r="Y2626" s="100"/>
      <c r="Z2626" s="99"/>
      <c r="AA2626" s="100"/>
      <c r="AB2626" s="99"/>
      <c r="AC2626" s="100"/>
      <c r="AD2626" s="105"/>
      <c r="AE2626" s="94"/>
      <c r="AF2626" s="105"/>
      <c r="AG2626" s="94"/>
      <c r="AH2626" s="132"/>
      <c r="AI2626" s="97"/>
      <c r="AJ2626" s="96"/>
      <c r="AK2626" s="176"/>
      <c r="AL2626" s="169"/>
    </row>
    <row r="2627" spans="13:38" x14ac:dyDescent="0.45">
      <c r="M2627" s="96"/>
      <c r="N2627" s="103"/>
      <c r="R2627" s="108"/>
      <c r="S2627" s="98"/>
      <c r="T2627" s="105"/>
      <c r="V2627" s="171"/>
      <c r="W2627" s="95"/>
      <c r="X2627" s="129"/>
      <c r="Y2627" s="100"/>
      <c r="Z2627" s="99"/>
      <c r="AA2627" s="100"/>
      <c r="AB2627" s="99"/>
      <c r="AC2627" s="100"/>
      <c r="AD2627" s="105"/>
      <c r="AE2627" s="94"/>
      <c r="AF2627" s="105"/>
      <c r="AG2627" s="94"/>
      <c r="AH2627" s="132"/>
      <c r="AI2627" s="97"/>
      <c r="AJ2627" s="96"/>
      <c r="AK2627" s="176"/>
      <c r="AL2627" s="169"/>
    </row>
    <row r="2628" spans="13:38" x14ac:dyDescent="0.45">
      <c r="M2628" s="96"/>
      <c r="N2628" s="103"/>
      <c r="R2628" s="108"/>
      <c r="S2628" s="98"/>
      <c r="T2628" s="105"/>
      <c r="V2628" s="171"/>
      <c r="W2628" s="95"/>
      <c r="X2628" s="129"/>
      <c r="Y2628" s="100"/>
      <c r="Z2628" s="99"/>
      <c r="AA2628" s="100"/>
      <c r="AB2628" s="99"/>
      <c r="AC2628" s="100"/>
      <c r="AD2628" s="105"/>
      <c r="AE2628" s="94"/>
      <c r="AF2628" s="105"/>
      <c r="AG2628" s="94"/>
      <c r="AH2628" s="132"/>
      <c r="AI2628" s="97"/>
      <c r="AJ2628" s="96"/>
      <c r="AK2628" s="176"/>
      <c r="AL2628" s="169"/>
    </row>
    <row r="2629" spans="13:38" x14ac:dyDescent="0.45">
      <c r="M2629" s="96"/>
      <c r="N2629" s="103"/>
      <c r="R2629" s="108"/>
      <c r="S2629" s="98"/>
      <c r="T2629" s="105"/>
      <c r="V2629" s="171"/>
      <c r="W2629" s="95"/>
      <c r="X2629" s="129"/>
      <c r="Y2629" s="100"/>
      <c r="Z2629" s="99"/>
      <c r="AA2629" s="100"/>
      <c r="AB2629" s="99"/>
      <c r="AC2629" s="100"/>
      <c r="AD2629" s="105"/>
      <c r="AE2629" s="94"/>
      <c r="AF2629" s="105"/>
      <c r="AG2629" s="94"/>
      <c r="AH2629" s="132"/>
      <c r="AI2629" s="97"/>
      <c r="AJ2629" s="96"/>
      <c r="AK2629" s="176"/>
      <c r="AL2629" s="169"/>
    </row>
    <row r="2630" spans="13:38" x14ac:dyDescent="0.45">
      <c r="M2630" s="96"/>
      <c r="N2630" s="103"/>
      <c r="R2630" s="108"/>
      <c r="S2630" s="98"/>
      <c r="T2630" s="105"/>
      <c r="V2630" s="171"/>
      <c r="W2630" s="95"/>
      <c r="X2630" s="129"/>
      <c r="Y2630" s="100"/>
      <c r="Z2630" s="99"/>
      <c r="AA2630" s="100"/>
      <c r="AB2630" s="99"/>
      <c r="AC2630" s="100"/>
      <c r="AD2630" s="105"/>
      <c r="AE2630" s="94"/>
      <c r="AF2630" s="105"/>
      <c r="AG2630" s="94"/>
      <c r="AH2630" s="132"/>
      <c r="AI2630" s="97"/>
      <c r="AJ2630" s="96"/>
      <c r="AK2630" s="176"/>
      <c r="AL2630" s="169"/>
    </row>
    <row r="2631" spans="13:38" x14ac:dyDescent="0.45">
      <c r="M2631" s="96"/>
      <c r="N2631" s="103"/>
      <c r="R2631" s="108"/>
      <c r="S2631" s="98"/>
      <c r="T2631" s="105"/>
      <c r="V2631" s="171"/>
      <c r="W2631" s="95"/>
      <c r="X2631" s="129"/>
      <c r="Y2631" s="100"/>
      <c r="Z2631" s="99"/>
      <c r="AA2631" s="100"/>
      <c r="AB2631" s="99"/>
      <c r="AC2631" s="100"/>
      <c r="AD2631" s="105"/>
      <c r="AE2631" s="94"/>
      <c r="AF2631" s="105"/>
      <c r="AG2631" s="94"/>
      <c r="AH2631" s="132"/>
      <c r="AI2631" s="97"/>
      <c r="AJ2631" s="96"/>
      <c r="AK2631" s="176"/>
      <c r="AL2631" s="169"/>
    </row>
    <row r="2632" spans="13:38" x14ac:dyDescent="0.45">
      <c r="M2632" s="96"/>
      <c r="N2632" s="103"/>
      <c r="R2632" s="108"/>
      <c r="S2632" s="98"/>
      <c r="T2632" s="105"/>
      <c r="V2632" s="171"/>
      <c r="W2632" s="95"/>
      <c r="X2632" s="129"/>
      <c r="Y2632" s="100"/>
      <c r="Z2632" s="99"/>
      <c r="AA2632" s="100"/>
      <c r="AB2632" s="99"/>
      <c r="AC2632" s="100"/>
      <c r="AD2632" s="105"/>
      <c r="AE2632" s="94"/>
      <c r="AF2632" s="105"/>
      <c r="AG2632" s="94"/>
      <c r="AH2632" s="132"/>
      <c r="AI2632" s="97"/>
      <c r="AJ2632" s="96"/>
      <c r="AK2632" s="176"/>
      <c r="AL2632" s="169"/>
    </row>
    <row r="2633" spans="13:38" x14ac:dyDescent="0.45">
      <c r="M2633" s="96"/>
      <c r="N2633" s="103"/>
      <c r="R2633" s="108"/>
      <c r="S2633" s="98"/>
      <c r="T2633" s="105"/>
      <c r="V2633" s="171"/>
      <c r="W2633" s="95"/>
      <c r="X2633" s="129"/>
      <c r="Y2633" s="100"/>
      <c r="Z2633" s="99"/>
      <c r="AA2633" s="100"/>
      <c r="AB2633" s="99"/>
      <c r="AC2633" s="100"/>
      <c r="AD2633" s="105"/>
      <c r="AE2633" s="94"/>
      <c r="AF2633" s="105"/>
      <c r="AG2633" s="94"/>
      <c r="AH2633" s="132"/>
      <c r="AI2633" s="97"/>
      <c r="AJ2633" s="96"/>
      <c r="AK2633" s="176"/>
      <c r="AL2633" s="169"/>
    </row>
    <row r="2634" spans="13:38" x14ac:dyDescent="0.45">
      <c r="M2634" s="96"/>
      <c r="N2634" s="103"/>
      <c r="R2634" s="108"/>
      <c r="S2634" s="98"/>
      <c r="T2634" s="105"/>
      <c r="V2634" s="171"/>
      <c r="W2634" s="95"/>
      <c r="X2634" s="129"/>
      <c r="Y2634" s="100"/>
      <c r="Z2634" s="99"/>
      <c r="AA2634" s="100"/>
      <c r="AB2634" s="99"/>
      <c r="AC2634" s="100"/>
      <c r="AD2634" s="105"/>
      <c r="AE2634" s="94"/>
      <c r="AF2634" s="105"/>
      <c r="AG2634" s="94"/>
      <c r="AH2634" s="132"/>
      <c r="AI2634" s="97"/>
      <c r="AJ2634" s="96"/>
      <c r="AK2634" s="176"/>
      <c r="AL2634" s="169"/>
    </row>
    <row r="2635" spans="13:38" x14ac:dyDescent="0.45">
      <c r="M2635" s="96"/>
      <c r="N2635" s="103"/>
      <c r="R2635" s="108"/>
      <c r="S2635" s="98"/>
      <c r="T2635" s="105"/>
      <c r="V2635" s="171"/>
      <c r="W2635" s="95"/>
      <c r="X2635" s="129"/>
      <c r="Y2635" s="100"/>
      <c r="Z2635" s="99"/>
      <c r="AA2635" s="100"/>
      <c r="AB2635" s="99"/>
      <c r="AC2635" s="100"/>
      <c r="AD2635" s="105"/>
      <c r="AE2635" s="94"/>
      <c r="AF2635" s="105"/>
      <c r="AG2635" s="94"/>
      <c r="AH2635" s="132"/>
      <c r="AI2635" s="97"/>
      <c r="AJ2635" s="96"/>
      <c r="AK2635" s="176"/>
      <c r="AL2635" s="169"/>
    </row>
    <row r="2636" spans="13:38" x14ac:dyDescent="0.45">
      <c r="M2636" s="96"/>
      <c r="N2636" s="103"/>
      <c r="R2636" s="108"/>
      <c r="S2636" s="98"/>
      <c r="T2636" s="105"/>
      <c r="V2636" s="171"/>
      <c r="W2636" s="95"/>
      <c r="X2636" s="129"/>
      <c r="Y2636" s="100"/>
      <c r="Z2636" s="99"/>
      <c r="AA2636" s="100"/>
      <c r="AB2636" s="99"/>
      <c r="AC2636" s="100"/>
      <c r="AD2636" s="105"/>
      <c r="AE2636" s="94"/>
      <c r="AF2636" s="105"/>
      <c r="AG2636" s="94"/>
      <c r="AH2636" s="132"/>
      <c r="AI2636" s="97"/>
      <c r="AJ2636" s="96"/>
      <c r="AK2636" s="176"/>
      <c r="AL2636" s="169"/>
    </row>
    <row r="2637" spans="13:38" x14ac:dyDescent="0.45">
      <c r="M2637" s="96"/>
      <c r="N2637" s="103"/>
      <c r="R2637" s="108"/>
      <c r="S2637" s="98"/>
      <c r="T2637" s="105"/>
      <c r="V2637" s="171"/>
      <c r="W2637" s="95"/>
      <c r="X2637" s="129"/>
      <c r="Y2637" s="100"/>
      <c r="Z2637" s="99"/>
      <c r="AA2637" s="100"/>
      <c r="AB2637" s="99"/>
      <c r="AC2637" s="100"/>
      <c r="AD2637" s="105"/>
      <c r="AE2637" s="94"/>
      <c r="AF2637" s="105"/>
      <c r="AG2637" s="94"/>
      <c r="AH2637" s="132"/>
      <c r="AI2637" s="97"/>
      <c r="AJ2637" s="96"/>
      <c r="AK2637" s="176"/>
      <c r="AL2637" s="169"/>
    </row>
    <row r="2638" spans="13:38" x14ac:dyDescent="0.45">
      <c r="M2638" s="96"/>
      <c r="N2638" s="103"/>
      <c r="R2638" s="108"/>
      <c r="S2638" s="98"/>
      <c r="T2638" s="105"/>
      <c r="V2638" s="171"/>
      <c r="W2638" s="95"/>
      <c r="X2638" s="129"/>
      <c r="Y2638" s="100"/>
      <c r="Z2638" s="99"/>
      <c r="AA2638" s="100"/>
      <c r="AB2638" s="99"/>
      <c r="AC2638" s="100"/>
      <c r="AD2638" s="105"/>
      <c r="AE2638" s="94"/>
      <c r="AF2638" s="105"/>
      <c r="AG2638" s="94"/>
      <c r="AH2638" s="132"/>
      <c r="AI2638" s="97"/>
      <c r="AJ2638" s="96"/>
      <c r="AK2638" s="176"/>
      <c r="AL2638" s="169"/>
    </row>
    <row r="2639" spans="13:38" x14ac:dyDescent="0.45">
      <c r="M2639" s="96"/>
      <c r="N2639" s="103"/>
      <c r="R2639" s="108"/>
      <c r="S2639" s="98"/>
      <c r="T2639" s="105"/>
      <c r="V2639" s="171"/>
      <c r="W2639" s="95"/>
      <c r="X2639" s="129"/>
      <c r="Y2639" s="100"/>
      <c r="Z2639" s="99"/>
      <c r="AA2639" s="100"/>
      <c r="AB2639" s="99"/>
      <c r="AC2639" s="100"/>
      <c r="AD2639" s="105"/>
      <c r="AE2639" s="94"/>
      <c r="AF2639" s="105"/>
      <c r="AG2639" s="94"/>
      <c r="AH2639" s="132"/>
      <c r="AI2639" s="97"/>
      <c r="AJ2639" s="96"/>
      <c r="AK2639" s="176"/>
      <c r="AL2639" s="169"/>
    </row>
    <row r="2640" spans="13:38" x14ac:dyDescent="0.45">
      <c r="M2640" s="96"/>
      <c r="N2640" s="103"/>
      <c r="R2640" s="108"/>
      <c r="S2640" s="98"/>
      <c r="T2640" s="105"/>
      <c r="V2640" s="171"/>
      <c r="W2640" s="95"/>
      <c r="X2640" s="129"/>
      <c r="Y2640" s="100"/>
      <c r="Z2640" s="99"/>
      <c r="AA2640" s="100"/>
      <c r="AB2640" s="99"/>
      <c r="AC2640" s="100"/>
      <c r="AD2640" s="105"/>
      <c r="AE2640" s="94"/>
      <c r="AF2640" s="105"/>
      <c r="AG2640" s="94"/>
      <c r="AH2640" s="132"/>
      <c r="AI2640" s="97"/>
      <c r="AJ2640" s="96"/>
      <c r="AK2640" s="176"/>
      <c r="AL2640" s="169"/>
    </row>
    <row r="2641" spans="13:38" x14ac:dyDescent="0.45">
      <c r="M2641" s="96"/>
      <c r="N2641" s="103"/>
      <c r="R2641" s="108"/>
      <c r="S2641" s="98"/>
      <c r="T2641" s="105"/>
      <c r="V2641" s="171"/>
      <c r="W2641" s="95"/>
      <c r="X2641" s="129"/>
      <c r="Y2641" s="100"/>
      <c r="Z2641" s="99"/>
      <c r="AA2641" s="100"/>
      <c r="AB2641" s="99"/>
      <c r="AC2641" s="100"/>
      <c r="AD2641" s="105"/>
      <c r="AE2641" s="94"/>
      <c r="AF2641" s="105"/>
      <c r="AG2641" s="94"/>
      <c r="AH2641" s="132"/>
      <c r="AI2641" s="97"/>
      <c r="AJ2641" s="96"/>
      <c r="AK2641" s="176"/>
      <c r="AL2641" s="169"/>
    </row>
    <row r="2642" spans="13:38" x14ac:dyDescent="0.45">
      <c r="M2642" s="96"/>
      <c r="N2642" s="103"/>
      <c r="R2642" s="108"/>
      <c r="S2642" s="98"/>
      <c r="T2642" s="105"/>
      <c r="V2642" s="171"/>
      <c r="W2642" s="95"/>
      <c r="X2642" s="129"/>
      <c r="Y2642" s="100"/>
      <c r="Z2642" s="99"/>
      <c r="AA2642" s="100"/>
      <c r="AB2642" s="99"/>
      <c r="AC2642" s="100"/>
      <c r="AD2642" s="105"/>
      <c r="AE2642" s="94"/>
      <c r="AF2642" s="105"/>
      <c r="AG2642" s="94"/>
      <c r="AH2642" s="132"/>
      <c r="AI2642" s="97"/>
      <c r="AJ2642" s="96"/>
      <c r="AK2642" s="176"/>
      <c r="AL2642" s="169"/>
    </row>
    <row r="2643" spans="13:38" x14ac:dyDescent="0.45">
      <c r="M2643" s="96"/>
      <c r="N2643" s="103"/>
      <c r="R2643" s="108"/>
      <c r="S2643" s="98"/>
      <c r="T2643" s="105"/>
      <c r="V2643" s="171"/>
      <c r="W2643" s="95"/>
      <c r="X2643" s="129"/>
      <c r="Y2643" s="100"/>
      <c r="Z2643" s="99"/>
      <c r="AA2643" s="100"/>
      <c r="AB2643" s="99"/>
      <c r="AC2643" s="100"/>
      <c r="AD2643" s="105"/>
      <c r="AE2643" s="94"/>
      <c r="AF2643" s="105"/>
      <c r="AG2643" s="94"/>
      <c r="AH2643" s="132"/>
      <c r="AI2643" s="97"/>
      <c r="AJ2643" s="96"/>
      <c r="AK2643" s="176"/>
      <c r="AL2643" s="169"/>
    </row>
    <row r="2644" spans="13:38" x14ac:dyDescent="0.45">
      <c r="M2644" s="96"/>
      <c r="N2644" s="103"/>
      <c r="R2644" s="108"/>
      <c r="S2644" s="98"/>
      <c r="T2644" s="105"/>
      <c r="V2644" s="171"/>
      <c r="W2644" s="95"/>
      <c r="X2644" s="129"/>
      <c r="Y2644" s="100"/>
      <c r="Z2644" s="99"/>
      <c r="AA2644" s="100"/>
      <c r="AB2644" s="99"/>
      <c r="AC2644" s="100"/>
      <c r="AD2644" s="105"/>
      <c r="AE2644" s="94"/>
      <c r="AF2644" s="105"/>
      <c r="AG2644" s="94"/>
      <c r="AH2644" s="132"/>
      <c r="AI2644" s="97"/>
      <c r="AJ2644" s="96"/>
      <c r="AK2644" s="176"/>
      <c r="AL2644" s="169"/>
    </row>
    <row r="2645" spans="13:38" x14ac:dyDescent="0.45">
      <c r="M2645" s="96"/>
      <c r="N2645" s="103"/>
      <c r="R2645" s="108"/>
      <c r="S2645" s="98"/>
      <c r="T2645" s="105"/>
      <c r="V2645" s="171"/>
      <c r="W2645" s="95"/>
      <c r="X2645" s="129"/>
      <c r="Y2645" s="100"/>
      <c r="Z2645" s="99"/>
      <c r="AA2645" s="100"/>
      <c r="AB2645" s="99"/>
      <c r="AC2645" s="100"/>
      <c r="AD2645" s="105"/>
      <c r="AE2645" s="94"/>
      <c r="AF2645" s="105"/>
      <c r="AG2645" s="94"/>
      <c r="AH2645" s="132"/>
      <c r="AI2645" s="97"/>
      <c r="AJ2645" s="96"/>
      <c r="AK2645" s="176"/>
      <c r="AL2645" s="169"/>
    </row>
    <row r="2646" spans="13:38" x14ac:dyDescent="0.45">
      <c r="M2646" s="96"/>
      <c r="N2646" s="103"/>
      <c r="R2646" s="108"/>
      <c r="S2646" s="98"/>
      <c r="T2646" s="105"/>
      <c r="V2646" s="171"/>
      <c r="W2646" s="95"/>
      <c r="X2646" s="129"/>
      <c r="Y2646" s="100"/>
      <c r="Z2646" s="99"/>
      <c r="AA2646" s="100"/>
      <c r="AB2646" s="99"/>
      <c r="AC2646" s="100"/>
      <c r="AD2646" s="105"/>
      <c r="AE2646" s="94"/>
      <c r="AF2646" s="105"/>
      <c r="AG2646" s="94"/>
      <c r="AH2646" s="132"/>
      <c r="AI2646" s="97"/>
      <c r="AJ2646" s="96"/>
      <c r="AK2646" s="176"/>
      <c r="AL2646" s="169"/>
    </row>
    <row r="2647" spans="13:38" x14ac:dyDescent="0.45">
      <c r="M2647" s="96"/>
      <c r="N2647" s="103"/>
      <c r="R2647" s="108"/>
      <c r="S2647" s="98"/>
      <c r="T2647" s="105"/>
      <c r="V2647" s="171"/>
      <c r="W2647" s="95"/>
      <c r="X2647" s="129"/>
      <c r="Y2647" s="100"/>
      <c r="Z2647" s="99"/>
      <c r="AA2647" s="100"/>
      <c r="AB2647" s="99"/>
      <c r="AC2647" s="100"/>
      <c r="AD2647" s="105"/>
      <c r="AE2647" s="94"/>
      <c r="AF2647" s="105"/>
      <c r="AG2647" s="94"/>
      <c r="AH2647" s="132"/>
      <c r="AI2647" s="97"/>
      <c r="AJ2647" s="96"/>
      <c r="AK2647" s="176"/>
      <c r="AL2647" s="169"/>
    </row>
    <row r="2648" spans="13:38" x14ac:dyDescent="0.45">
      <c r="M2648" s="96"/>
      <c r="N2648" s="103"/>
      <c r="R2648" s="108"/>
      <c r="S2648" s="98"/>
      <c r="T2648" s="105"/>
      <c r="V2648" s="171"/>
      <c r="W2648" s="95"/>
      <c r="X2648" s="129"/>
      <c r="Y2648" s="100"/>
      <c r="Z2648" s="99"/>
      <c r="AA2648" s="100"/>
      <c r="AB2648" s="99"/>
      <c r="AC2648" s="100"/>
      <c r="AD2648" s="105"/>
      <c r="AE2648" s="94"/>
      <c r="AF2648" s="105"/>
      <c r="AG2648" s="94"/>
      <c r="AH2648" s="132"/>
      <c r="AI2648" s="97"/>
      <c r="AJ2648" s="96"/>
      <c r="AK2648" s="176"/>
      <c r="AL2648" s="169"/>
    </row>
    <row r="2649" spans="13:38" x14ac:dyDescent="0.45">
      <c r="M2649" s="96"/>
      <c r="N2649" s="103"/>
      <c r="R2649" s="108"/>
      <c r="S2649" s="98"/>
      <c r="T2649" s="105"/>
      <c r="V2649" s="171"/>
      <c r="W2649" s="95"/>
      <c r="X2649" s="129"/>
      <c r="Y2649" s="100"/>
      <c r="Z2649" s="99"/>
      <c r="AA2649" s="100"/>
      <c r="AB2649" s="99"/>
      <c r="AC2649" s="100"/>
      <c r="AD2649" s="105"/>
      <c r="AE2649" s="94"/>
      <c r="AF2649" s="105"/>
      <c r="AG2649" s="94"/>
      <c r="AH2649" s="132"/>
      <c r="AI2649" s="97"/>
      <c r="AJ2649" s="96"/>
      <c r="AK2649" s="176"/>
      <c r="AL2649" s="169"/>
    </row>
    <row r="2650" spans="13:38" x14ac:dyDescent="0.45">
      <c r="M2650" s="96"/>
      <c r="N2650" s="103"/>
      <c r="R2650" s="108"/>
      <c r="S2650" s="98"/>
      <c r="T2650" s="105"/>
      <c r="V2650" s="171"/>
      <c r="W2650" s="95"/>
      <c r="X2650" s="129"/>
      <c r="Y2650" s="100"/>
      <c r="Z2650" s="99"/>
      <c r="AA2650" s="100"/>
      <c r="AB2650" s="99"/>
      <c r="AC2650" s="100"/>
      <c r="AD2650" s="105"/>
      <c r="AE2650" s="94"/>
      <c r="AF2650" s="105"/>
      <c r="AG2650" s="94"/>
      <c r="AH2650" s="132"/>
      <c r="AI2650" s="97"/>
      <c r="AJ2650" s="96"/>
      <c r="AK2650" s="176"/>
      <c r="AL2650" s="169"/>
    </row>
    <row r="2651" spans="13:38" x14ac:dyDescent="0.45">
      <c r="M2651" s="96"/>
      <c r="N2651" s="103"/>
      <c r="R2651" s="108"/>
      <c r="S2651" s="98"/>
      <c r="T2651" s="105"/>
      <c r="V2651" s="171"/>
      <c r="W2651" s="95"/>
      <c r="X2651" s="129"/>
      <c r="Y2651" s="100"/>
      <c r="Z2651" s="99"/>
      <c r="AA2651" s="100"/>
      <c r="AB2651" s="99"/>
      <c r="AC2651" s="100"/>
      <c r="AD2651" s="105"/>
      <c r="AE2651" s="94"/>
      <c r="AF2651" s="105"/>
      <c r="AG2651" s="94"/>
      <c r="AH2651" s="132"/>
      <c r="AI2651" s="97"/>
      <c r="AJ2651" s="96"/>
      <c r="AK2651" s="176"/>
      <c r="AL2651" s="169"/>
    </row>
    <row r="2652" spans="13:38" x14ac:dyDescent="0.45">
      <c r="M2652" s="96"/>
      <c r="N2652" s="103"/>
      <c r="R2652" s="108"/>
      <c r="S2652" s="98"/>
      <c r="T2652" s="105"/>
      <c r="V2652" s="171"/>
      <c r="W2652" s="95"/>
      <c r="X2652" s="129"/>
      <c r="Y2652" s="100"/>
      <c r="Z2652" s="99"/>
      <c r="AA2652" s="100"/>
      <c r="AB2652" s="99"/>
      <c r="AC2652" s="100"/>
      <c r="AD2652" s="105"/>
      <c r="AE2652" s="94"/>
      <c r="AF2652" s="105"/>
      <c r="AG2652" s="94"/>
      <c r="AH2652" s="132"/>
      <c r="AI2652" s="97"/>
      <c r="AJ2652" s="96"/>
      <c r="AK2652" s="176"/>
      <c r="AL2652" s="169"/>
    </row>
    <row r="2653" spans="13:38" x14ac:dyDescent="0.45">
      <c r="M2653" s="96"/>
      <c r="N2653" s="103"/>
      <c r="R2653" s="108"/>
      <c r="S2653" s="98"/>
      <c r="T2653" s="105"/>
      <c r="V2653" s="171"/>
      <c r="W2653" s="95"/>
      <c r="X2653" s="129"/>
      <c r="Y2653" s="100"/>
      <c r="Z2653" s="99"/>
      <c r="AA2653" s="100"/>
      <c r="AB2653" s="99"/>
      <c r="AC2653" s="100"/>
      <c r="AD2653" s="105"/>
      <c r="AE2653" s="94"/>
      <c r="AF2653" s="105"/>
      <c r="AG2653" s="94"/>
      <c r="AH2653" s="132"/>
      <c r="AI2653" s="97"/>
      <c r="AJ2653" s="96"/>
      <c r="AK2653" s="176"/>
      <c r="AL2653" s="169"/>
    </row>
    <row r="2654" spans="13:38" x14ac:dyDescent="0.45">
      <c r="M2654" s="96"/>
      <c r="N2654" s="103"/>
      <c r="R2654" s="108"/>
      <c r="S2654" s="98"/>
      <c r="T2654" s="105"/>
      <c r="V2654" s="171"/>
      <c r="W2654" s="95"/>
      <c r="X2654" s="129"/>
      <c r="Y2654" s="100"/>
      <c r="Z2654" s="99"/>
      <c r="AA2654" s="100"/>
      <c r="AB2654" s="99"/>
      <c r="AC2654" s="100"/>
      <c r="AD2654" s="105"/>
      <c r="AE2654" s="94"/>
      <c r="AF2654" s="105"/>
      <c r="AG2654" s="94"/>
      <c r="AH2654" s="132"/>
      <c r="AI2654" s="97"/>
      <c r="AJ2654" s="96"/>
      <c r="AK2654" s="176"/>
      <c r="AL2654" s="169"/>
    </row>
    <row r="2655" spans="13:38" x14ac:dyDescent="0.45">
      <c r="M2655" s="96"/>
      <c r="N2655" s="103"/>
      <c r="R2655" s="108"/>
      <c r="S2655" s="98"/>
      <c r="T2655" s="105"/>
      <c r="V2655" s="171"/>
      <c r="W2655" s="95"/>
      <c r="X2655" s="129"/>
      <c r="Y2655" s="100"/>
      <c r="Z2655" s="99"/>
      <c r="AA2655" s="100"/>
      <c r="AB2655" s="99"/>
      <c r="AC2655" s="100"/>
      <c r="AD2655" s="105"/>
      <c r="AE2655" s="94"/>
      <c r="AF2655" s="105"/>
      <c r="AG2655" s="94"/>
      <c r="AH2655" s="132"/>
      <c r="AI2655" s="97"/>
      <c r="AJ2655" s="96"/>
      <c r="AK2655" s="176"/>
      <c r="AL2655" s="169"/>
    </row>
    <row r="2656" spans="13:38" x14ac:dyDescent="0.45">
      <c r="M2656" s="96"/>
      <c r="N2656" s="103"/>
      <c r="R2656" s="108"/>
      <c r="S2656" s="98"/>
      <c r="T2656" s="105"/>
      <c r="V2656" s="171"/>
      <c r="W2656" s="95"/>
      <c r="X2656" s="129"/>
      <c r="Y2656" s="100"/>
      <c r="Z2656" s="99"/>
      <c r="AA2656" s="100"/>
      <c r="AB2656" s="99"/>
      <c r="AC2656" s="100"/>
      <c r="AD2656" s="105"/>
      <c r="AE2656" s="94"/>
      <c r="AF2656" s="105"/>
      <c r="AG2656" s="94"/>
      <c r="AH2656" s="132"/>
      <c r="AI2656" s="97"/>
      <c r="AJ2656" s="96"/>
      <c r="AK2656" s="176"/>
      <c r="AL2656" s="169"/>
    </row>
    <row r="2657" spans="13:38" x14ac:dyDescent="0.45">
      <c r="M2657" s="96"/>
      <c r="N2657" s="103"/>
      <c r="R2657" s="108"/>
      <c r="S2657" s="98"/>
      <c r="T2657" s="105"/>
      <c r="V2657" s="171"/>
      <c r="W2657" s="95"/>
      <c r="X2657" s="129"/>
      <c r="Y2657" s="100"/>
      <c r="Z2657" s="99"/>
      <c r="AA2657" s="100"/>
      <c r="AB2657" s="99"/>
      <c r="AC2657" s="100"/>
      <c r="AD2657" s="105"/>
      <c r="AE2657" s="94"/>
      <c r="AF2657" s="105"/>
      <c r="AG2657" s="94"/>
      <c r="AH2657" s="132"/>
      <c r="AI2657" s="97"/>
      <c r="AJ2657" s="96"/>
      <c r="AK2657" s="176"/>
      <c r="AL2657" s="169"/>
    </row>
    <row r="2658" spans="13:38" x14ac:dyDescent="0.45">
      <c r="M2658" s="96"/>
      <c r="N2658" s="103"/>
      <c r="R2658" s="108"/>
      <c r="S2658" s="98"/>
      <c r="T2658" s="105"/>
      <c r="V2658" s="171"/>
      <c r="W2658" s="95"/>
      <c r="X2658" s="129"/>
      <c r="Y2658" s="100"/>
      <c r="Z2658" s="99"/>
      <c r="AA2658" s="100"/>
      <c r="AB2658" s="99"/>
      <c r="AC2658" s="100"/>
      <c r="AD2658" s="105"/>
      <c r="AE2658" s="94"/>
      <c r="AF2658" s="105"/>
      <c r="AG2658" s="94"/>
      <c r="AH2658" s="132"/>
      <c r="AI2658" s="97"/>
      <c r="AJ2658" s="96"/>
      <c r="AK2658" s="176"/>
      <c r="AL2658" s="169"/>
    </row>
    <row r="2659" spans="13:38" x14ac:dyDescent="0.45">
      <c r="M2659" s="96"/>
      <c r="N2659" s="103"/>
      <c r="R2659" s="108"/>
      <c r="S2659" s="98"/>
      <c r="T2659" s="105"/>
      <c r="V2659" s="171"/>
      <c r="W2659" s="95"/>
      <c r="X2659" s="129"/>
      <c r="Y2659" s="100"/>
      <c r="Z2659" s="99"/>
      <c r="AA2659" s="100"/>
      <c r="AB2659" s="99"/>
      <c r="AC2659" s="100"/>
      <c r="AD2659" s="105"/>
      <c r="AE2659" s="94"/>
      <c r="AF2659" s="105"/>
      <c r="AG2659" s="94"/>
      <c r="AH2659" s="132"/>
      <c r="AI2659" s="97"/>
      <c r="AJ2659" s="96"/>
      <c r="AK2659" s="176"/>
      <c r="AL2659" s="169"/>
    </row>
    <row r="2660" spans="13:38" x14ac:dyDescent="0.45">
      <c r="M2660" s="96"/>
      <c r="N2660" s="103"/>
      <c r="R2660" s="108"/>
      <c r="S2660" s="98"/>
      <c r="T2660" s="105"/>
      <c r="V2660" s="171"/>
      <c r="W2660" s="95"/>
      <c r="X2660" s="129"/>
      <c r="Y2660" s="100"/>
      <c r="Z2660" s="99"/>
      <c r="AA2660" s="100"/>
      <c r="AB2660" s="99"/>
      <c r="AC2660" s="100"/>
      <c r="AD2660" s="105"/>
      <c r="AE2660" s="94"/>
      <c r="AF2660" s="105"/>
      <c r="AG2660" s="94"/>
      <c r="AH2660" s="132"/>
      <c r="AI2660" s="97"/>
      <c r="AJ2660" s="96"/>
      <c r="AK2660" s="176"/>
      <c r="AL2660" s="169"/>
    </row>
    <row r="2661" spans="13:38" x14ac:dyDescent="0.45">
      <c r="M2661" s="96"/>
      <c r="N2661" s="103"/>
      <c r="R2661" s="108"/>
      <c r="S2661" s="98"/>
      <c r="T2661" s="105"/>
      <c r="V2661" s="171"/>
      <c r="W2661" s="95"/>
      <c r="X2661" s="129"/>
      <c r="Y2661" s="100"/>
      <c r="Z2661" s="99"/>
      <c r="AA2661" s="100"/>
      <c r="AB2661" s="99"/>
      <c r="AC2661" s="100"/>
      <c r="AD2661" s="105"/>
      <c r="AE2661" s="94"/>
      <c r="AF2661" s="105"/>
      <c r="AG2661" s="94"/>
      <c r="AH2661" s="132"/>
      <c r="AI2661" s="97"/>
      <c r="AJ2661" s="96"/>
      <c r="AK2661" s="176"/>
      <c r="AL2661" s="169"/>
    </row>
    <row r="2662" spans="13:38" x14ac:dyDescent="0.45">
      <c r="M2662" s="96"/>
      <c r="N2662" s="103"/>
      <c r="R2662" s="108"/>
      <c r="S2662" s="98"/>
      <c r="T2662" s="105"/>
      <c r="V2662" s="171"/>
      <c r="W2662" s="95"/>
      <c r="X2662" s="129"/>
      <c r="Y2662" s="100"/>
      <c r="Z2662" s="99"/>
      <c r="AA2662" s="100"/>
      <c r="AB2662" s="99"/>
      <c r="AC2662" s="100"/>
      <c r="AD2662" s="105"/>
      <c r="AE2662" s="94"/>
      <c r="AF2662" s="105"/>
      <c r="AG2662" s="94"/>
      <c r="AH2662" s="132"/>
      <c r="AI2662" s="97"/>
      <c r="AJ2662" s="96"/>
      <c r="AK2662" s="176"/>
      <c r="AL2662" s="169"/>
    </row>
    <row r="2663" spans="13:38" x14ac:dyDescent="0.45">
      <c r="M2663" s="96"/>
      <c r="N2663" s="103"/>
      <c r="R2663" s="108"/>
      <c r="S2663" s="98"/>
      <c r="T2663" s="105"/>
      <c r="V2663" s="171"/>
      <c r="W2663" s="95"/>
      <c r="X2663" s="129"/>
      <c r="Y2663" s="100"/>
      <c r="Z2663" s="99"/>
      <c r="AA2663" s="100"/>
      <c r="AB2663" s="99"/>
      <c r="AC2663" s="100"/>
      <c r="AD2663" s="105"/>
      <c r="AE2663" s="94"/>
      <c r="AF2663" s="105"/>
      <c r="AG2663" s="94"/>
      <c r="AH2663" s="132"/>
      <c r="AI2663" s="97"/>
      <c r="AJ2663" s="96"/>
      <c r="AK2663" s="176"/>
      <c r="AL2663" s="169"/>
    </row>
    <row r="2664" spans="13:38" x14ac:dyDescent="0.45">
      <c r="M2664" s="96"/>
      <c r="N2664" s="103"/>
      <c r="R2664" s="108"/>
      <c r="S2664" s="98"/>
      <c r="T2664" s="105"/>
      <c r="V2664" s="171"/>
      <c r="W2664" s="95"/>
      <c r="X2664" s="129"/>
      <c r="Y2664" s="100"/>
      <c r="Z2664" s="99"/>
      <c r="AA2664" s="100"/>
      <c r="AB2664" s="99"/>
      <c r="AC2664" s="100"/>
      <c r="AD2664" s="105"/>
      <c r="AE2664" s="94"/>
      <c r="AF2664" s="105"/>
      <c r="AG2664" s="94"/>
      <c r="AH2664" s="132"/>
      <c r="AI2664" s="97"/>
      <c r="AJ2664" s="96"/>
      <c r="AK2664" s="176"/>
      <c r="AL2664" s="169"/>
    </row>
    <row r="2665" spans="13:38" x14ac:dyDescent="0.45">
      <c r="M2665" s="96"/>
      <c r="N2665" s="103"/>
      <c r="R2665" s="108"/>
      <c r="S2665" s="98"/>
      <c r="T2665" s="105"/>
      <c r="V2665" s="171"/>
      <c r="W2665" s="95"/>
      <c r="X2665" s="129"/>
      <c r="Y2665" s="100"/>
      <c r="Z2665" s="99"/>
      <c r="AA2665" s="100"/>
      <c r="AB2665" s="99"/>
      <c r="AC2665" s="100"/>
      <c r="AD2665" s="105"/>
      <c r="AE2665" s="94"/>
      <c r="AF2665" s="105"/>
      <c r="AG2665" s="94"/>
      <c r="AH2665" s="132"/>
      <c r="AI2665" s="97"/>
      <c r="AJ2665" s="96"/>
      <c r="AK2665" s="176"/>
      <c r="AL2665" s="169"/>
    </row>
    <row r="2666" spans="13:38" x14ac:dyDescent="0.45">
      <c r="M2666" s="96"/>
      <c r="N2666" s="103"/>
      <c r="R2666" s="108"/>
      <c r="S2666" s="98"/>
      <c r="T2666" s="105"/>
      <c r="V2666" s="171"/>
      <c r="W2666" s="95"/>
      <c r="X2666" s="129"/>
      <c r="Y2666" s="100"/>
      <c r="Z2666" s="99"/>
      <c r="AA2666" s="100"/>
      <c r="AB2666" s="99"/>
      <c r="AC2666" s="100"/>
      <c r="AD2666" s="105"/>
      <c r="AE2666" s="94"/>
      <c r="AF2666" s="105"/>
      <c r="AG2666" s="94"/>
      <c r="AH2666" s="132"/>
      <c r="AI2666" s="97"/>
      <c r="AJ2666" s="96"/>
      <c r="AK2666" s="176"/>
      <c r="AL2666" s="169"/>
    </row>
    <row r="2667" spans="13:38" x14ac:dyDescent="0.45">
      <c r="M2667" s="96"/>
      <c r="N2667" s="103"/>
      <c r="R2667" s="108"/>
      <c r="S2667" s="98"/>
      <c r="T2667" s="105"/>
      <c r="V2667" s="171"/>
      <c r="W2667" s="95"/>
      <c r="X2667" s="129"/>
      <c r="Y2667" s="100"/>
      <c r="Z2667" s="99"/>
      <c r="AA2667" s="100"/>
      <c r="AB2667" s="99"/>
      <c r="AC2667" s="100"/>
      <c r="AD2667" s="105"/>
      <c r="AE2667" s="94"/>
      <c r="AF2667" s="105"/>
      <c r="AG2667" s="94"/>
      <c r="AH2667" s="132"/>
      <c r="AI2667" s="97"/>
      <c r="AJ2667" s="96"/>
      <c r="AK2667" s="176"/>
      <c r="AL2667" s="169"/>
    </row>
    <row r="2668" spans="13:38" x14ac:dyDescent="0.45">
      <c r="M2668" s="96"/>
      <c r="N2668" s="103"/>
      <c r="R2668" s="108"/>
      <c r="S2668" s="98"/>
      <c r="T2668" s="105"/>
      <c r="V2668" s="171"/>
      <c r="W2668" s="95"/>
      <c r="X2668" s="129"/>
      <c r="Y2668" s="100"/>
      <c r="Z2668" s="99"/>
      <c r="AA2668" s="100"/>
      <c r="AB2668" s="99"/>
      <c r="AC2668" s="100"/>
      <c r="AD2668" s="105"/>
      <c r="AE2668" s="94"/>
      <c r="AF2668" s="105"/>
      <c r="AG2668" s="94"/>
      <c r="AH2668" s="132"/>
      <c r="AI2668" s="97"/>
      <c r="AJ2668" s="96"/>
      <c r="AK2668" s="176"/>
      <c r="AL2668" s="169"/>
    </row>
    <row r="2669" spans="13:38" x14ac:dyDescent="0.45">
      <c r="M2669" s="96"/>
      <c r="N2669" s="103"/>
      <c r="R2669" s="108"/>
      <c r="S2669" s="98"/>
      <c r="T2669" s="105"/>
      <c r="V2669" s="171"/>
      <c r="W2669" s="95"/>
      <c r="X2669" s="129"/>
      <c r="Y2669" s="100"/>
      <c r="Z2669" s="99"/>
      <c r="AA2669" s="100"/>
      <c r="AB2669" s="99"/>
      <c r="AC2669" s="100"/>
      <c r="AD2669" s="105"/>
      <c r="AE2669" s="94"/>
      <c r="AF2669" s="105"/>
      <c r="AG2669" s="94"/>
      <c r="AH2669" s="132"/>
      <c r="AI2669" s="97"/>
      <c r="AJ2669" s="96"/>
      <c r="AK2669" s="176"/>
      <c r="AL2669" s="169"/>
    </row>
    <row r="2670" spans="13:38" x14ac:dyDescent="0.45">
      <c r="M2670" s="96"/>
      <c r="N2670" s="103"/>
      <c r="R2670" s="108"/>
      <c r="S2670" s="98"/>
      <c r="T2670" s="105"/>
      <c r="V2670" s="171"/>
      <c r="W2670" s="95"/>
      <c r="X2670" s="129"/>
      <c r="Y2670" s="100"/>
      <c r="Z2670" s="99"/>
      <c r="AA2670" s="100"/>
      <c r="AB2670" s="99"/>
      <c r="AC2670" s="100"/>
      <c r="AD2670" s="105"/>
      <c r="AE2670" s="94"/>
      <c r="AF2670" s="105"/>
      <c r="AG2670" s="94"/>
      <c r="AH2670" s="132"/>
      <c r="AI2670" s="97"/>
      <c r="AJ2670" s="96"/>
      <c r="AK2670" s="176"/>
      <c r="AL2670" s="169"/>
    </row>
    <row r="2671" spans="13:38" x14ac:dyDescent="0.45">
      <c r="M2671" s="96"/>
      <c r="N2671" s="103"/>
      <c r="R2671" s="108"/>
      <c r="S2671" s="98"/>
      <c r="T2671" s="105"/>
      <c r="V2671" s="171"/>
      <c r="W2671" s="95"/>
      <c r="X2671" s="129"/>
      <c r="Y2671" s="100"/>
      <c r="Z2671" s="99"/>
      <c r="AA2671" s="100"/>
      <c r="AB2671" s="99"/>
      <c r="AC2671" s="100"/>
      <c r="AD2671" s="105"/>
      <c r="AE2671" s="94"/>
      <c r="AF2671" s="105"/>
      <c r="AG2671" s="94"/>
      <c r="AH2671" s="132"/>
      <c r="AI2671" s="97"/>
      <c r="AJ2671" s="96"/>
      <c r="AK2671" s="176"/>
      <c r="AL2671" s="169"/>
    </row>
    <row r="2672" spans="13:38" x14ac:dyDescent="0.45">
      <c r="M2672" s="96"/>
      <c r="N2672" s="103"/>
      <c r="R2672" s="108"/>
      <c r="S2672" s="98"/>
      <c r="T2672" s="105"/>
      <c r="V2672" s="171"/>
      <c r="W2672" s="95"/>
      <c r="X2672" s="129"/>
      <c r="Y2672" s="100"/>
      <c r="Z2672" s="99"/>
      <c r="AA2672" s="100"/>
      <c r="AB2672" s="99"/>
      <c r="AC2672" s="100"/>
      <c r="AD2672" s="105"/>
      <c r="AE2672" s="94"/>
      <c r="AF2672" s="105"/>
      <c r="AG2672" s="94"/>
      <c r="AH2672" s="132"/>
      <c r="AI2672" s="97"/>
      <c r="AJ2672" s="96"/>
      <c r="AK2672" s="176"/>
      <c r="AL2672" s="169"/>
    </row>
    <row r="2673" spans="13:38" x14ac:dyDescent="0.45">
      <c r="M2673" s="96"/>
      <c r="N2673" s="103"/>
      <c r="R2673" s="108"/>
      <c r="S2673" s="98"/>
      <c r="T2673" s="105"/>
      <c r="V2673" s="171"/>
      <c r="W2673" s="95"/>
      <c r="X2673" s="129"/>
      <c r="Y2673" s="100"/>
      <c r="Z2673" s="99"/>
      <c r="AA2673" s="100"/>
      <c r="AB2673" s="99"/>
      <c r="AC2673" s="100"/>
      <c r="AD2673" s="105"/>
      <c r="AE2673" s="94"/>
      <c r="AF2673" s="105"/>
      <c r="AG2673" s="94"/>
      <c r="AH2673" s="132"/>
      <c r="AI2673" s="97"/>
      <c r="AJ2673" s="96"/>
      <c r="AK2673" s="176"/>
      <c r="AL2673" s="169"/>
    </row>
    <row r="2674" spans="13:38" x14ac:dyDescent="0.45">
      <c r="M2674" s="96"/>
      <c r="N2674" s="103"/>
      <c r="R2674" s="108"/>
      <c r="S2674" s="98"/>
      <c r="T2674" s="105"/>
      <c r="V2674" s="171"/>
      <c r="W2674" s="95"/>
      <c r="X2674" s="129"/>
      <c r="Y2674" s="100"/>
      <c r="Z2674" s="99"/>
      <c r="AA2674" s="100"/>
      <c r="AB2674" s="99"/>
      <c r="AC2674" s="100"/>
      <c r="AD2674" s="105"/>
      <c r="AE2674" s="94"/>
      <c r="AF2674" s="105"/>
      <c r="AG2674" s="94"/>
      <c r="AH2674" s="132"/>
      <c r="AI2674" s="97"/>
      <c r="AJ2674" s="96"/>
      <c r="AK2674" s="176"/>
      <c r="AL2674" s="169"/>
    </row>
    <row r="2675" spans="13:38" x14ac:dyDescent="0.45">
      <c r="M2675" s="96"/>
      <c r="N2675" s="103"/>
      <c r="R2675" s="108"/>
      <c r="S2675" s="98"/>
      <c r="T2675" s="105"/>
      <c r="V2675" s="171"/>
      <c r="W2675" s="95"/>
      <c r="X2675" s="129"/>
      <c r="Y2675" s="100"/>
      <c r="Z2675" s="99"/>
      <c r="AA2675" s="100"/>
      <c r="AB2675" s="99"/>
      <c r="AC2675" s="100"/>
      <c r="AD2675" s="105"/>
      <c r="AE2675" s="94"/>
      <c r="AF2675" s="105"/>
      <c r="AG2675" s="94"/>
      <c r="AH2675" s="132"/>
      <c r="AI2675" s="97"/>
      <c r="AJ2675" s="96"/>
      <c r="AK2675" s="176"/>
      <c r="AL2675" s="169"/>
    </row>
    <row r="2676" spans="13:38" x14ac:dyDescent="0.45">
      <c r="M2676" s="96"/>
      <c r="N2676" s="103"/>
      <c r="R2676" s="108"/>
      <c r="S2676" s="98"/>
      <c r="T2676" s="105"/>
      <c r="V2676" s="171"/>
      <c r="W2676" s="95"/>
      <c r="X2676" s="129"/>
      <c r="Y2676" s="100"/>
      <c r="Z2676" s="99"/>
      <c r="AA2676" s="100"/>
      <c r="AB2676" s="99"/>
      <c r="AC2676" s="100"/>
      <c r="AD2676" s="105"/>
      <c r="AE2676" s="94"/>
      <c r="AF2676" s="105"/>
      <c r="AG2676" s="94"/>
      <c r="AH2676" s="132"/>
      <c r="AI2676" s="97"/>
      <c r="AJ2676" s="96"/>
      <c r="AK2676" s="176"/>
      <c r="AL2676" s="169"/>
    </row>
    <row r="2677" spans="13:38" x14ac:dyDescent="0.45">
      <c r="M2677" s="96"/>
      <c r="N2677" s="103"/>
      <c r="R2677" s="108"/>
      <c r="S2677" s="98"/>
      <c r="T2677" s="105"/>
      <c r="V2677" s="171"/>
      <c r="W2677" s="95"/>
      <c r="X2677" s="129"/>
      <c r="Y2677" s="100"/>
      <c r="Z2677" s="99"/>
      <c r="AA2677" s="100"/>
      <c r="AB2677" s="99"/>
      <c r="AC2677" s="100"/>
      <c r="AD2677" s="105"/>
      <c r="AE2677" s="94"/>
      <c r="AF2677" s="105"/>
      <c r="AG2677" s="94"/>
      <c r="AH2677" s="132"/>
      <c r="AI2677" s="97"/>
      <c r="AJ2677" s="96"/>
      <c r="AK2677" s="176"/>
      <c r="AL2677" s="169"/>
    </row>
    <row r="2678" spans="13:38" x14ac:dyDescent="0.45">
      <c r="M2678" s="96"/>
      <c r="N2678" s="103"/>
      <c r="R2678" s="108"/>
      <c r="S2678" s="98"/>
      <c r="T2678" s="105"/>
      <c r="V2678" s="171"/>
      <c r="W2678" s="95"/>
      <c r="X2678" s="129"/>
      <c r="Y2678" s="100"/>
      <c r="Z2678" s="99"/>
      <c r="AA2678" s="100"/>
      <c r="AB2678" s="99"/>
      <c r="AC2678" s="100"/>
      <c r="AD2678" s="105"/>
      <c r="AE2678" s="94"/>
      <c r="AF2678" s="105"/>
      <c r="AG2678" s="94"/>
      <c r="AH2678" s="132"/>
      <c r="AI2678" s="97"/>
      <c r="AJ2678" s="96"/>
      <c r="AK2678" s="176"/>
      <c r="AL2678" s="169"/>
    </row>
    <row r="2679" spans="13:38" x14ac:dyDescent="0.45">
      <c r="M2679" s="96"/>
      <c r="N2679" s="103"/>
      <c r="R2679" s="108"/>
      <c r="S2679" s="98"/>
      <c r="T2679" s="105"/>
      <c r="V2679" s="171"/>
      <c r="W2679" s="95"/>
      <c r="X2679" s="129"/>
      <c r="Y2679" s="100"/>
      <c r="Z2679" s="99"/>
      <c r="AA2679" s="100"/>
      <c r="AB2679" s="99"/>
      <c r="AC2679" s="100"/>
      <c r="AD2679" s="105"/>
      <c r="AE2679" s="94"/>
      <c r="AF2679" s="105"/>
      <c r="AG2679" s="94"/>
      <c r="AH2679" s="132"/>
      <c r="AI2679" s="97"/>
      <c r="AJ2679" s="96"/>
      <c r="AK2679" s="176"/>
      <c r="AL2679" s="169"/>
    </row>
    <row r="2680" spans="13:38" x14ac:dyDescent="0.45">
      <c r="M2680" s="96"/>
      <c r="N2680" s="103"/>
      <c r="R2680" s="108"/>
      <c r="S2680" s="98"/>
      <c r="T2680" s="105"/>
      <c r="V2680" s="171"/>
      <c r="W2680" s="95"/>
      <c r="X2680" s="129"/>
      <c r="Y2680" s="100"/>
      <c r="Z2680" s="99"/>
      <c r="AA2680" s="100"/>
      <c r="AB2680" s="99"/>
      <c r="AC2680" s="100"/>
      <c r="AD2680" s="105"/>
      <c r="AE2680" s="94"/>
      <c r="AF2680" s="105"/>
      <c r="AG2680" s="94"/>
      <c r="AH2680" s="132"/>
      <c r="AI2680" s="97"/>
      <c r="AJ2680" s="96"/>
      <c r="AK2680" s="176"/>
      <c r="AL2680" s="169"/>
    </row>
    <row r="2681" spans="13:38" x14ac:dyDescent="0.45">
      <c r="M2681" s="96"/>
      <c r="N2681" s="103"/>
      <c r="R2681" s="108"/>
      <c r="S2681" s="98"/>
      <c r="T2681" s="105"/>
      <c r="V2681" s="171"/>
      <c r="W2681" s="95"/>
      <c r="X2681" s="129"/>
      <c r="Y2681" s="100"/>
      <c r="Z2681" s="99"/>
      <c r="AA2681" s="100"/>
      <c r="AB2681" s="99"/>
      <c r="AC2681" s="100"/>
      <c r="AD2681" s="105"/>
      <c r="AE2681" s="94"/>
      <c r="AF2681" s="105"/>
      <c r="AG2681" s="94"/>
      <c r="AH2681" s="132"/>
      <c r="AI2681" s="97"/>
      <c r="AJ2681" s="96"/>
      <c r="AK2681" s="176"/>
      <c r="AL2681" s="169"/>
    </row>
    <row r="2682" spans="13:38" x14ac:dyDescent="0.45">
      <c r="M2682" s="96"/>
      <c r="N2682" s="103"/>
      <c r="R2682" s="108"/>
      <c r="S2682" s="98"/>
      <c r="T2682" s="105"/>
      <c r="V2682" s="171"/>
      <c r="W2682" s="95"/>
      <c r="X2682" s="129"/>
      <c r="Y2682" s="100"/>
      <c r="Z2682" s="99"/>
      <c r="AA2682" s="100"/>
      <c r="AB2682" s="99"/>
      <c r="AC2682" s="100"/>
      <c r="AD2682" s="105"/>
      <c r="AE2682" s="94"/>
      <c r="AF2682" s="105"/>
      <c r="AG2682" s="94"/>
      <c r="AH2682" s="132"/>
      <c r="AI2682" s="97"/>
      <c r="AJ2682" s="96"/>
      <c r="AK2682" s="176"/>
      <c r="AL2682" s="169"/>
    </row>
    <row r="2683" spans="13:38" x14ac:dyDescent="0.45">
      <c r="M2683" s="96"/>
      <c r="N2683" s="103"/>
      <c r="R2683" s="108"/>
      <c r="S2683" s="98"/>
      <c r="T2683" s="105"/>
      <c r="V2683" s="171"/>
      <c r="W2683" s="95"/>
      <c r="X2683" s="129"/>
      <c r="Y2683" s="100"/>
      <c r="Z2683" s="99"/>
      <c r="AA2683" s="100"/>
      <c r="AB2683" s="99"/>
      <c r="AC2683" s="100"/>
      <c r="AD2683" s="105"/>
      <c r="AE2683" s="94"/>
      <c r="AF2683" s="105"/>
      <c r="AG2683" s="94"/>
      <c r="AH2683" s="132"/>
      <c r="AI2683" s="97"/>
      <c r="AJ2683" s="96"/>
      <c r="AK2683" s="176"/>
      <c r="AL2683" s="169"/>
    </row>
    <row r="2684" spans="13:38" x14ac:dyDescent="0.45">
      <c r="M2684" s="96"/>
      <c r="N2684" s="103"/>
      <c r="R2684" s="108"/>
      <c r="S2684" s="98"/>
      <c r="T2684" s="105"/>
      <c r="V2684" s="171"/>
      <c r="W2684" s="95"/>
      <c r="X2684" s="129"/>
      <c r="Y2684" s="100"/>
      <c r="Z2684" s="99"/>
      <c r="AA2684" s="100"/>
      <c r="AB2684" s="99"/>
      <c r="AC2684" s="100"/>
      <c r="AD2684" s="105"/>
      <c r="AE2684" s="94"/>
      <c r="AF2684" s="105"/>
      <c r="AG2684" s="94"/>
      <c r="AH2684" s="132"/>
      <c r="AI2684" s="97"/>
      <c r="AJ2684" s="96"/>
      <c r="AK2684" s="176"/>
      <c r="AL2684" s="169"/>
    </row>
    <row r="2685" spans="13:38" x14ac:dyDescent="0.45">
      <c r="M2685" s="96"/>
      <c r="N2685" s="103"/>
      <c r="R2685" s="108"/>
      <c r="S2685" s="98"/>
      <c r="T2685" s="105"/>
      <c r="V2685" s="171"/>
      <c r="W2685" s="95"/>
      <c r="X2685" s="129"/>
      <c r="Y2685" s="100"/>
      <c r="Z2685" s="99"/>
      <c r="AA2685" s="100"/>
      <c r="AB2685" s="99"/>
      <c r="AC2685" s="100"/>
      <c r="AD2685" s="105"/>
      <c r="AE2685" s="94"/>
      <c r="AF2685" s="105"/>
      <c r="AG2685" s="94"/>
      <c r="AH2685" s="132"/>
      <c r="AI2685" s="97"/>
      <c r="AJ2685" s="96"/>
      <c r="AK2685" s="176"/>
      <c r="AL2685" s="169"/>
    </row>
    <row r="2686" spans="13:38" x14ac:dyDescent="0.45">
      <c r="M2686" s="96"/>
      <c r="N2686" s="103"/>
      <c r="R2686" s="108"/>
      <c r="S2686" s="98"/>
      <c r="T2686" s="105"/>
      <c r="V2686" s="171"/>
      <c r="W2686" s="95"/>
      <c r="X2686" s="129"/>
      <c r="Y2686" s="100"/>
      <c r="Z2686" s="99"/>
      <c r="AA2686" s="100"/>
      <c r="AB2686" s="99"/>
      <c r="AC2686" s="100"/>
      <c r="AD2686" s="105"/>
      <c r="AE2686" s="94"/>
      <c r="AF2686" s="105"/>
      <c r="AG2686" s="94"/>
      <c r="AH2686" s="132"/>
      <c r="AI2686" s="97"/>
      <c r="AJ2686" s="96"/>
      <c r="AK2686" s="176"/>
      <c r="AL2686" s="169"/>
    </row>
    <row r="2687" spans="13:38" x14ac:dyDescent="0.45">
      <c r="M2687" s="96"/>
      <c r="N2687" s="103"/>
      <c r="R2687" s="108"/>
      <c r="S2687" s="98"/>
      <c r="T2687" s="105"/>
      <c r="V2687" s="171"/>
      <c r="W2687" s="95"/>
      <c r="X2687" s="129"/>
      <c r="Y2687" s="100"/>
      <c r="Z2687" s="99"/>
      <c r="AA2687" s="100"/>
      <c r="AB2687" s="99"/>
      <c r="AC2687" s="100"/>
      <c r="AD2687" s="105"/>
      <c r="AE2687" s="94"/>
      <c r="AF2687" s="105"/>
      <c r="AG2687" s="94"/>
      <c r="AH2687" s="132"/>
      <c r="AI2687" s="97"/>
      <c r="AJ2687" s="96"/>
      <c r="AK2687" s="176"/>
      <c r="AL2687" s="169"/>
    </row>
    <row r="2688" spans="13:38" x14ac:dyDescent="0.45">
      <c r="M2688" s="96"/>
      <c r="N2688" s="103"/>
      <c r="R2688" s="108"/>
      <c r="S2688" s="98"/>
      <c r="T2688" s="105"/>
      <c r="V2688" s="171"/>
      <c r="W2688" s="95"/>
      <c r="X2688" s="129"/>
      <c r="Y2688" s="100"/>
      <c r="Z2688" s="99"/>
      <c r="AA2688" s="100"/>
      <c r="AB2688" s="99"/>
      <c r="AC2688" s="100"/>
      <c r="AD2688" s="105"/>
      <c r="AE2688" s="94"/>
      <c r="AF2688" s="105"/>
      <c r="AG2688" s="94"/>
      <c r="AH2688" s="132"/>
      <c r="AI2688" s="97"/>
      <c r="AJ2688" s="96"/>
      <c r="AK2688" s="176"/>
      <c r="AL2688" s="169"/>
    </row>
    <row r="2689" spans="13:38" x14ac:dyDescent="0.45">
      <c r="M2689" s="96"/>
      <c r="N2689" s="103"/>
      <c r="R2689" s="108"/>
      <c r="S2689" s="98"/>
      <c r="T2689" s="105"/>
      <c r="V2689" s="171"/>
      <c r="W2689" s="95"/>
      <c r="X2689" s="129"/>
      <c r="Y2689" s="100"/>
      <c r="Z2689" s="99"/>
      <c r="AA2689" s="100"/>
      <c r="AB2689" s="99"/>
      <c r="AC2689" s="100"/>
      <c r="AD2689" s="105"/>
      <c r="AE2689" s="94"/>
      <c r="AF2689" s="105"/>
      <c r="AG2689" s="94"/>
      <c r="AH2689" s="132"/>
      <c r="AI2689" s="97"/>
      <c r="AJ2689" s="96"/>
      <c r="AK2689" s="176"/>
      <c r="AL2689" s="169"/>
    </row>
    <row r="2690" spans="13:38" x14ac:dyDescent="0.45">
      <c r="M2690" s="96"/>
      <c r="N2690" s="103"/>
      <c r="R2690" s="108"/>
      <c r="S2690" s="98"/>
      <c r="T2690" s="105"/>
      <c r="V2690" s="171"/>
      <c r="W2690" s="95"/>
      <c r="X2690" s="129"/>
      <c r="Y2690" s="100"/>
      <c r="Z2690" s="99"/>
      <c r="AA2690" s="100"/>
      <c r="AB2690" s="99"/>
      <c r="AC2690" s="100"/>
      <c r="AD2690" s="105"/>
      <c r="AE2690" s="94"/>
      <c r="AF2690" s="105"/>
      <c r="AG2690" s="94"/>
      <c r="AH2690" s="132"/>
      <c r="AI2690" s="97"/>
      <c r="AJ2690" s="96"/>
      <c r="AK2690" s="176"/>
      <c r="AL2690" s="169"/>
    </row>
    <row r="2691" spans="13:38" x14ac:dyDescent="0.45">
      <c r="M2691" s="96"/>
      <c r="N2691" s="103"/>
      <c r="R2691" s="108"/>
      <c r="S2691" s="98"/>
      <c r="T2691" s="105"/>
      <c r="V2691" s="171"/>
      <c r="W2691" s="95"/>
      <c r="X2691" s="129"/>
      <c r="Y2691" s="100"/>
      <c r="Z2691" s="99"/>
      <c r="AA2691" s="100"/>
      <c r="AB2691" s="99"/>
      <c r="AC2691" s="100"/>
      <c r="AD2691" s="105"/>
      <c r="AE2691" s="94"/>
      <c r="AF2691" s="105"/>
      <c r="AG2691" s="94"/>
      <c r="AH2691" s="132"/>
      <c r="AI2691" s="97"/>
      <c r="AJ2691" s="96"/>
      <c r="AK2691" s="176"/>
      <c r="AL2691" s="169"/>
    </row>
    <row r="2692" spans="13:38" x14ac:dyDescent="0.45">
      <c r="M2692" s="96"/>
      <c r="N2692" s="103"/>
      <c r="R2692" s="108"/>
      <c r="S2692" s="98"/>
      <c r="T2692" s="105"/>
      <c r="V2692" s="171"/>
      <c r="W2692" s="95"/>
      <c r="X2692" s="129"/>
      <c r="Y2692" s="100"/>
      <c r="Z2692" s="99"/>
      <c r="AA2692" s="100"/>
      <c r="AB2692" s="99"/>
      <c r="AC2692" s="100"/>
      <c r="AD2692" s="105"/>
      <c r="AE2692" s="94"/>
      <c r="AF2692" s="105"/>
      <c r="AG2692" s="94"/>
      <c r="AH2692" s="132"/>
      <c r="AI2692" s="97"/>
      <c r="AJ2692" s="96"/>
      <c r="AK2692" s="176"/>
      <c r="AL2692" s="169"/>
    </row>
    <row r="2693" spans="13:38" x14ac:dyDescent="0.45">
      <c r="M2693" s="96"/>
      <c r="N2693" s="103"/>
      <c r="R2693" s="108"/>
      <c r="S2693" s="98"/>
      <c r="T2693" s="105"/>
      <c r="V2693" s="171"/>
      <c r="W2693" s="95"/>
      <c r="X2693" s="129"/>
      <c r="Y2693" s="100"/>
      <c r="Z2693" s="99"/>
      <c r="AA2693" s="100"/>
      <c r="AB2693" s="99"/>
      <c r="AC2693" s="100"/>
      <c r="AD2693" s="105"/>
      <c r="AE2693" s="94"/>
      <c r="AF2693" s="105"/>
      <c r="AG2693" s="94"/>
      <c r="AH2693" s="132"/>
      <c r="AI2693" s="97"/>
      <c r="AJ2693" s="96"/>
      <c r="AK2693" s="176"/>
      <c r="AL2693" s="169"/>
    </row>
    <row r="2694" spans="13:38" x14ac:dyDescent="0.45">
      <c r="M2694" s="96"/>
      <c r="N2694" s="103"/>
      <c r="R2694" s="108"/>
      <c r="S2694" s="98"/>
      <c r="T2694" s="105"/>
      <c r="V2694" s="171"/>
      <c r="W2694" s="95"/>
      <c r="X2694" s="129"/>
      <c r="Y2694" s="100"/>
      <c r="Z2694" s="99"/>
      <c r="AA2694" s="100"/>
      <c r="AB2694" s="99"/>
      <c r="AC2694" s="100"/>
      <c r="AD2694" s="105"/>
      <c r="AE2694" s="94"/>
      <c r="AF2694" s="105"/>
      <c r="AG2694" s="94"/>
      <c r="AH2694" s="132"/>
      <c r="AI2694" s="97"/>
      <c r="AJ2694" s="96"/>
      <c r="AK2694" s="176"/>
      <c r="AL2694" s="169"/>
    </row>
    <row r="2695" spans="13:38" x14ac:dyDescent="0.45">
      <c r="M2695" s="96"/>
      <c r="N2695" s="103"/>
      <c r="R2695" s="108"/>
      <c r="S2695" s="98"/>
      <c r="T2695" s="105"/>
      <c r="V2695" s="171"/>
      <c r="W2695" s="95"/>
      <c r="X2695" s="129"/>
      <c r="Y2695" s="100"/>
      <c r="Z2695" s="99"/>
      <c r="AA2695" s="100"/>
      <c r="AB2695" s="99"/>
      <c r="AC2695" s="100"/>
      <c r="AD2695" s="105"/>
      <c r="AE2695" s="94"/>
      <c r="AF2695" s="105"/>
      <c r="AG2695" s="94"/>
      <c r="AH2695" s="132"/>
      <c r="AI2695" s="97"/>
      <c r="AJ2695" s="96"/>
      <c r="AK2695" s="176"/>
      <c r="AL2695" s="169"/>
    </row>
    <row r="2696" spans="13:38" x14ac:dyDescent="0.45">
      <c r="M2696" s="96"/>
      <c r="N2696" s="103"/>
      <c r="R2696" s="108"/>
      <c r="S2696" s="98"/>
      <c r="T2696" s="105"/>
      <c r="V2696" s="171"/>
      <c r="W2696" s="95"/>
      <c r="X2696" s="129"/>
      <c r="Y2696" s="100"/>
      <c r="Z2696" s="99"/>
      <c r="AA2696" s="100"/>
      <c r="AB2696" s="99"/>
      <c r="AC2696" s="100"/>
      <c r="AD2696" s="105"/>
      <c r="AE2696" s="94"/>
      <c r="AF2696" s="105"/>
      <c r="AG2696" s="94"/>
      <c r="AH2696" s="132"/>
      <c r="AI2696" s="97"/>
      <c r="AJ2696" s="96"/>
      <c r="AK2696" s="176"/>
      <c r="AL2696" s="169"/>
    </row>
    <row r="2697" spans="13:38" x14ac:dyDescent="0.45">
      <c r="M2697" s="96"/>
      <c r="N2697" s="103"/>
      <c r="R2697" s="108"/>
      <c r="S2697" s="98"/>
      <c r="T2697" s="105"/>
      <c r="V2697" s="171"/>
      <c r="W2697" s="95"/>
      <c r="X2697" s="129"/>
      <c r="Y2697" s="100"/>
      <c r="Z2697" s="99"/>
      <c r="AA2697" s="100"/>
      <c r="AB2697" s="99"/>
      <c r="AC2697" s="100"/>
      <c r="AD2697" s="105"/>
      <c r="AE2697" s="94"/>
      <c r="AF2697" s="105"/>
      <c r="AG2697" s="94"/>
      <c r="AH2697" s="132"/>
      <c r="AI2697" s="97"/>
      <c r="AJ2697" s="96"/>
      <c r="AK2697" s="176"/>
      <c r="AL2697" s="169"/>
    </row>
    <row r="2698" spans="13:38" x14ac:dyDescent="0.45">
      <c r="M2698" s="96"/>
      <c r="N2698" s="103"/>
      <c r="R2698" s="108"/>
      <c r="S2698" s="98"/>
      <c r="T2698" s="105"/>
      <c r="V2698" s="171"/>
      <c r="W2698" s="95"/>
      <c r="X2698" s="129"/>
      <c r="Y2698" s="100"/>
      <c r="Z2698" s="99"/>
      <c r="AA2698" s="100"/>
      <c r="AB2698" s="99"/>
      <c r="AC2698" s="100"/>
      <c r="AD2698" s="105"/>
      <c r="AE2698" s="94"/>
      <c r="AF2698" s="105"/>
      <c r="AG2698" s="94"/>
      <c r="AH2698" s="132"/>
      <c r="AI2698" s="97"/>
      <c r="AJ2698" s="96"/>
      <c r="AK2698" s="176"/>
      <c r="AL2698" s="169"/>
    </row>
    <row r="2699" spans="13:38" x14ac:dyDescent="0.45">
      <c r="M2699" s="96"/>
      <c r="N2699" s="103"/>
      <c r="R2699" s="108"/>
      <c r="S2699" s="98"/>
      <c r="T2699" s="105"/>
      <c r="V2699" s="171"/>
      <c r="W2699" s="95"/>
      <c r="X2699" s="129"/>
      <c r="Y2699" s="100"/>
      <c r="Z2699" s="99"/>
      <c r="AA2699" s="100"/>
      <c r="AB2699" s="99"/>
      <c r="AC2699" s="100"/>
      <c r="AD2699" s="105"/>
      <c r="AE2699" s="94"/>
      <c r="AF2699" s="105"/>
      <c r="AG2699" s="94"/>
      <c r="AH2699" s="132"/>
      <c r="AI2699" s="97"/>
      <c r="AJ2699" s="96"/>
      <c r="AK2699" s="176"/>
      <c r="AL2699" s="169"/>
    </row>
    <row r="2700" spans="13:38" x14ac:dyDescent="0.45">
      <c r="M2700" s="96"/>
      <c r="N2700" s="103"/>
      <c r="R2700" s="108"/>
      <c r="S2700" s="98"/>
      <c r="T2700" s="105"/>
      <c r="V2700" s="171"/>
      <c r="W2700" s="95"/>
      <c r="X2700" s="129"/>
      <c r="Y2700" s="100"/>
      <c r="Z2700" s="99"/>
      <c r="AA2700" s="100"/>
      <c r="AB2700" s="99"/>
      <c r="AC2700" s="100"/>
      <c r="AD2700" s="105"/>
      <c r="AE2700" s="94"/>
      <c r="AF2700" s="105"/>
      <c r="AG2700" s="94"/>
      <c r="AH2700" s="132"/>
      <c r="AI2700" s="97"/>
      <c r="AJ2700" s="96"/>
      <c r="AK2700" s="176"/>
      <c r="AL2700" s="169"/>
    </row>
    <row r="2701" spans="13:38" x14ac:dyDescent="0.45">
      <c r="M2701" s="96"/>
      <c r="N2701" s="103"/>
      <c r="R2701" s="108"/>
      <c r="S2701" s="98"/>
      <c r="T2701" s="105"/>
      <c r="V2701" s="171"/>
      <c r="W2701" s="95"/>
      <c r="X2701" s="129"/>
      <c r="Y2701" s="100"/>
      <c r="Z2701" s="99"/>
      <c r="AA2701" s="100"/>
      <c r="AB2701" s="99"/>
      <c r="AC2701" s="100"/>
      <c r="AD2701" s="105"/>
      <c r="AE2701" s="94"/>
      <c r="AF2701" s="105"/>
      <c r="AG2701" s="94"/>
      <c r="AH2701" s="132"/>
      <c r="AI2701" s="97"/>
      <c r="AJ2701" s="96"/>
      <c r="AK2701" s="176"/>
      <c r="AL2701" s="169"/>
    </row>
    <row r="2702" spans="13:38" x14ac:dyDescent="0.45">
      <c r="M2702" s="96"/>
      <c r="N2702" s="103"/>
      <c r="R2702" s="108"/>
      <c r="S2702" s="98"/>
      <c r="T2702" s="105"/>
      <c r="V2702" s="171"/>
      <c r="W2702" s="95"/>
      <c r="X2702" s="129"/>
      <c r="Y2702" s="100"/>
      <c r="Z2702" s="99"/>
      <c r="AA2702" s="100"/>
      <c r="AB2702" s="99"/>
      <c r="AC2702" s="100"/>
      <c r="AD2702" s="105"/>
      <c r="AE2702" s="94"/>
      <c r="AF2702" s="105"/>
      <c r="AG2702" s="94"/>
      <c r="AH2702" s="132"/>
      <c r="AI2702" s="97"/>
      <c r="AJ2702" s="96"/>
      <c r="AK2702" s="176"/>
      <c r="AL2702" s="169"/>
    </row>
    <row r="2703" spans="13:38" x14ac:dyDescent="0.45">
      <c r="M2703" s="96"/>
      <c r="N2703" s="103"/>
      <c r="R2703" s="108"/>
      <c r="S2703" s="98"/>
      <c r="T2703" s="105"/>
      <c r="V2703" s="171"/>
      <c r="W2703" s="95"/>
      <c r="X2703" s="129"/>
      <c r="Y2703" s="100"/>
      <c r="Z2703" s="99"/>
      <c r="AA2703" s="100"/>
      <c r="AB2703" s="99"/>
      <c r="AC2703" s="100"/>
      <c r="AD2703" s="105"/>
      <c r="AE2703" s="94"/>
      <c r="AF2703" s="105"/>
      <c r="AG2703" s="94"/>
      <c r="AH2703" s="132"/>
      <c r="AI2703" s="97"/>
      <c r="AJ2703" s="96"/>
      <c r="AK2703" s="176"/>
      <c r="AL2703" s="169"/>
    </row>
    <row r="2704" spans="13:38" x14ac:dyDescent="0.45">
      <c r="M2704" s="96"/>
      <c r="N2704" s="103"/>
      <c r="R2704" s="108"/>
      <c r="S2704" s="98"/>
      <c r="T2704" s="105"/>
      <c r="V2704" s="171"/>
      <c r="W2704" s="95"/>
      <c r="X2704" s="129"/>
      <c r="Y2704" s="100"/>
      <c r="Z2704" s="99"/>
      <c r="AA2704" s="100"/>
      <c r="AB2704" s="99"/>
      <c r="AC2704" s="100"/>
      <c r="AD2704" s="105"/>
      <c r="AE2704" s="94"/>
      <c r="AF2704" s="105"/>
      <c r="AG2704" s="94"/>
      <c r="AH2704" s="132"/>
      <c r="AI2704" s="97"/>
      <c r="AJ2704" s="96"/>
      <c r="AK2704" s="176"/>
      <c r="AL2704" s="169"/>
    </row>
    <row r="2705" spans="13:38" x14ac:dyDescent="0.45">
      <c r="M2705" s="96"/>
      <c r="N2705" s="103"/>
      <c r="R2705" s="108"/>
      <c r="S2705" s="98"/>
      <c r="T2705" s="105"/>
      <c r="V2705" s="171"/>
      <c r="W2705" s="95"/>
      <c r="X2705" s="129"/>
      <c r="Y2705" s="100"/>
      <c r="Z2705" s="99"/>
      <c r="AA2705" s="100"/>
      <c r="AB2705" s="99"/>
      <c r="AC2705" s="100"/>
      <c r="AD2705" s="105"/>
      <c r="AE2705" s="94"/>
      <c r="AF2705" s="105"/>
      <c r="AG2705" s="94"/>
      <c r="AH2705" s="132"/>
      <c r="AI2705" s="97"/>
      <c r="AJ2705" s="96"/>
      <c r="AK2705" s="176"/>
      <c r="AL2705" s="169"/>
    </row>
    <row r="2706" spans="13:38" x14ac:dyDescent="0.45">
      <c r="M2706" s="96"/>
      <c r="N2706" s="103"/>
      <c r="R2706" s="108"/>
      <c r="S2706" s="98"/>
      <c r="T2706" s="105"/>
      <c r="V2706" s="171"/>
      <c r="W2706" s="95"/>
      <c r="X2706" s="129"/>
      <c r="Y2706" s="100"/>
      <c r="Z2706" s="99"/>
      <c r="AA2706" s="100"/>
      <c r="AB2706" s="99"/>
      <c r="AC2706" s="100"/>
      <c r="AD2706" s="105"/>
      <c r="AE2706" s="94"/>
      <c r="AF2706" s="105"/>
      <c r="AG2706" s="94"/>
      <c r="AH2706" s="132"/>
      <c r="AI2706" s="97"/>
      <c r="AJ2706" s="96"/>
      <c r="AK2706" s="176"/>
      <c r="AL2706" s="169"/>
    </row>
    <row r="2707" spans="13:38" x14ac:dyDescent="0.45">
      <c r="M2707" s="96"/>
      <c r="N2707" s="103"/>
      <c r="R2707" s="108"/>
      <c r="S2707" s="98"/>
      <c r="T2707" s="105"/>
      <c r="V2707" s="171"/>
      <c r="W2707" s="95"/>
      <c r="X2707" s="129"/>
      <c r="Y2707" s="100"/>
      <c r="Z2707" s="99"/>
      <c r="AA2707" s="100"/>
      <c r="AB2707" s="99"/>
      <c r="AC2707" s="100"/>
      <c r="AD2707" s="105"/>
      <c r="AE2707" s="94"/>
      <c r="AF2707" s="105"/>
      <c r="AG2707" s="94"/>
      <c r="AH2707" s="132"/>
      <c r="AI2707" s="97"/>
      <c r="AJ2707" s="96"/>
      <c r="AK2707" s="176"/>
      <c r="AL2707" s="169"/>
    </row>
    <row r="2708" spans="13:38" x14ac:dyDescent="0.45">
      <c r="M2708" s="96"/>
      <c r="N2708" s="103"/>
      <c r="R2708" s="108"/>
      <c r="S2708" s="98"/>
      <c r="T2708" s="105"/>
      <c r="V2708" s="171"/>
      <c r="W2708" s="95"/>
      <c r="X2708" s="129"/>
      <c r="Y2708" s="100"/>
      <c r="Z2708" s="99"/>
      <c r="AA2708" s="100"/>
      <c r="AB2708" s="99"/>
      <c r="AC2708" s="100"/>
      <c r="AD2708" s="105"/>
      <c r="AE2708" s="94"/>
      <c r="AF2708" s="105"/>
      <c r="AG2708" s="94"/>
      <c r="AH2708" s="132"/>
      <c r="AI2708" s="97"/>
      <c r="AJ2708" s="96"/>
      <c r="AK2708" s="176"/>
      <c r="AL2708" s="169"/>
    </row>
    <row r="2709" spans="13:38" x14ac:dyDescent="0.45">
      <c r="M2709" s="96"/>
      <c r="N2709" s="103"/>
      <c r="R2709" s="108"/>
      <c r="S2709" s="98"/>
      <c r="T2709" s="105"/>
      <c r="V2709" s="171"/>
      <c r="W2709" s="95"/>
      <c r="X2709" s="129"/>
      <c r="Y2709" s="100"/>
      <c r="Z2709" s="99"/>
      <c r="AA2709" s="100"/>
      <c r="AB2709" s="99"/>
      <c r="AC2709" s="100"/>
      <c r="AD2709" s="105"/>
      <c r="AE2709" s="94"/>
      <c r="AF2709" s="105"/>
      <c r="AG2709" s="94"/>
      <c r="AH2709" s="132"/>
      <c r="AI2709" s="97"/>
      <c r="AJ2709" s="96"/>
      <c r="AK2709" s="176"/>
      <c r="AL2709" s="169"/>
    </row>
    <row r="2710" spans="13:38" x14ac:dyDescent="0.45">
      <c r="M2710" s="96"/>
      <c r="N2710" s="103"/>
      <c r="R2710" s="108"/>
      <c r="S2710" s="98"/>
      <c r="T2710" s="105"/>
      <c r="V2710" s="171"/>
      <c r="W2710" s="95"/>
      <c r="X2710" s="129"/>
      <c r="Y2710" s="100"/>
      <c r="Z2710" s="99"/>
      <c r="AA2710" s="100"/>
      <c r="AB2710" s="99"/>
      <c r="AC2710" s="100"/>
      <c r="AD2710" s="105"/>
      <c r="AE2710" s="94"/>
      <c r="AF2710" s="105"/>
      <c r="AG2710" s="94"/>
      <c r="AH2710" s="132"/>
      <c r="AI2710" s="97"/>
      <c r="AJ2710" s="96"/>
      <c r="AK2710" s="176"/>
      <c r="AL2710" s="169"/>
    </row>
    <row r="2711" spans="13:38" x14ac:dyDescent="0.45">
      <c r="M2711" s="96"/>
      <c r="N2711" s="103"/>
      <c r="R2711" s="108"/>
      <c r="S2711" s="98"/>
      <c r="T2711" s="105"/>
      <c r="V2711" s="171"/>
      <c r="W2711" s="95"/>
      <c r="X2711" s="129"/>
      <c r="Y2711" s="100"/>
      <c r="Z2711" s="99"/>
      <c r="AA2711" s="100"/>
      <c r="AB2711" s="99"/>
      <c r="AC2711" s="100"/>
      <c r="AD2711" s="105"/>
      <c r="AE2711" s="94"/>
      <c r="AF2711" s="105"/>
      <c r="AG2711" s="94"/>
      <c r="AH2711" s="132"/>
      <c r="AI2711" s="97"/>
      <c r="AJ2711" s="96"/>
      <c r="AK2711" s="176"/>
      <c r="AL2711" s="169"/>
    </row>
    <row r="2712" spans="13:38" x14ac:dyDescent="0.45">
      <c r="M2712" s="96"/>
      <c r="N2712" s="103"/>
      <c r="R2712" s="108"/>
      <c r="S2712" s="98"/>
      <c r="T2712" s="105"/>
      <c r="V2712" s="171"/>
      <c r="W2712" s="95"/>
      <c r="X2712" s="129"/>
      <c r="Y2712" s="100"/>
      <c r="Z2712" s="99"/>
      <c r="AA2712" s="100"/>
      <c r="AB2712" s="99"/>
      <c r="AC2712" s="100"/>
      <c r="AD2712" s="105"/>
      <c r="AE2712" s="94"/>
      <c r="AF2712" s="105"/>
      <c r="AG2712" s="94"/>
      <c r="AH2712" s="132"/>
      <c r="AI2712" s="97"/>
      <c r="AJ2712" s="96"/>
      <c r="AK2712" s="176"/>
      <c r="AL2712" s="169"/>
    </row>
    <row r="2713" spans="13:38" x14ac:dyDescent="0.45">
      <c r="M2713" s="96"/>
      <c r="N2713" s="103"/>
      <c r="R2713" s="108"/>
      <c r="S2713" s="98"/>
      <c r="T2713" s="105"/>
      <c r="V2713" s="171"/>
      <c r="W2713" s="95"/>
      <c r="X2713" s="129"/>
      <c r="Y2713" s="100"/>
      <c r="Z2713" s="99"/>
      <c r="AA2713" s="100"/>
      <c r="AB2713" s="99"/>
      <c r="AC2713" s="100"/>
      <c r="AD2713" s="105"/>
      <c r="AE2713" s="94"/>
      <c r="AF2713" s="105"/>
      <c r="AG2713" s="94"/>
      <c r="AH2713" s="132"/>
      <c r="AI2713" s="97"/>
      <c r="AJ2713" s="96"/>
      <c r="AK2713" s="176"/>
      <c r="AL2713" s="169"/>
    </row>
    <row r="2714" spans="13:38" x14ac:dyDescent="0.45">
      <c r="M2714" s="96"/>
      <c r="N2714" s="103"/>
      <c r="R2714" s="108"/>
      <c r="S2714" s="98"/>
      <c r="T2714" s="105"/>
      <c r="V2714" s="171"/>
      <c r="W2714" s="95"/>
      <c r="X2714" s="129"/>
      <c r="Y2714" s="100"/>
      <c r="Z2714" s="99"/>
      <c r="AA2714" s="100"/>
      <c r="AB2714" s="99"/>
      <c r="AC2714" s="100"/>
      <c r="AD2714" s="105"/>
      <c r="AE2714" s="94"/>
      <c r="AF2714" s="105"/>
      <c r="AG2714" s="94"/>
      <c r="AH2714" s="132"/>
      <c r="AI2714" s="97"/>
      <c r="AJ2714" s="96"/>
      <c r="AK2714" s="176"/>
      <c r="AL2714" s="169"/>
    </row>
    <row r="2715" spans="13:38" x14ac:dyDescent="0.45">
      <c r="M2715" s="96"/>
      <c r="N2715" s="103"/>
      <c r="R2715" s="108"/>
      <c r="S2715" s="98"/>
      <c r="T2715" s="105"/>
      <c r="V2715" s="171"/>
      <c r="W2715" s="95"/>
      <c r="X2715" s="129"/>
      <c r="Y2715" s="100"/>
      <c r="Z2715" s="99"/>
      <c r="AA2715" s="100"/>
      <c r="AB2715" s="99"/>
      <c r="AC2715" s="100"/>
      <c r="AD2715" s="105"/>
      <c r="AE2715" s="94"/>
      <c r="AF2715" s="105"/>
      <c r="AG2715" s="94"/>
      <c r="AH2715" s="132"/>
      <c r="AI2715" s="97"/>
      <c r="AJ2715" s="96"/>
      <c r="AK2715" s="176"/>
      <c r="AL2715" s="169"/>
    </row>
    <row r="2716" spans="13:38" x14ac:dyDescent="0.45">
      <c r="M2716" s="96"/>
      <c r="N2716" s="103"/>
      <c r="R2716" s="108"/>
      <c r="S2716" s="98"/>
      <c r="T2716" s="105"/>
      <c r="V2716" s="171"/>
      <c r="W2716" s="95"/>
      <c r="X2716" s="129"/>
      <c r="Y2716" s="100"/>
      <c r="Z2716" s="99"/>
      <c r="AA2716" s="100"/>
      <c r="AB2716" s="99"/>
      <c r="AC2716" s="100"/>
      <c r="AD2716" s="105"/>
      <c r="AE2716" s="94"/>
      <c r="AF2716" s="105"/>
      <c r="AG2716" s="94"/>
      <c r="AH2716" s="132"/>
      <c r="AI2716" s="97"/>
      <c r="AJ2716" s="96"/>
      <c r="AK2716" s="176"/>
      <c r="AL2716" s="169"/>
    </row>
    <row r="2717" spans="13:38" x14ac:dyDescent="0.45">
      <c r="M2717" s="96"/>
      <c r="N2717" s="103"/>
      <c r="R2717" s="108"/>
      <c r="S2717" s="98"/>
      <c r="T2717" s="105"/>
      <c r="V2717" s="171"/>
      <c r="W2717" s="95"/>
      <c r="X2717" s="129"/>
      <c r="Y2717" s="100"/>
      <c r="Z2717" s="99"/>
      <c r="AA2717" s="100"/>
      <c r="AB2717" s="99"/>
      <c r="AC2717" s="100"/>
      <c r="AD2717" s="105"/>
      <c r="AE2717" s="94"/>
      <c r="AF2717" s="105"/>
      <c r="AG2717" s="94"/>
      <c r="AH2717" s="132"/>
      <c r="AI2717" s="97"/>
      <c r="AJ2717" s="96"/>
      <c r="AK2717" s="176"/>
      <c r="AL2717" s="169"/>
    </row>
    <row r="2718" spans="13:38" x14ac:dyDescent="0.45">
      <c r="M2718" s="96"/>
      <c r="N2718" s="103"/>
      <c r="R2718" s="108"/>
      <c r="S2718" s="98"/>
      <c r="T2718" s="105"/>
      <c r="V2718" s="171"/>
      <c r="W2718" s="95"/>
      <c r="X2718" s="129"/>
      <c r="Y2718" s="100"/>
      <c r="Z2718" s="99"/>
      <c r="AA2718" s="100"/>
      <c r="AB2718" s="99"/>
      <c r="AC2718" s="100"/>
      <c r="AD2718" s="105"/>
      <c r="AE2718" s="94"/>
      <c r="AF2718" s="105"/>
      <c r="AG2718" s="94"/>
      <c r="AH2718" s="132"/>
      <c r="AI2718" s="97"/>
      <c r="AJ2718" s="96"/>
      <c r="AK2718" s="176"/>
      <c r="AL2718" s="169"/>
    </row>
    <row r="2719" spans="13:38" x14ac:dyDescent="0.45">
      <c r="M2719" s="96"/>
      <c r="N2719" s="103"/>
      <c r="R2719" s="108"/>
      <c r="S2719" s="98"/>
      <c r="T2719" s="105"/>
      <c r="V2719" s="171"/>
      <c r="W2719" s="95"/>
      <c r="X2719" s="129"/>
      <c r="Y2719" s="100"/>
      <c r="Z2719" s="99"/>
      <c r="AA2719" s="100"/>
      <c r="AB2719" s="99"/>
      <c r="AC2719" s="100"/>
      <c r="AD2719" s="105"/>
      <c r="AE2719" s="94"/>
      <c r="AF2719" s="105"/>
      <c r="AG2719" s="94"/>
      <c r="AH2719" s="132"/>
      <c r="AI2719" s="97"/>
      <c r="AJ2719" s="96"/>
      <c r="AK2719" s="176"/>
      <c r="AL2719" s="169"/>
    </row>
    <row r="2720" spans="13:38" x14ac:dyDescent="0.45">
      <c r="M2720" s="96"/>
      <c r="N2720" s="103"/>
      <c r="R2720" s="108"/>
      <c r="S2720" s="98"/>
      <c r="T2720" s="105"/>
      <c r="V2720" s="171"/>
      <c r="W2720" s="95"/>
      <c r="X2720" s="129"/>
      <c r="Y2720" s="100"/>
      <c r="Z2720" s="99"/>
      <c r="AA2720" s="100"/>
      <c r="AB2720" s="99"/>
      <c r="AC2720" s="100"/>
      <c r="AD2720" s="105"/>
      <c r="AE2720" s="94"/>
      <c r="AF2720" s="105"/>
      <c r="AG2720" s="94"/>
      <c r="AH2720" s="132"/>
      <c r="AI2720" s="97"/>
      <c r="AJ2720" s="96"/>
      <c r="AK2720" s="176"/>
      <c r="AL2720" s="169"/>
    </row>
    <row r="2721" spans="13:38" x14ac:dyDescent="0.45">
      <c r="M2721" s="96"/>
      <c r="N2721" s="103"/>
      <c r="R2721" s="108"/>
      <c r="S2721" s="98"/>
      <c r="T2721" s="105"/>
      <c r="V2721" s="171"/>
      <c r="W2721" s="95"/>
      <c r="X2721" s="129"/>
      <c r="Y2721" s="100"/>
      <c r="Z2721" s="99"/>
      <c r="AA2721" s="100"/>
      <c r="AB2721" s="99"/>
      <c r="AC2721" s="100"/>
      <c r="AD2721" s="105"/>
      <c r="AE2721" s="94"/>
      <c r="AF2721" s="105"/>
      <c r="AG2721" s="94"/>
      <c r="AH2721" s="132"/>
      <c r="AI2721" s="97"/>
      <c r="AJ2721" s="96"/>
      <c r="AK2721" s="176"/>
      <c r="AL2721" s="169"/>
    </row>
    <row r="2722" spans="13:38" x14ac:dyDescent="0.45">
      <c r="M2722" s="96"/>
      <c r="N2722" s="103"/>
      <c r="R2722" s="108"/>
      <c r="S2722" s="98"/>
      <c r="T2722" s="105"/>
      <c r="V2722" s="171"/>
      <c r="W2722" s="95"/>
      <c r="X2722" s="129"/>
      <c r="Y2722" s="100"/>
      <c r="Z2722" s="99"/>
      <c r="AA2722" s="100"/>
      <c r="AB2722" s="99"/>
      <c r="AC2722" s="100"/>
      <c r="AD2722" s="105"/>
      <c r="AE2722" s="94"/>
      <c r="AF2722" s="105"/>
      <c r="AG2722" s="94"/>
      <c r="AH2722" s="132"/>
      <c r="AI2722" s="97"/>
      <c r="AJ2722" s="96"/>
      <c r="AK2722" s="176"/>
      <c r="AL2722" s="169"/>
    </row>
    <row r="2723" spans="13:38" x14ac:dyDescent="0.45">
      <c r="M2723" s="96"/>
      <c r="N2723" s="103"/>
      <c r="R2723" s="108"/>
      <c r="S2723" s="98"/>
      <c r="T2723" s="105"/>
      <c r="V2723" s="171"/>
      <c r="W2723" s="95"/>
      <c r="X2723" s="129"/>
      <c r="Y2723" s="100"/>
      <c r="Z2723" s="99"/>
      <c r="AA2723" s="100"/>
      <c r="AB2723" s="99"/>
      <c r="AC2723" s="100"/>
      <c r="AD2723" s="105"/>
      <c r="AE2723" s="94"/>
      <c r="AF2723" s="105"/>
      <c r="AG2723" s="94"/>
      <c r="AH2723" s="132"/>
      <c r="AI2723" s="97"/>
      <c r="AJ2723" s="96"/>
      <c r="AK2723" s="176"/>
      <c r="AL2723" s="169"/>
    </row>
    <row r="2724" spans="13:38" x14ac:dyDescent="0.45">
      <c r="M2724" s="96"/>
      <c r="N2724" s="103"/>
      <c r="R2724" s="108"/>
      <c r="S2724" s="98"/>
      <c r="T2724" s="105"/>
      <c r="V2724" s="171"/>
      <c r="W2724" s="95"/>
      <c r="X2724" s="129"/>
      <c r="Y2724" s="100"/>
      <c r="Z2724" s="99"/>
      <c r="AA2724" s="100"/>
      <c r="AB2724" s="99"/>
      <c r="AC2724" s="100"/>
      <c r="AD2724" s="105"/>
      <c r="AE2724" s="94"/>
      <c r="AF2724" s="105"/>
      <c r="AG2724" s="94"/>
      <c r="AH2724" s="132"/>
      <c r="AI2724" s="97"/>
      <c r="AJ2724" s="96"/>
      <c r="AK2724" s="176"/>
      <c r="AL2724" s="169"/>
    </row>
    <row r="2725" spans="13:38" x14ac:dyDescent="0.45">
      <c r="M2725" s="96"/>
      <c r="N2725" s="103"/>
      <c r="R2725" s="108"/>
      <c r="S2725" s="98"/>
      <c r="T2725" s="105"/>
      <c r="V2725" s="171"/>
      <c r="W2725" s="95"/>
      <c r="X2725" s="129"/>
      <c r="Y2725" s="100"/>
      <c r="Z2725" s="99"/>
      <c r="AA2725" s="100"/>
      <c r="AB2725" s="99"/>
      <c r="AC2725" s="100"/>
      <c r="AD2725" s="105"/>
      <c r="AE2725" s="94"/>
      <c r="AF2725" s="105"/>
      <c r="AG2725" s="94"/>
      <c r="AH2725" s="132"/>
      <c r="AI2725" s="97"/>
      <c r="AJ2725" s="96"/>
      <c r="AK2725" s="176"/>
      <c r="AL2725" s="169"/>
    </row>
    <row r="2726" spans="13:38" x14ac:dyDescent="0.45">
      <c r="M2726" s="96"/>
      <c r="N2726" s="103"/>
      <c r="R2726" s="108"/>
      <c r="S2726" s="98"/>
      <c r="T2726" s="105"/>
      <c r="V2726" s="171"/>
      <c r="W2726" s="95"/>
      <c r="X2726" s="129"/>
      <c r="Y2726" s="100"/>
      <c r="Z2726" s="99"/>
      <c r="AA2726" s="100"/>
      <c r="AB2726" s="99"/>
      <c r="AC2726" s="100"/>
      <c r="AD2726" s="105"/>
      <c r="AE2726" s="94"/>
      <c r="AF2726" s="105"/>
      <c r="AG2726" s="94"/>
      <c r="AH2726" s="132"/>
      <c r="AI2726" s="97"/>
      <c r="AJ2726" s="96"/>
      <c r="AK2726" s="176"/>
      <c r="AL2726" s="169"/>
    </row>
    <row r="2727" spans="13:38" x14ac:dyDescent="0.45">
      <c r="M2727" s="96"/>
      <c r="N2727" s="103"/>
      <c r="R2727" s="108"/>
      <c r="S2727" s="98"/>
      <c r="T2727" s="105"/>
      <c r="V2727" s="171"/>
      <c r="W2727" s="95"/>
      <c r="X2727" s="129"/>
      <c r="Y2727" s="100"/>
      <c r="Z2727" s="99"/>
      <c r="AA2727" s="100"/>
      <c r="AB2727" s="99"/>
      <c r="AC2727" s="100"/>
      <c r="AD2727" s="105"/>
      <c r="AE2727" s="94"/>
      <c r="AF2727" s="105"/>
      <c r="AG2727" s="94"/>
      <c r="AH2727" s="132"/>
      <c r="AI2727" s="97"/>
      <c r="AJ2727" s="96"/>
      <c r="AK2727" s="176"/>
      <c r="AL2727" s="169"/>
    </row>
    <row r="2728" spans="13:38" x14ac:dyDescent="0.45">
      <c r="M2728" s="96"/>
      <c r="N2728" s="103"/>
      <c r="R2728" s="108"/>
      <c r="S2728" s="98"/>
      <c r="T2728" s="105"/>
      <c r="V2728" s="171"/>
      <c r="W2728" s="95"/>
      <c r="X2728" s="129"/>
      <c r="Y2728" s="100"/>
      <c r="Z2728" s="99"/>
      <c r="AA2728" s="100"/>
      <c r="AB2728" s="99"/>
      <c r="AC2728" s="100"/>
      <c r="AD2728" s="105"/>
      <c r="AE2728" s="94"/>
      <c r="AF2728" s="105"/>
      <c r="AG2728" s="94"/>
      <c r="AH2728" s="132"/>
      <c r="AI2728" s="97"/>
      <c r="AJ2728" s="96"/>
      <c r="AK2728" s="176"/>
      <c r="AL2728" s="169"/>
    </row>
    <row r="2729" spans="13:38" x14ac:dyDescent="0.45">
      <c r="M2729" s="96"/>
      <c r="N2729" s="103"/>
      <c r="R2729" s="108"/>
      <c r="S2729" s="98"/>
      <c r="T2729" s="105"/>
      <c r="V2729" s="171"/>
      <c r="W2729" s="95"/>
      <c r="X2729" s="129"/>
      <c r="Y2729" s="100"/>
      <c r="Z2729" s="99"/>
      <c r="AA2729" s="100"/>
      <c r="AB2729" s="99"/>
      <c r="AC2729" s="100"/>
      <c r="AD2729" s="105"/>
      <c r="AE2729" s="94"/>
      <c r="AF2729" s="105"/>
      <c r="AG2729" s="94"/>
      <c r="AH2729" s="132"/>
      <c r="AI2729" s="97"/>
      <c r="AJ2729" s="96"/>
      <c r="AK2729" s="176"/>
      <c r="AL2729" s="169"/>
    </row>
    <row r="2730" spans="13:38" x14ac:dyDescent="0.45">
      <c r="M2730" s="96"/>
      <c r="N2730" s="103"/>
      <c r="R2730" s="108"/>
      <c r="S2730" s="98"/>
      <c r="T2730" s="105"/>
      <c r="V2730" s="171"/>
      <c r="W2730" s="95"/>
      <c r="X2730" s="129"/>
      <c r="Y2730" s="100"/>
      <c r="Z2730" s="99"/>
      <c r="AA2730" s="100"/>
      <c r="AB2730" s="99"/>
      <c r="AC2730" s="100"/>
      <c r="AD2730" s="105"/>
      <c r="AE2730" s="94"/>
      <c r="AF2730" s="105"/>
      <c r="AG2730" s="94"/>
      <c r="AH2730" s="132"/>
      <c r="AI2730" s="97"/>
      <c r="AJ2730" s="96"/>
      <c r="AK2730" s="176"/>
      <c r="AL2730" s="169"/>
    </row>
    <row r="2731" spans="13:38" x14ac:dyDescent="0.45">
      <c r="M2731" s="96"/>
      <c r="N2731" s="103"/>
      <c r="R2731" s="108"/>
      <c r="S2731" s="98"/>
      <c r="T2731" s="105"/>
      <c r="V2731" s="171"/>
      <c r="W2731" s="95"/>
      <c r="X2731" s="129"/>
      <c r="Y2731" s="100"/>
      <c r="Z2731" s="99"/>
      <c r="AA2731" s="100"/>
      <c r="AB2731" s="99"/>
      <c r="AC2731" s="100"/>
      <c r="AD2731" s="105"/>
      <c r="AE2731" s="94"/>
      <c r="AF2731" s="105"/>
      <c r="AG2731" s="94"/>
      <c r="AH2731" s="132"/>
      <c r="AI2731" s="97"/>
      <c r="AJ2731" s="96"/>
      <c r="AK2731" s="176"/>
      <c r="AL2731" s="169"/>
    </row>
    <row r="2732" spans="13:38" x14ac:dyDescent="0.45">
      <c r="M2732" s="96"/>
      <c r="N2732" s="103"/>
      <c r="R2732" s="108"/>
      <c r="S2732" s="98"/>
      <c r="T2732" s="105"/>
      <c r="V2732" s="171"/>
      <c r="W2732" s="95"/>
      <c r="X2732" s="129"/>
      <c r="Y2732" s="100"/>
      <c r="Z2732" s="99"/>
      <c r="AA2732" s="100"/>
      <c r="AB2732" s="99"/>
      <c r="AC2732" s="100"/>
      <c r="AD2732" s="105"/>
      <c r="AE2732" s="94"/>
      <c r="AF2732" s="105"/>
      <c r="AG2732" s="94"/>
      <c r="AH2732" s="132"/>
      <c r="AI2732" s="97"/>
      <c r="AJ2732" s="96"/>
      <c r="AK2732" s="176"/>
      <c r="AL2732" s="169"/>
    </row>
    <row r="2733" spans="13:38" x14ac:dyDescent="0.45">
      <c r="M2733" s="96"/>
      <c r="N2733" s="103"/>
      <c r="R2733" s="108"/>
      <c r="S2733" s="98"/>
      <c r="T2733" s="105"/>
      <c r="V2733" s="171"/>
      <c r="W2733" s="95"/>
      <c r="X2733" s="129"/>
      <c r="Y2733" s="100"/>
      <c r="Z2733" s="99"/>
      <c r="AA2733" s="100"/>
      <c r="AB2733" s="99"/>
      <c r="AC2733" s="100"/>
      <c r="AD2733" s="105"/>
      <c r="AE2733" s="94"/>
      <c r="AF2733" s="105"/>
      <c r="AG2733" s="94"/>
      <c r="AH2733" s="132"/>
      <c r="AI2733" s="97"/>
      <c r="AJ2733" s="96"/>
      <c r="AK2733" s="176"/>
      <c r="AL2733" s="169"/>
    </row>
    <row r="2734" spans="13:38" x14ac:dyDescent="0.45">
      <c r="M2734" s="96"/>
      <c r="N2734" s="103"/>
      <c r="R2734" s="108"/>
      <c r="S2734" s="98"/>
      <c r="T2734" s="105"/>
      <c r="V2734" s="171"/>
      <c r="W2734" s="95"/>
      <c r="X2734" s="129"/>
      <c r="Y2734" s="100"/>
      <c r="Z2734" s="99"/>
      <c r="AA2734" s="100"/>
      <c r="AB2734" s="99"/>
      <c r="AC2734" s="100"/>
      <c r="AD2734" s="105"/>
      <c r="AE2734" s="94"/>
      <c r="AF2734" s="105"/>
      <c r="AG2734" s="94"/>
      <c r="AH2734" s="132"/>
      <c r="AI2734" s="97"/>
      <c r="AJ2734" s="96"/>
      <c r="AK2734" s="176"/>
      <c r="AL2734" s="169"/>
    </row>
    <row r="2735" spans="13:38" x14ac:dyDescent="0.45">
      <c r="M2735" s="96"/>
      <c r="N2735" s="103"/>
      <c r="R2735" s="108"/>
      <c r="S2735" s="98"/>
      <c r="T2735" s="105"/>
      <c r="V2735" s="171"/>
      <c r="W2735" s="95"/>
      <c r="X2735" s="129"/>
      <c r="Y2735" s="100"/>
      <c r="Z2735" s="99"/>
      <c r="AA2735" s="100"/>
      <c r="AB2735" s="99"/>
      <c r="AC2735" s="100"/>
      <c r="AD2735" s="105"/>
      <c r="AE2735" s="94"/>
      <c r="AF2735" s="105"/>
      <c r="AG2735" s="94"/>
      <c r="AH2735" s="132"/>
      <c r="AI2735" s="97"/>
      <c r="AJ2735" s="96"/>
      <c r="AK2735" s="176"/>
      <c r="AL2735" s="169"/>
    </row>
    <row r="2736" spans="13:38" x14ac:dyDescent="0.45">
      <c r="M2736" s="96"/>
      <c r="N2736" s="103"/>
      <c r="R2736" s="108"/>
      <c r="S2736" s="98"/>
      <c r="T2736" s="105"/>
      <c r="V2736" s="171"/>
      <c r="W2736" s="95"/>
      <c r="X2736" s="129"/>
      <c r="Y2736" s="100"/>
      <c r="Z2736" s="99"/>
      <c r="AA2736" s="100"/>
      <c r="AB2736" s="99"/>
      <c r="AC2736" s="100"/>
      <c r="AD2736" s="105"/>
      <c r="AE2736" s="94"/>
      <c r="AF2736" s="105"/>
      <c r="AG2736" s="94"/>
      <c r="AH2736" s="132"/>
      <c r="AI2736" s="97"/>
      <c r="AJ2736" s="96"/>
      <c r="AK2736" s="176"/>
      <c r="AL2736" s="169"/>
    </row>
    <row r="2737" spans="13:38" x14ac:dyDescent="0.45">
      <c r="M2737" s="96"/>
      <c r="N2737" s="103"/>
      <c r="R2737" s="108"/>
      <c r="S2737" s="98"/>
      <c r="T2737" s="105"/>
      <c r="V2737" s="171"/>
      <c r="W2737" s="95"/>
      <c r="X2737" s="129"/>
      <c r="Y2737" s="100"/>
      <c r="Z2737" s="99"/>
      <c r="AA2737" s="100"/>
      <c r="AB2737" s="99"/>
      <c r="AC2737" s="100"/>
      <c r="AD2737" s="105"/>
      <c r="AE2737" s="94"/>
      <c r="AF2737" s="105"/>
      <c r="AG2737" s="94"/>
      <c r="AH2737" s="132"/>
      <c r="AI2737" s="97"/>
      <c r="AJ2737" s="96"/>
      <c r="AK2737" s="176"/>
      <c r="AL2737" s="169"/>
    </row>
    <row r="2738" spans="13:38" x14ac:dyDescent="0.45">
      <c r="M2738" s="96"/>
      <c r="N2738" s="103"/>
      <c r="R2738" s="108"/>
      <c r="S2738" s="98"/>
      <c r="T2738" s="105"/>
      <c r="V2738" s="171"/>
      <c r="W2738" s="95"/>
      <c r="X2738" s="129"/>
      <c r="Y2738" s="100"/>
      <c r="Z2738" s="99"/>
      <c r="AA2738" s="100"/>
      <c r="AB2738" s="99"/>
      <c r="AC2738" s="100"/>
      <c r="AD2738" s="105"/>
      <c r="AE2738" s="94"/>
      <c r="AF2738" s="105"/>
      <c r="AG2738" s="94"/>
      <c r="AH2738" s="132"/>
      <c r="AI2738" s="97"/>
      <c r="AJ2738" s="96"/>
      <c r="AK2738" s="176"/>
      <c r="AL2738" s="169"/>
    </row>
    <row r="2739" spans="13:38" x14ac:dyDescent="0.45">
      <c r="M2739" s="96"/>
      <c r="N2739" s="103"/>
      <c r="R2739" s="108"/>
      <c r="S2739" s="98"/>
      <c r="T2739" s="105"/>
      <c r="V2739" s="171"/>
      <c r="W2739" s="95"/>
      <c r="X2739" s="129"/>
      <c r="Y2739" s="100"/>
      <c r="Z2739" s="99"/>
      <c r="AA2739" s="100"/>
      <c r="AB2739" s="99"/>
      <c r="AC2739" s="100"/>
      <c r="AD2739" s="105"/>
      <c r="AE2739" s="94"/>
      <c r="AF2739" s="105"/>
      <c r="AG2739" s="94"/>
      <c r="AH2739" s="132"/>
      <c r="AI2739" s="97"/>
      <c r="AJ2739" s="96"/>
      <c r="AK2739" s="176"/>
      <c r="AL2739" s="169"/>
    </row>
    <row r="2740" spans="13:38" x14ac:dyDescent="0.45">
      <c r="M2740" s="96"/>
      <c r="N2740" s="103"/>
      <c r="R2740" s="108"/>
      <c r="S2740" s="98"/>
      <c r="T2740" s="105"/>
      <c r="V2740" s="171"/>
      <c r="W2740" s="95"/>
      <c r="X2740" s="129"/>
      <c r="Y2740" s="100"/>
      <c r="Z2740" s="99"/>
      <c r="AA2740" s="100"/>
      <c r="AB2740" s="99"/>
      <c r="AC2740" s="100"/>
      <c r="AD2740" s="105"/>
      <c r="AE2740" s="94"/>
      <c r="AF2740" s="105"/>
      <c r="AG2740" s="94"/>
      <c r="AH2740" s="132"/>
      <c r="AI2740" s="97"/>
      <c r="AJ2740" s="96"/>
      <c r="AK2740" s="176"/>
      <c r="AL2740" s="169"/>
    </row>
    <row r="2741" spans="13:38" x14ac:dyDescent="0.45">
      <c r="M2741" s="96"/>
      <c r="N2741" s="103"/>
      <c r="R2741" s="108"/>
      <c r="S2741" s="98"/>
      <c r="T2741" s="105"/>
      <c r="V2741" s="171"/>
      <c r="W2741" s="95"/>
      <c r="X2741" s="129"/>
      <c r="Y2741" s="100"/>
      <c r="Z2741" s="99"/>
      <c r="AA2741" s="100"/>
      <c r="AB2741" s="99"/>
      <c r="AC2741" s="100"/>
      <c r="AD2741" s="105"/>
      <c r="AE2741" s="94"/>
      <c r="AF2741" s="105"/>
      <c r="AG2741" s="94"/>
      <c r="AH2741" s="132"/>
      <c r="AI2741" s="97"/>
      <c r="AJ2741" s="96"/>
      <c r="AK2741" s="176"/>
      <c r="AL2741" s="169"/>
    </row>
    <row r="2742" spans="13:38" x14ac:dyDescent="0.45">
      <c r="M2742" s="96"/>
      <c r="N2742" s="103"/>
      <c r="R2742" s="108"/>
      <c r="S2742" s="98"/>
      <c r="T2742" s="105"/>
      <c r="V2742" s="171"/>
      <c r="W2742" s="95"/>
      <c r="X2742" s="129"/>
      <c r="Y2742" s="100"/>
      <c r="Z2742" s="99"/>
      <c r="AA2742" s="100"/>
      <c r="AB2742" s="99"/>
      <c r="AC2742" s="100"/>
      <c r="AD2742" s="105"/>
      <c r="AE2742" s="94"/>
      <c r="AF2742" s="105"/>
      <c r="AG2742" s="94"/>
      <c r="AH2742" s="132"/>
      <c r="AI2742" s="97"/>
      <c r="AJ2742" s="96"/>
      <c r="AK2742" s="176"/>
      <c r="AL2742" s="169"/>
    </row>
    <row r="2743" spans="13:38" x14ac:dyDescent="0.45">
      <c r="M2743" s="96"/>
      <c r="N2743" s="103"/>
      <c r="R2743" s="108"/>
      <c r="S2743" s="98"/>
      <c r="T2743" s="105"/>
      <c r="V2743" s="171"/>
      <c r="W2743" s="95"/>
      <c r="X2743" s="129"/>
      <c r="Y2743" s="100"/>
      <c r="Z2743" s="99"/>
      <c r="AA2743" s="100"/>
      <c r="AB2743" s="99"/>
      <c r="AC2743" s="100"/>
      <c r="AD2743" s="105"/>
      <c r="AE2743" s="94"/>
      <c r="AF2743" s="105"/>
      <c r="AG2743" s="94"/>
      <c r="AH2743" s="132"/>
      <c r="AI2743" s="97"/>
      <c r="AJ2743" s="96"/>
      <c r="AK2743" s="176"/>
      <c r="AL2743" s="169"/>
    </row>
    <row r="2744" spans="13:38" x14ac:dyDescent="0.45">
      <c r="M2744" s="96"/>
      <c r="N2744" s="103"/>
      <c r="R2744" s="108"/>
      <c r="S2744" s="98"/>
      <c r="T2744" s="105"/>
      <c r="V2744" s="171"/>
      <c r="W2744" s="95"/>
      <c r="X2744" s="129"/>
      <c r="Y2744" s="100"/>
      <c r="Z2744" s="99"/>
      <c r="AA2744" s="100"/>
      <c r="AB2744" s="99"/>
      <c r="AC2744" s="100"/>
      <c r="AD2744" s="105"/>
      <c r="AE2744" s="94"/>
      <c r="AF2744" s="105"/>
      <c r="AG2744" s="94"/>
      <c r="AH2744" s="132"/>
      <c r="AI2744" s="97"/>
      <c r="AJ2744" s="96"/>
      <c r="AK2744" s="176"/>
      <c r="AL2744" s="169"/>
    </row>
    <row r="2745" spans="13:38" x14ac:dyDescent="0.45">
      <c r="M2745" s="96"/>
      <c r="N2745" s="103"/>
      <c r="R2745" s="108"/>
      <c r="S2745" s="98"/>
      <c r="T2745" s="105"/>
      <c r="V2745" s="171"/>
      <c r="W2745" s="95"/>
      <c r="X2745" s="129"/>
      <c r="Y2745" s="100"/>
      <c r="Z2745" s="99"/>
      <c r="AA2745" s="100"/>
      <c r="AB2745" s="99"/>
      <c r="AC2745" s="100"/>
      <c r="AD2745" s="105"/>
      <c r="AE2745" s="94"/>
      <c r="AF2745" s="105"/>
      <c r="AG2745" s="94"/>
      <c r="AH2745" s="132"/>
      <c r="AI2745" s="97"/>
      <c r="AJ2745" s="96"/>
      <c r="AK2745" s="176"/>
      <c r="AL2745" s="169"/>
    </row>
    <row r="2746" spans="13:38" x14ac:dyDescent="0.45">
      <c r="M2746" s="96"/>
      <c r="N2746" s="103"/>
      <c r="R2746" s="108"/>
      <c r="S2746" s="98"/>
      <c r="T2746" s="105"/>
      <c r="V2746" s="171"/>
      <c r="W2746" s="95"/>
      <c r="X2746" s="129"/>
      <c r="Y2746" s="100"/>
      <c r="Z2746" s="99"/>
      <c r="AA2746" s="100"/>
      <c r="AB2746" s="99"/>
      <c r="AC2746" s="100"/>
      <c r="AD2746" s="105"/>
      <c r="AE2746" s="94"/>
      <c r="AF2746" s="105"/>
      <c r="AG2746" s="94"/>
      <c r="AH2746" s="132"/>
      <c r="AI2746" s="97"/>
      <c r="AJ2746" s="96"/>
      <c r="AK2746" s="176"/>
      <c r="AL2746" s="169"/>
    </row>
    <row r="2747" spans="13:38" x14ac:dyDescent="0.45">
      <c r="M2747" s="96"/>
      <c r="N2747" s="103"/>
      <c r="R2747" s="108"/>
      <c r="S2747" s="98"/>
      <c r="T2747" s="105"/>
      <c r="V2747" s="171"/>
      <c r="W2747" s="95"/>
      <c r="X2747" s="129"/>
      <c r="Y2747" s="100"/>
      <c r="Z2747" s="99"/>
      <c r="AA2747" s="100"/>
      <c r="AB2747" s="99"/>
      <c r="AC2747" s="100"/>
      <c r="AD2747" s="105"/>
      <c r="AE2747" s="94"/>
      <c r="AF2747" s="105"/>
      <c r="AG2747" s="94"/>
      <c r="AH2747" s="132"/>
      <c r="AI2747" s="97"/>
      <c r="AJ2747" s="96"/>
      <c r="AK2747" s="176"/>
      <c r="AL2747" s="169"/>
    </row>
    <row r="2748" spans="13:38" x14ac:dyDescent="0.45">
      <c r="M2748" s="96"/>
      <c r="N2748" s="103"/>
      <c r="R2748" s="108"/>
      <c r="S2748" s="98"/>
      <c r="T2748" s="105"/>
      <c r="V2748" s="171"/>
      <c r="W2748" s="95"/>
      <c r="X2748" s="129"/>
      <c r="Y2748" s="100"/>
      <c r="Z2748" s="99"/>
      <c r="AA2748" s="100"/>
      <c r="AB2748" s="99"/>
      <c r="AC2748" s="100"/>
      <c r="AD2748" s="105"/>
      <c r="AE2748" s="94"/>
      <c r="AF2748" s="105"/>
      <c r="AG2748" s="94"/>
      <c r="AH2748" s="132"/>
      <c r="AI2748" s="97"/>
      <c r="AJ2748" s="96"/>
      <c r="AK2748" s="176"/>
      <c r="AL2748" s="169"/>
    </row>
    <row r="2749" spans="13:38" x14ac:dyDescent="0.45">
      <c r="M2749" s="96"/>
      <c r="N2749" s="103"/>
      <c r="R2749" s="108"/>
      <c r="S2749" s="98"/>
      <c r="T2749" s="105"/>
      <c r="V2749" s="171"/>
      <c r="W2749" s="95"/>
      <c r="X2749" s="129"/>
      <c r="Y2749" s="100"/>
      <c r="Z2749" s="99"/>
      <c r="AA2749" s="100"/>
      <c r="AB2749" s="99"/>
      <c r="AC2749" s="100"/>
      <c r="AD2749" s="105"/>
      <c r="AE2749" s="94"/>
      <c r="AF2749" s="105"/>
      <c r="AG2749" s="94"/>
      <c r="AH2749" s="132"/>
      <c r="AI2749" s="97"/>
      <c r="AJ2749" s="96"/>
      <c r="AK2749" s="176"/>
      <c r="AL2749" s="169"/>
    </row>
    <row r="2750" spans="13:38" x14ac:dyDescent="0.45">
      <c r="M2750" s="96"/>
      <c r="N2750" s="103"/>
      <c r="R2750" s="108"/>
      <c r="S2750" s="98"/>
      <c r="T2750" s="105"/>
      <c r="V2750" s="171"/>
      <c r="W2750" s="95"/>
      <c r="X2750" s="129"/>
      <c r="Y2750" s="100"/>
      <c r="Z2750" s="99"/>
      <c r="AA2750" s="100"/>
      <c r="AB2750" s="99"/>
      <c r="AC2750" s="100"/>
      <c r="AD2750" s="105"/>
      <c r="AE2750" s="94"/>
      <c r="AF2750" s="105"/>
      <c r="AG2750" s="94"/>
      <c r="AH2750" s="132"/>
      <c r="AI2750" s="97"/>
      <c r="AJ2750" s="96"/>
      <c r="AK2750" s="176"/>
      <c r="AL2750" s="169"/>
    </row>
    <row r="2751" spans="13:38" x14ac:dyDescent="0.45">
      <c r="M2751" s="96"/>
      <c r="N2751" s="103"/>
      <c r="R2751" s="108"/>
      <c r="S2751" s="98"/>
      <c r="T2751" s="105"/>
      <c r="V2751" s="171"/>
      <c r="W2751" s="95"/>
      <c r="X2751" s="129"/>
      <c r="Y2751" s="100"/>
      <c r="Z2751" s="99"/>
      <c r="AA2751" s="100"/>
      <c r="AB2751" s="99"/>
      <c r="AC2751" s="100"/>
      <c r="AD2751" s="105"/>
      <c r="AE2751" s="94"/>
      <c r="AF2751" s="105"/>
      <c r="AG2751" s="94"/>
      <c r="AH2751" s="132"/>
      <c r="AI2751" s="97"/>
      <c r="AJ2751" s="96"/>
      <c r="AK2751" s="176"/>
      <c r="AL2751" s="169"/>
    </row>
    <row r="2752" spans="13:38" x14ac:dyDescent="0.45">
      <c r="M2752" s="96"/>
      <c r="N2752" s="103"/>
      <c r="R2752" s="108"/>
      <c r="S2752" s="98"/>
      <c r="T2752" s="105"/>
      <c r="V2752" s="171"/>
      <c r="W2752" s="95"/>
      <c r="X2752" s="129"/>
      <c r="Y2752" s="100"/>
      <c r="Z2752" s="99"/>
      <c r="AA2752" s="100"/>
      <c r="AB2752" s="99"/>
      <c r="AC2752" s="100"/>
      <c r="AD2752" s="105"/>
      <c r="AE2752" s="94"/>
      <c r="AF2752" s="105"/>
      <c r="AG2752" s="94"/>
      <c r="AH2752" s="132"/>
      <c r="AI2752" s="97"/>
      <c r="AJ2752" s="96"/>
      <c r="AK2752" s="176"/>
      <c r="AL2752" s="169"/>
    </row>
    <row r="2753" spans="13:38" x14ac:dyDescent="0.45">
      <c r="M2753" s="96"/>
      <c r="N2753" s="103"/>
      <c r="R2753" s="108"/>
      <c r="S2753" s="98"/>
      <c r="T2753" s="105"/>
      <c r="V2753" s="171"/>
      <c r="W2753" s="95"/>
      <c r="X2753" s="129"/>
      <c r="Y2753" s="100"/>
      <c r="Z2753" s="99"/>
      <c r="AA2753" s="100"/>
      <c r="AB2753" s="99"/>
      <c r="AC2753" s="100"/>
      <c r="AD2753" s="105"/>
      <c r="AE2753" s="94"/>
      <c r="AF2753" s="105"/>
      <c r="AG2753" s="94"/>
      <c r="AH2753" s="132"/>
      <c r="AI2753" s="97"/>
      <c r="AJ2753" s="96"/>
      <c r="AK2753" s="176"/>
      <c r="AL2753" s="169"/>
    </row>
    <row r="2754" spans="13:38" x14ac:dyDescent="0.45">
      <c r="M2754" s="96"/>
      <c r="N2754" s="103"/>
      <c r="R2754" s="108"/>
      <c r="S2754" s="98"/>
      <c r="T2754" s="105"/>
      <c r="V2754" s="171"/>
      <c r="W2754" s="95"/>
      <c r="X2754" s="129"/>
      <c r="Y2754" s="100"/>
      <c r="Z2754" s="99"/>
      <c r="AA2754" s="100"/>
      <c r="AB2754" s="99"/>
      <c r="AC2754" s="100"/>
      <c r="AD2754" s="105"/>
      <c r="AE2754" s="94"/>
      <c r="AF2754" s="105"/>
      <c r="AG2754" s="94"/>
      <c r="AH2754" s="132"/>
      <c r="AI2754" s="97"/>
      <c r="AJ2754" s="96"/>
      <c r="AK2754" s="176"/>
      <c r="AL2754" s="169"/>
    </row>
    <row r="2755" spans="13:38" x14ac:dyDescent="0.45">
      <c r="M2755" s="96"/>
      <c r="N2755" s="103"/>
      <c r="R2755" s="108"/>
      <c r="S2755" s="98"/>
      <c r="T2755" s="105"/>
      <c r="V2755" s="171"/>
      <c r="W2755" s="95"/>
      <c r="X2755" s="129"/>
      <c r="Y2755" s="100"/>
      <c r="Z2755" s="99"/>
      <c r="AA2755" s="100"/>
      <c r="AB2755" s="99"/>
      <c r="AC2755" s="100"/>
      <c r="AD2755" s="105"/>
      <c r="AE2755" s="94"/>
      <c r="AF2755" s="105"/>
      <c r="AG2755" s="94"/>
      <c r="AH2755" s="132"/>
      <c r="AI2755" s="97"/>
      <c r="AJ2755" s="96"/>
      <c r="AK2755" s="176"/>
      <c r="AL2755" s="169"/>
    </row>
    <row r="2756" spans="13:38" x14ac:dyDescent="0.45">
      <c r="M2756" s="96"/>
      <c r="N2756" s="103"/>
      <c r="R2756" s="108"/>
      <c r="S2756" s="98"/>
      <c r="T2756" s="105"/>
      <c r="V2756" s="171"/>
      <c r="W2756" s="95"/>
      <c r="X2756" s="129"/>
      <c r="Y2756" s="100"/>
      <c r="Z2756" s="99"/>
      <c r="AA2756" s="100"/>
      <c r="AB2756" s="99"/>
      <c r="AC2756" s="100"/>
      <c r="AD2756" s="105"/>
      <c r="AE2756" s="94"/>
      <c r="AF2756" s="105"/>
      <c r="AG2756" s="94"/>
      <c r="AH2756" s="132"/>
      <c r="AI2756" s="97"/>
      <c r="AJ2756" s="96"/>
      <c r="AK2756" s="176"/>
      <c r="AL2756" s="169"/>
    </row>
    <row r="2757" spans="13:38" x14ac:dyDescent="0.45">
      <c r="M2757" s="96"/>
      <c r="N2757" s="103"/>
      <c r="R2757" s="108"/>
      <c r="S2757" s="98"/>
      <c r="T2757" s="105"/>
      <c r="V2757" s="171"/>
      <c r="W2757" s="95"/>
      <c r="X2757" s="129"/>
      <c r="Y2757" s="100"/>
      <c r="Z2757" s="99"/>
      <c r="AA2757" s="100"/>
      <c r="AB2757" s="99"/>
      <c r="AC2757" s="100"/>
      <c r="AD2757" s="105"/>
      <c r="AE2757" s="94"/>
      <c r="AF2757" s="105"/>
      <c r="AG2757" s="94"/>
      <c r="AH2757" s="132"/>
      <c r="AI2757" s="97"/>
      <c r="AJ2757" s="96"/>
      <c r="AK2757" s="176"/>
      <c r="AL2757" s="169"/>
    </row>
    <row r="2758" spans="13:38" x14ac:dyDescent="0.45">
      <c r="M2758" s="96"/>
      <c r="N2758" s="103"/>
      <c r="R2758" s="108"/>
      <c r="S2758" s="98"/>
      <c r="T2758" s="105"/>
      <c r="V2758" s="171"/>
      <c r="W2758" s="95"/>
      <c r="X2758" s="129"/>
      <c r="Y2758" s="100"/>
      <c r="Z2758" s="99"/>
      <c r="AA2758" s="100"/>
      <c r="AB2758" s="99"/>
      <c r="AC2758" s="100"/>
      <c r="AD2758" s="105"/>
      <c r="AE2758" s="94"/>
      <c r="AF2758" s="105"/>
      <c r="AG2758" s="94"/>
      <c r="AH2758" s="132"/>
      <c r="AI2758" s="97"/>
      <c r="AJ2758" s="96"/>
      <c r="AK2758" s="176"/>
      <c r="AL2758" s="169"/>
    </row>
    <row r="2759" spans="13:38" x14ac:dyDescent="0.45">
      <c r="M2759" s="96"/>
      <c r="N2759" s="103"/>
      <c r="R2759" s="108"/>
      <c r="S2759" s="98"/>
      <c r="T2759" s="105"/>
      <c r="V2759" s="171"/>
      <c r="W2759" s="95"/>
      <c r="X2759" s="129"/>
      <c r="Y2759" s="100"/>
      <c r="Z2759" s="99"/>
      <c r="AA2759" s="100"/>
      <c r="AB2759" s="99"/>
      <c r="AC2759" s="100"/>
      <c r="AD2759" s="105"/>
      <c r="AE2759" s="94"/>
      <c r="AF2759" s="105"/>
      <c r="AG2759" s="94"/>
      <c r="AH2759" s="132"/>
      <c r="AI2759" s="97"/>
      <c r="AJ2759" s="96"/>
      <c r="AK2759" s="176"/>
      <c r="AL2759" s="169"/>
    </row>
    <row r="2760" spans="13:38" x14ac:dyDescent="0.45">
      <c r="M2760" s="96"/>
      <c r="N2760" s="103"/>
      <c r="R2760" s="108"/>
      <c r="S2760" s="98"/>
      <c r="T2760" s="105"/>
      <c r="V2760" s="171"/>
      <c r="W2760" s="95"/>
      <c r="X2760" s="129"/>
      <c r="Y2760" s="100"/>
      <c r="Z2760" s="99"/>
      <c r="AA2760" s="100"/>
      <c r="AB2760" s="99"/>
      <c r="AC2760" s="100"/>
      <c r="AD2760" s="105"/>
      <c r="AE2760" s="94"/>
      <c r="AF2760" s="105"/>
      <c r="AG2760" s="94"/>
      <c r="AH2760" s="132"/>
      <c r="AI2760" s="97"/>
      <c r="AJ2760" s="96"/>
      <c r="AK2760" s="176"/>
      <c r="AL2760" s="169"/>
    </row>
    <row r="2761" spans="13:38" x14ac:dyDescent="0.45">
      <c r="M2761" s="96"/>
      <c r="N2761" s="103"/>
      <c r="R2761" s="108"/>
      <c r="S2761" s="98"/>
      <c r="T2761" s="105"/>
      <c r="V2761" s="171"/>
      <c r="W2761" s="95"/>
      <c r="X2761" s="129"/>
      <c r="Y2761" s="100"/>
      <c r="Z2761" s="99"/>
      <c r="AA2761" s="100"/>
      <c r="AB2761" s="99"/>
      <c r="AC2761" s="100"/>
      <c r="AD2761" s="105"/>
      <c r="AE2761" s="94"/>
      <c r="AF2761" s="105"/>
      <c r="AG2761" s="94"/>
      <c r="AH2761" s="132"/>
      <c r="AI2761" s="97"/>
      <c r="AJ2761" s="96"/>
      <c r="AK2761" s="176"/>
      <c r="AL2761" s="169"/>
    </row>
    <row r="2762" spans="13:38" x14ac:dyDescent="0.45">
      <c r="M2762" s="96"/>
      <c r="N2762" s="103"/>
      <c r="R2762" s="108"/>
      <c r="S2762" s="98"/>
      <c r="T2762" s="105"/>
      <c r="V2762" s="171"/>
      <c r="W2762" s="95"/>
      <c r="X2762" s="129"/>
      <c r="Y2762" s="100"/>
      <c r="Z2762" s="99"/>
      <c r="AA2762" s="100"/>
      <c r="AB2762" s="99"/>
      <c r="AC2762" s="100"/>
      <c r="AD2762" s="105"/>
      <c r="AE2762" s="94"/>
      <c r="AF2762" s="105"/>
      <c r="AG2762" s="94"/>
      <c r="AH2762" s="132"/>
      <c r="AI2762" s="97"/>
      <c r="AJ2762" s="96"/>
      <c r="AK2762" s="176"/>
      <c r="AL2762" s="169"/>
    </row>
    <row r="2763" spans="13:38" x14ac:dyDescent="0.45">
      <c r="M2763" s="96"/>
      <c r="N2763" s="103"/>
      <c r="R2763" s="108"/>
      <c r="S2763" s="98"/>
      <c r="T2763" s="105"/>
      <c r="V2763" s="171"/>
      <c r="W2763" s="95"/>
      <c r="X2763" s="129"/>
      <c r="Y2763" s="100"/>
      <c r="Z2763" s="99"/>
      <c r="AA2763" s="100"/>
      <c r="AB2763" s="99"/>
      <c r="AC2763" s="100"/>
      <c r="AD2763" s="105"/>
      <c r="AE2763" s="94"/>
      <c r="AF2763" s="105"/>
      <c r="AG2763" s="94"/>
      <c r="AH2763" s="132"/>
      <c r="AI2763" s="97"/>
      <c r="AJ2763" s="96"/>
      <c r="AK2763" s="176"/>
      <c r="AL2763" s="169"/>
    </row>
    <row r="2764" spans="13:38" x14ac:dyDescent="0.45">
      <c r="M2764" s="96"/>
      <c r="N2764" s="103"/>
      <c r="R2764" s="108"/>
      <c r="S2764" s="98"/>
      <c r="T2764" s="105"/>
      <c r="V2764" s="171"/>
      <c r="W2764" s="95"/>
      <c r="X2764" s="129"/>
      <c r="Y2764" s="100"/>
      <c r="Z2764" s="99"/>
      <c r="AA2764" s="100"/>
      <c r="AB2764" s="99"/>
      <c r="AC2764" s="100"/>
      <c r="AD2764" s="105"/>
      <c r="AE2764" s="94"/>
      <c r="AF2764" s="105"/>
      <c r="AG2764" s="94"/>
      <c r="AH2764" s="132"/>
      <c r="AI2764" s="97"/>
      <c r="AJ2764" s="96"/>
      <c r="AK2764" s="176"/>
      <c r="AL2764" s="169"/>
    </row>
    <row r="2765" spans="13:38" x14ac:dyDescent="0.45">
      <c r="M2765" s="96"/>
      <c r="N2765" s="103"/>
      <c r="R2765" s="108"/>
      <c r="S2765" s="98"/>
      <c r="T2765" s="105"/>
      <c r="V2765" s="171"/>
      <c r="W2765" s="95"/>
      <c r="X2765" s="129"/>
      <c r="Y2765" s="100"/>
      <c r="Z2765" s="99"/>
      <c r="AA2765" s="100"/>
      <c r="AB2765" s="99"/>
      <c r="AC2765" s="100"/>
      <c r="AD2765" s="105"/>
      <c r="AE2765" s="94"/>
      <c r="AF2765" s="105"/>
      <c r="AG2765" s="94"/>
      <c r="AH2765" s="132"/>
      <c r="AI2765" s="97"/>
      <c r="AJ2765" s="96"/>
      <c r="AK2765" s="176"/>
      <c r="AL2765" s="169"/>
    </row>
    <row r="2766" spans="13:38" x14ac:dyDescent="0.45">
      <c r="M2766" s="96"/>
      <c r="N2766" s="103"/>
      <c r="R2766" s="108"/>
      <c r="S2766" s="98"/>
      <c r="T2766" s="105"/>
      <c r="V2766" s="171"/>
      <c r="W2766" s="95"/>
      <c r="X2766" s="129"/>
      <c r="Y2766" s="100"/>
      <c r="Z2766" s="99"/>
      <c r="AA2766" s="100"/>
      <c r="AB2766" s="99"/>
      <c r="AC2766" s="100"/>
      <c r="AD2766" s="105"/>
      <c r="AE2766" s="94"/>
      <c r="AF2766" s="105"/>
      <c r="AG2766" s="94"/>
      <c r="AH2766" s="132"/>
      <c r="AI2766" s="97"/>
      <c r="AJ2766" s="96"/>
      <c r="AK2766" s="176"/>
      <c r="AL2766" s="169"/>
    </row>
    <row r="2767" spans="13:38" x14ac:dyDescent="0.45">
      <c r="M2767" s="96"/>
      <c r="N2767" s="103"/>
      <c r="R2767" s="108"/>
      <c r="S2767" s="98"/>
      <c r="T2767" s="105"/>
      <c r="V2767" s="171"/>
      <c r="W2767" s="95"/>
      <c r="X2767" s="129"/>
      <c r="Y2767" s="100"/>
      <c r="Z2767" s="99"/>
      <c r="AA2767" s="100"/>
      <c r="AB2767" s="99"/>
      <c r="AC2767" s="100"/>
      <c r="AD2767" s="105"/>
      <c r="AE2767" s="94"/>
      <c r="AF2767" s="105"/>
      <c r="AG2767" s="94"/>
      <c r="AH2767" s="132"/>
      <c r="AI2767" s="97"/>
      <c r="AJ2767" s="96"/>
      <c r="AK2767" s="176"/>
      <c r="AL2767" s="169"/>
    </row>
    <row r="2768" spans="13:38" x14ac:dyDescent="0.45">
      <c r="M2768" s="96"/>
      <c r="N2768" s="103"/>
      <c r="R2768" s="108"/>
      <c r="S2768" s="98"/>
      <c r="T2768" s="105"/>
      <c r="V2768" s="171"/>
      <c r="W2768" s="95"/>
      <c r="X2768" s="129"/>
      <c r="Y2768" s="100"/>
      <c r="Z2768" s="99"/>
      <c r="AA2768" s="100"/>
      <c r="AB2768" s="99"/>
      <c r="AC2768" s="100"/>
      <c r="AD2768" s="105"/>
      <c r="AE2768" s="94"/>
      <c r="AF2768" s="105"/>
      <c r="AG2768" s="94"/>
      <c r="AH2768" s="132"/>
      <c r="AI2768" s="97"/>
      <c r="AJ2768" s="96"/>
      <c r="AK2768" s="176"/>
      <c r="AL2768" s="169"/>
    </row>
    <row r="2769" spans="13:38" x14ac:dyDescent="0.45">
      <c r="M2769" s="96"/>
      <c r="N2769" s="103"/>
      <c r="R2769" s="108"/>
      <c r="S2769" s="98"/>
      <c r="T2769" s="105"/>
      <c r="V2769" s="171"/>
      <c r="W2769" s="95"/>
      <c r="X2769" s="129"/>
      <c r="Y2769" s="100"/>
      <c r="Z2769" s="99"/>
      <c r="AA2769" s="100"/>
      <c r="AB2769" s="99"/>
      <c r="AC2769" s="100"/>
      <c r="AD2769" s="105"/>
      <c r="AE2769" s="94"/>
      <c r="AF2769" s="105"/>
      <c r="AG2769" s="94"/>
      <c r="AH2769" s="132"/>
      <c r="AI2769" s="97"/>
      <c r="AJ2769" s="96"/>
      <c r="AK2769" s="176"/>
      <c r="AL2769" s="169"/>
    </row>
    <row r="2770" spans="13:38" x14ac:dyDescent="0.45">
      <c r="M2770" s="96"/>
      <c r="N2770" s="103"/>
      <c r="R2770" s="108"/>
      <c r="S2770" s="98"/>
      <c r="T2770" s="105"/>
      <c r="V2770" s="171"/>
      <c r="W2770" s="95"/>
      <c r="X2770" s="129"/>
      <c r="Y2770" s="100"/>
      <c r="Z2770" s="99"/>
      <c r="AA2770" s="100"/>
      <c r="AB2770" s="99"/>
      <c r="AC2770" s="100"/>
      <c r="AD2770" s="105"/>
      <c r="AE2770" s="94"/>
      <c r="AF2770" s="105"/>
      <c r="AG2770" s="94"/>
      <c r="AH2770" s="132"/>
      <c r="AI2770" s="97"/>
      <c r="AJ2770" s="96"/>
      <c r="AK2770" s="176"/>
      <c r="AL2770" s="169"/>
    </row>
    <row r="2771" spans="13:38" x14ac:dyDescent="0.45">
      <c r="M2771" s="96"/>
      <c r="N2771" s="103"/>
      <c r="R2771" s="108"/>
      <c r="S2771" s="98"/>
      <c r="T2771" s="105"/>
      <c r="V2771" s="171"/>
      <c r="W2771" s="95"/>
      <c r="X2771" s="129"/>
      <c r="Y2771" s="100"/>
      <c r="Z2771" s="99"/>
      <c r="AA2771" s="100"/>
      <c r="AB2771" s="99"/>
      <c r="AC2771" s="100"/>
      <c r="AD2771" s="105"/>
      <c r="AE2771" s="94"/>
      <c r="AF2771" s="105"/>
      <c r="AG2771" s="94"/>
      <c r="AH2771" s="132"/>
      <c r="AI2771" s="97"/>
      <c r="AJ2771" s="96"/>
      <c r="AK2771" s="176"/>
      <c r="AL2771" s="169"/>
    </row>
    <row r="2772" spans="13:38" x14ac:dyDescent="0.45">
      <c r="M2772" s="96"/>
      <c r="N2772" s="103"/>
      <c r="R2772" s="108"/>
      <c r="S2772" s="98"/>
      <c r="T2772" s="105"/>
      <c r="V2772" s="171"/>
      <c r="W2772" s="95"/>
      <c r="X2772" s="129"/>
      <c r="Y2772" s="100"/>
      <c r="Z2772" s="99"/>
      <c r="AA2772" s="100"/>
      <c r="AB2772" s="99"/>
      <c r="AC2772" s="100"/>
      <c r="AD2772" s="105"/>
      <c r="AE2772" s="94"/>
      <c r="AF2772" s="105"/>
      <c r="AG2772" s="94"/>
      <c r="AH2772" s="132"/>
      <c r="AI2772" s="97"/>
      <c r="AJ2772" s="96"/>
      <c r="AK2772" s="176"/>
      <c r="AL2772" s="169"/>
    </row>
    <row r="2773" spans="13:38" x14ac:dyDescent="0.45">
      <c r="M2773" s="96"/>
      <c r="N2773" s="103"/>
      <c r="R2773" s="108"/>
      <c r="S2773" s="98"/>
      <c r="T2773" s="105"/>
      <c r="V2773" s="171"/>
      <c r="W2773" s="95"/>
      <c r="X2773" s="129"/>
      <c r="Y2773" s="100"/>
      <c r="Z2773" s="99"/>
      <c r="AA2773" s="100"/>
      <c r="AB2773" s="99"/>
      <c r="AC2773" s="100"/>
      <c r="AD2773" s="105"/>
      <c r="AE2773" s="94"/>
      <c r="AF2773" s="105"/>
      <c r="AG2773" s="94"/>
      <c r="AH2773" s="132"/>
      <c r="AI2773" s="97"/>
      <c r="AJ2773" s="96"/>
      <c r="AK2773" s="176"/>
      <c r="AL2773" s="169"/>
    </row>
    <row r="2774" spans="13:38" x14ac:dyDescent="0.45">
      <c r="M2774" s="96"/>
      <c r="N2774" s="103"/>
      <c r="R2774" s="108"/>
      <c r="S2774" s="98"/>
      <c r="T2774" s="105"/>
      <c r="V2774" s="171"/>
      <c r="W2774" s="95"/>
      <c r="X2774" s="129"/>
      <c r="Y2774" s="100"/>
      <c r="Z2774" s="99"/>
      <c r="AA2774" s="100"/>
      <c r="AB2774" s="99"/>
      <c r="AC2774" s="100"/>
      <c r="AD2774" s="105"/>
      <c r="AE2774" s="94"/>
      <c r="AF2774" s="105"/>
      <c r="AG2774" s="94"/>
      <c r="AH2774" s="132"/>
      <c r="AI2774" s="97"/>
      <c r="AJ2774" s="96"/>
      <c r="AK2774" s="176"/>
      <c r="AL2774" s="169"/>
    </row>
    <row r="2775" spans="13:38" x14ac:dyDescent="0.45">
      <c r="M2775" s="96"/>
      <c r="N2775" s="103"/>
      <c r="R2775" s="108"/>
      <c r="S2775" s="98"/>
      <c r="T2775" s="105"/>
      <c r="V2775" s="171"/>
      <c r="W2775" s="95"/>
      <c r="X2775" s="129"/>
      <c r="Y2775" s="100"/>
      <c r="Z2775" s="99"/>
      <c r="AA2775" s="100"/>
      <c r="AB2775" s="99"/>
      <c r="AC2775" s="100"/>
      <c r="AD2775" s="105"/>
      <c r="AE2775" s="94"/>
      <c r="AF2775" s="105"/>
      <c r="AG2775" s="94"/>
      <c r="AH2775" s="132"/>
      <c r="AI2775" s="97"/>
      <c r="AJ2775" s="96"/>
      <c r="AK2775" s="176"/>
      <c r="AL2775" s="169"/>
    </row>
    <row r="2776" spans="13:38" x14ac:dyDescent="0.45">
      <c r="M2776" s="96"/>
      <c r="N2776" s="103"/>
      <c r="R2776" s="108"/>
      <c r="S2776" s="98"/>
      <c r="T2776" s="105"/>
      <c r="V2776" s="171"/>
      <c r="W2776" s="95"/>
      <c r="X2776" s="129"/>
      <c r="Y2776" s="100"/>
      <c r="Z2776" s="99"/>
      <c r="AA2776" s="100"/>
      <c r="AB2776" s="99"/>
      <c r="AC2776" s="100"/>
      <c r="AD2776" s="105"/>
      <c r="AE2776" s="94"/>
      <c r="AF2776" s="105"/>
      <c r="AG2776" s="94"/>
      <c r="AH2776" s="132"/>
      <c r="AI2776" s="97"/>
      <c r="AJ2776" s="96"/>
      <c r="AK2776" s="176"/>
      <c r="AL2776" s="169"/>
    </row>
    <row r="2777" spans="13:38" x14ac:dyDescent="0.45">
      <c r="M2777" s="96"/>
      <c r="N2777" s="103"/>
      <c r="R2777" s="108"/>
      <c r="S2777" s="98"/>
      <c r="T2777" s="105"/>
      <c r="V2777" s="171"/>
      <c r="W2777" s="95"/>
      <c r="X2777" s="129"/>
      <c r="Y2777" s="100"/>
      <c r="Z2777" s="99"/>
      <c r="AA2777" s="100"/>
      <c r="AB2777" s="99"/>
      <c r="AC2777" s="100"/>
      <c r="AD2777" s="105"/>
      <c r="AE2777" s="94"/>
      <c r="AF2777" s="105"/>
      <c r="AG2777" s="94"/>
      <c r="AH2777" s="132"/>
      <c r="AI2777" s="97"/>
      <c r="AJ2777" s="96"/>
      <c r="AK2777" s="176"/>
      <c r="AL2777" s="169"/>
    </row>
    <row r="2778" spans="13:38" x14ac:dyDescent="0.45">
      <c r="M2778" s="96"/>
      <c r="N2778" s="103"/>
      <c r="R2778" s="108"/>
      <c r="S2778" s="98"/>
      <c r="T2778" s="105"/>
      <c r="V2778" s="171"/>
      <c r="W2778" s="95"/>
      <c r="X2778" s="129"/>
      <c r="Y2778" s="100"/>
      <c r="Z2778" s="99"/>
      <c r="AA2778" s="100"/>
      <c r="AB2778" s="99"/>
      <c r="AC2778" s="100"/>
      <c r="AD2778" s="105"/>
      <c r="AE2778" s="94"/>
      <c r="AF2778" s="105"/>
      <c r="AG2778" s="94"/>
      <c r="AH2778" s="132"/>
      <c r="AI2778" s="97"/>
      <c r="AJ2778" s="96"/>
      <c r="AK2778" s="176"/>
      <c r="AL2778" s="169"/>
    </row>
    <row r="2779" spans="13:38" x14ac:dyDescent="0.45">
      <c r="M2779" s="96"/>
      <c r="N2779" s="103"/>
      <c r="R2779" s="108"/>
      <c r="S2779" s="98"/>
      <c r="T2779" s="105"/>
      <c r="V2779" s="171"/>
      <c r="W2779" s="95"/>
      <c r="X2779" s="129"/>
      <c r="Y2779" s="100"/>
      <c r="Z2779" s="99"/>
      <c r="AA2779" s="100"/>
      <c r="AB2779" s="99"/>
      <c r="AC2779" s="100"/>
      <c r="AD2779" s="105"/>
      <c r="AE2779" s="94"/>
      <c r="AF2779" s="105"/>
      <c r="AG2779" s="94"/>
      <c r="AH2779" s="132"/>
      <c r="AI2779" s="97"/>
      <c r="AJ2779" s="96"/>
      <c r="AK2779" s="176"/>
      <c r="AL2779" s="169"/>
    </row>
    <row r="2780" spans="13:38" x14ac:dyDescent="0.45">
      <c r="M2780" s="96"/>
      <c r="N2780" s="103"/>
      <c r="R2780" s="108"/>
      <c r="S2780" s="98"/>
      <c r="T2780" s="105"/>
      <c r="V2780" s="171"/>
      <c r="W2780" s="95"/>
      <c r="X2780" s="129"/>
      <c r="Y2780" s="100"/>
      <c r="Z2780" s="99"/>
      <c r="AA2780" s="100"/>
      <c r="AB2780" s="99"/>
      <c r="AC2780" s="100"/>
      <c r="AD2780" s="105"/>
      <c r="AE2780" s="94"/>
      <c r="AF2780" s="105"/>
      <c r="AG2780" s="94"/>
      <c r="AH2780" s="132"/>
      <c r="AI2780" s="97"/>
      <c r="AJ2780" s="96"/>
      <c r="AK2780" s="176"/>
      <c r="AL2780" s="169"/>
    </row>
    <row r="2781" spans="13:38" x14ac:dyDescent="0.45">
      <c r="M2781" s="96"/>
      <c r="N2781" s="103"/>
      <c r="R2781" s="108"/>
      <c r="S2781" s="98"/>
      <c r="T2781" s="105"/>
      <c r="V2781" s="171"/>
      <c r="W2781" s="95"/>
      <c r="X2781" s="129"/>
      <c r="Y2781" s="100"/>
      <c r="Z2781" s="99"/>
      <c r="AA2781" s="100"/>
      <c r="AB2781" s="99"/>
      <c r="AC2781" s="100"/>
      <c r="AD2781" s="105"/>
      <c r="AE2781" s="94"/>
      <c r="AF2781" s="105"/>
      <c r="AG2781" s="94"/>
      <c r="AH2781" s="132"/>
      <c r="AI2781" s="97"/>
      <c r="AJ2781" s="96"/>
      <c r="AK2781" s="176"/>
      <c r="AL2781" s="169"/>
    </row>
    <row r="2782" spans="13:38" x14ac:dyDescent="0.45">
      <c r="M2782" s="96"/>
      <c r="N2782" s="103"/>
      <c r="R2782" s="108"/>
      <c r="S2782" s="98"/>
      <c r="T2782" s="105"/>
      <c r="V2782" s="171"/>
      <c r="W2782" s="95"/>
      <c r="X2782" s="129"/>
      <c r="Y2782" s="100"/>
      <c r="Z2782" s="99"/>
      <c r="AA2782" s="100"/>
      <c r="AB2782" s="99"/>
      <c r="AC2782" s="100"/>
      <c r="AD2782" s="105"/>
      <c r="AE2782" s="94"/>
      <c r="AF2782" s="105"/>
      <c r="AG2782" s="94"/>
      <c r="AH2782" s="132"/>
      <c r="AI2782" s="97"/>
      <c r="AJ2782" s="96"/>
      <c r="AK2782" s="176"/>
      <c r="AL2782" s="169"/>
    </row>
    <row r="2783" spans="13:38" x14ac:dyDescent="0.45">
      <c r="M2783" s="96"/>
      <c r="N2783" s="103"/>
      <c r="R2783" s="108"/>
      <c r="S2783" s="98"/>
      <c r="T2783" s="105"/>
      <c r="V2783" s="171"/>
      <c r="W2783" s="95"/>
      <c r="X2783" s="129"/>
      <c r="Y2783" s="100"/>
      <c r="Z2783" s="99"/>
      <c r="AA2783" s="100"/>
      <c r="AB2783" s="99"/>
      <c r="AC2783" s="100"/>
      <c r="AD2783" s="105"/>
      <c r="AE2783" s="94"/>
      <c r="AF2783" s="105"/>
      <c r="AG2783" s="94"/>
      <c r="AH2783" s="132"/>
      <c r="AI2783" s="97"/>
      <c r="AJ2783" s="96"/>
      <c r="AK2783" s="176"/>
      <c r="AL2783" s="169"/>
    </row>
    <row r="2784" spans="13:38" x14ac:dyDescent="0.45">
      <c r="M2784" s="96"/>
      <c r="N2784" s="103"/>
      <c r="R2784" s="108"/>
      <c r="S2784" s="98"/>
      <c r="T2784" s="105"/>
      <c r="V2784" s="171"/>
      <c r="W2784" s="95"/>
      <c r="X2784" s="129"/>
      <c r="Y2784" s="100"/>
      <c r="Z2784" s="99"/>
      <c r="AA2784" s="100"/>
      <c r="AB2784" s="99"/>
      <c r="AC2784" s="100"/>
      <c r="AD2784" s="105"/>
      <c r="AE2784" s="94"/>
      <c r="AF2784" s="105"/>
      <c r="AG2784" s="94"/>
      <c r="AH2784" s="132"/>
      <c r="AI2784" s="97"/>
      <c r="AJ2784" s="96"/>
      <c r="AK2784" s="176"/>
      <c r="AL2784" s="169"/>
    </row>
    <row r="2785" spans="13:38" x14ac:dyDescent="0.45">
      <c r="M2785" s="96"/>
      <c r="N2785" s="103"/>
      <c r="R2785" s="108"/>
      <c r="S2785" s="98"/>
      <c r="T2785" s="105"/>
      <c r="V2785" s="171"/>
      <c r="W2785" s="95"/>
      <c r="X2785" s="129"/>
      <c r="Y2785" s="100"/>
      <c r="Z2785" s="99"/>
      <c r="AA2785" s="100"/>
      <c r="AB2785" s="99"/>
      <c r="AC2785" s="100"/>
      <c r="AD2785" s="105"/>
      <c r="AE2785" s="94"/>
      <c r="AF2785" s="105"/>
      <c r="AG2785" s="94"/>
      <c r="AH2785" s="132"/>
      <c r="AI2785" s="97"/>
      <c r="AJ2785" s="96"/>
      <c r="AK2785" s="176"/>
      <c r="AL2785" s="169"/>
    </row>
    <row r="2786" spans="13:38" x14ac:dyDescent="0.45">
      <c r="M2786" s="96"/>
      <c r="N2786" s="103"/>
      <c r="R2786" s="108"/>
      <c r="S2786" s="98"/>
      <c r="T2786" s="105"/>
      <c r="V2786" s="171"/>
      <c r="W2786" s="95"/>
      <c r="X2786" s="129"/>
      <c r="Y2786" s="100"/>
      <c r="Z2786" s="99"/>
      <c r="AA2786" s="100"/>
      <c r="AB2786" s="99"/>
      <c r="AC2786" s="100"/>
      <c r="AD2786" s="105"/>
      <c r="AE2786" s="94"/>
      <c r="AF2786" s="105"/>
      <c r="AG2786" s="94"/>
      <c r="AH2786" s="132"/>
      <c r="AI2786" s="97"/>
      <c r="AJ2786" s="96"/>
      <c r="AK2786" s="176"/>
      <c r="AL2786" s="169"/>
    </row>
    <row r="2787" spans="13:38" x14ac:dyDescent="0.45">
      <c r="M2787" s="96"/>
      <c r="N2787" s="103"/>
      <c r="R2787" s="108"/>
      <c r="S2787" s="98"/>
      <c r="T2787" s="105"/>
      <c r="V2787" s="171"/>
      <c r="W2787" s="95"/>
      <c r="X2787" s="129"/>
      <c r="Y2787" s="100"/>
      <c r="Z2787" s="99"/>
      <c r="AA2787" s="100"/>
      <c r="AB2787" s="99"/>
      <c r="AC2787" s="100"/>
      <c r="AD2787" s="105"/>
      <c r="AE2787" s="94"/>
      <c r="AF2787" s="105"/>
      <c r="AG2787" s="94"/>
      <c r="AH2787" s="132"/>
      <c r="AI2787" s="97"/>
      <c r="AJ2787" s="96"/>
      <c r="AK2787" s="176"/>
      <c r="AL2787" s="169"/>
    </row>
    <row r="2788" spans="13:38" x14ac:dyDescent="0.45">
      <c r="M2788" s="96"/>
      <c r="N2788" s="103"/>
      <c r="R2788" s="108"/>
      <c r="S2788" s="98"/>
      <c r="T2788" s="105"/>
      <c r="V2788" s="171"/>
      <c r="W2788" s="95"/>
      <c r="X2788" s="129"/>
      <c r="Y2788" s="100"/>
      <c r="Z2788" s="99"/>
      <c r="AA2788" s="100"/>
      <c r="AB2788" s="99"/>
      <c r="AC2788" s="100"/>
      <c r="AD2788" s="105"/>
      <c r="AE2788" s="94"/>
      <c r="AF2788" s="105"/>
      <c r="AG2788" s="94"/>
      <c r="AH2788" s="132"/>
      <c r="AI2788" s="97"/>
      <c r="AJ2788" s="96"/>
      <c r="AK2788" s="176"/>
      <c r="AL2788" s="169"/>
    </row>
    <row r="2789" spans="13:38" x14ac:dyDescent="0.45">
      <c r="M2789" s="96"/>
      <c r="N2789" s="103"/>
      <c r="R2789" s="108"/>
      <c r="S2789" s="98"/>
      <c r="T2789" s="105"/>
      <c r="V2789" s="171"/>
      <c r="W2789" s="95"/>
      <c r="X2789" s="129"/>
      <c r="Y2789" s="100"/>
      <c r="Z2789" s="99"/>
      <c r="AA2789" s="100"/>
      <c r="AB2789" s="99"/>
      <c r="AC2789" s="100"/>
      <c r="AD2789" s="105"/>
      <c r="AE2789" s="94"/>
      <c r="AF2789" s="105"/>
      <c r="AG2789" s="94"/>
      <c r="AH2789" s="132"/>
      <c r="AI2789" s="97"/>
      <c r="AJ2789" s="96"/>
      <c r="AK2789" s="176"/>
      <c r="AL2789" s="169"/>
    </row>
    <row r="2790" spans="13:38" x14ac:dyDescent="0.45">
      <c r="M2790" s="96"/>
      <c r="N2790" s="103"/>
      <c r="R2790" s="108"/>
      <c r="S2790" s="98"/>
      <c r="T2790" s="105"/>
      <c r="V2790" s="171"/>
      <c r="W2790" s="95"/>
      <c r="X2790" s="129"/>
      <c r="Y2790" s="100"/>
      <c r="Z2790" s="99"/>
      <c r="AA2790" s="100"/>
      <c r="AB2790" s="99"/>
      <c r="AC2790" s="100"/>
      <c r="AD2790" s="105"/>
      <c r="AE2790" s="94"/>
      <c r="AF2790" s="105"/>
      <c r="AG2790" s="94"/>
      <c r="AH2790" s="132"/>
      <c r="AI2790" s="97"/>
      <c r="AJ2790" s="96"/>
      <c r="AK2790" s="176"/>
      <c r="AL2790" s="169"/>
    </row>
    <row r="2791" spans="13:38" x14ac:dyDescent="0.45">
      <c r="M2791" s="96"/>
      <c r="N2791" s="103"/>
      <c r="R2791" s="108"/>
      <c r="S2791" s="98"/>
      <c r="T2791" s="105"/>
      <c r="V2791" s="171"/>
      <c r="W2791" s="95"/>
      <c r="X2791" s="129"/>
      <c r="Y2791" s="100"/>
      <c r="Z2791" s="99"/>
      <c r="AA2791" s="100"/>
      <c r="AB2791" s="99"/>
      <c r="AC2791" s="100"/>
      <c r="AD2791" s="105"/>
      <c r="AE2791" s="94"/>
      <c r="AF2791" s="105"/>
      <c r="AG2791" s="94"/>
      <c r="AH2791" s="132"/>
      <c r="AI2791" s="97"/>
      <c r="AJ2791" s="96"/>
      <c r="AK2791" s="176"/>
      <c r="AL2791" s="169"/>
    </row>
    <row r="2792" spans="13:38" x14ac:dyDescent="0.45">
      <c r="M2792" s="96"/>
      <c r="N2792" s="103"/>
      <c r="R2792" s="108"/>
      <c r="S2792" s="98"/>
      <c r="T2792" s="105"/>
      <c r="V2792" s="171"/>
      <c r="W2792" s="95"/>
      <c r="X2792" s="129"/>
      <c r="Y2792" s="100"/>
      <c r="Z2792" s="99"/>
      <c r="AA2792" s="100"/>
      <c r="AB2792" s="99"/>
      <c r="AC2792" s="100"/>
      <c r="AD2792" s="105"/>
      <c r="AE2792" s="94"/>
      <c r="AF2792" s="105"/>
      <c r="AG2792" s="94"/>
      <c r="AH2792" s="132"/>
      <c r="AI2792" s="97"/>
      <c r="AJ2792" s="96"/>
      <c r="AK2792" s="176"/>
      <c r="AL2792" s="169"/>
    </row>
    <row r="2793" spans="13:38" x14ac:dyDescent="0.45">
      <c r="M2793" s="96"/>
      <c r="N2793" s="103"/>
      <c r="R2793" s="108"/>
      <c r="S2793" s="98"/>
      <c r="T2793" s="105"/>
      <c r="V2793" s="171"/>
      <c r="W2793" s="95"/>
      <c r="X2793" s="129"/>
      <c r="Y2793" s="100"/>
      <c r="Z2793" s="99"/>
      <c r="AA2793" s="100"/>
      <c r="AB2793" s="99"/>
      <c r="AC2793" s="100"/>
      <c r="AD2793" s="105"/>
      <c r="AE2793" s="94"/>
      <c r="AF2793" s="105"/>
      <c r="AG2793" s="94"/>
      <c r="AH2793" s="132"/>
      <c r="AI2793" s="97"/>
      <c r="AJ2793" s="96"/>
      <c r="AK2793" s="176"/>
      <c r="AL2793" s="169"/>
    </row>
    <row r="2794" spans="13:38" x14ac:dyDescent="0.45">
      <c r="M2794" s="96"/>
      <c r="N2794" s="103"/>
      <c r="R2794" s="108"/>
      <c r="S2794" s="98"/>
      <c r="T2794" s="105"/>
      <c r="V2794" s="171"/>
      <c r="W2794" s="95"/>
      <c r="X2794" s="129"/>
      <c r="Y2794" s="100"/>
      <c r="Z2794" s="99"/>
      <c r="AA2794" s="100"/>
      <c r="AB2794" s="99"/>
      <c r="AC2794" s="100"/>
      <c r="AD2794" s="105"/>
      <c r="AE2794" s="94"/>
      <c r="AF2794" s="105"/>
      <c r="AG2794" s="94"/>
      <c r="AH2794" s="132"/>
      <c r="AI2794" s="97"/>
      <c r="AJ2794" s="96"/>
      <c r="AK2794" s="176"/>
      <c r="AL2794" s="169"/>
    </row>
    <row r="2795" spans="13:38" x14ac:dyDescent="0.45">
      <c r="M2795" s="96"/>
      <c r="N2795" s="103"/>
      <c r="R2795" s="108"/>
      <c r="S2795" s="98"/>
      <c r="T2795" s="105"/>
      <c r="V2795" s="171"/>
      <c r="W2795" s="95"/>
      <c r="X2795" s="129"/>
      <c r="Y2795" s="100"/>
      <c r="Z2795" s="99"/>
      <c r="AA2795" s="100"/>
      <c r="AB2795" s="99"/>
      <c r="AC2795" s="100"/>
      <c r="AD2795" s="105"/>
      <c r="AE2795" s="94"/>
      <c r="AF2795" s="105"/>
      <c r="AG2795" s="94"/>
      <c r="AH2795" s="132"/>
      <c r="AI2795" s="97"/>
      <c r="AJ2795" s="96"/>
      <c r="AK2795" s="176"/>
      <c r="AL2795" s="169"/>
    </row>
    <row r="2796" spans="13:38" x14ac:dyDescent="0.45">
      <c r="M2796" s="96"/>
      <c r="N2796" s="103"/>
      <c r="R2796" s="108"/>
      <c r="S2796" s="98"/>
      <c r="T2796" s="105"/>
      <c r="V2796" s="171"/>
      <c r="W2796" s="95"/>
      <c r="X2796" s="129"/>
      <c r="Y2796" s="100"/>
      <c r="Z2796" s="99"/>
      <c r="AA2796" s="100"/>
      <c r="AB2796" s="99"/>
      <c r="AC2796" s="100"/>
      <c r="AD2796" s="105"/>
      <c r="AE2796" s="94"/>
      <c r="AF2796" s="105"/>
      <c r="AG2796" s="94"/>
      <c r="AH2796" s="132"/>
      <c r="AI2796" s="97"/>
      <c r="AJ2796" s="96"/>
      <c r="AK2796" s="176"/>
      <c r="AL2796" s="169"/>
    </row>
    <row r="2797" spans="13:38" x14ac:dyDescent="0.45">
      <c r="M2797" s="96"/>
      <c r="N2797" s="103"/>
      <c r="R2797" s="108"/>
      <c r="S2797" s="98"/>
      <c r="T2797" s="105"/>
      <c r="V2797" s="171"/>
      <c r="W2797" s="95"/>
      <c r="X2797" s="129"/>
      <c r="Y2797" s="100"/>
      <c r="Z2797" s="99"/>
      <c r="AA2797" s="100"/>
      <c r="AB2797" s="99"/>
      <c r="AC2797" s="100"/>
      <c r="AD2797" s="105"/>
      <c r="AE2797" s="94"/>
      <c r="AF2797" s="105"/>
      <c r="AG2797" s="94"/>
      <c r="AH2797" s="132"/>
      <c r="AI2797" s="97"/>
      <c r="AJ2797" s="96"/>
      <c r="AK2797" s="176"/>
      <c r="AL2797" s="169"/>
    </row>
    <row r="2798" spans="13:38" x14ac:dyDescent="0.45">
      <c r="M2798" s="96"/>
      <c r="N2798" s="103"/>
      <c r="R2798" s="108"/>
      <c r="S2798" s="98"/>
      <c r="T2798" s="105"/>
      <c r="V2798" s="171"/>
      <c r="W2798" s="95"/>
      <c r="X2798" s="129"/>
      <c r="Y2798" s="100"/>
      <c r="Z2798" s="99"/>
      <c r="AA2798" s="100"/>
      <c r="AB2798" s="99"/>
      <c r="AC2798" s="100"/>
      <c r="AD2798" s="105"/>
      <c r="AE2798" s="94"/>
      <c r="AF2798" s="105"/>
      <c r="AG2798" s="94"/>
      <c r="AH2798" s="132"/>
      <c r="AI2798" s="97"/>
      <c r="AJ2798" s="96"/>
      <c r="AK2798" s="176"/>
      <c r="AL2798" s="169"/>
    </row>
    <row r="2799" spans="13:38" x14ac:dyDescent="0.45">
      <c r="M2799" s="96"/>
      <c r="N2799" s="103"/>
      <c r="R2799" s="108"/>
      <c r="S2799" s="98"/>
      <c r="T2799" s="105"/>
      <c r="V2799" s="171"/>
      <c r="W2799" s="95"/>
      <c r="X2799" s="129"/>
      <c r="Y2799" s="100"/>
      <c r="Z2799" s="99"/>
      <c r="AA2799" s="100"/>
      <c r="AB2799" s="99"/>
      <c r="AC2799" s="100"/>
      <c r="AD2799" s="105"/>
      <c r="AE2799" s="94"/>
      <c r="AF2799" s="105"/>
      <c r="AG2799" s="94"/>
      <c r="AH2799" s="132"/>
      <c r="AI2799" s="97"/>
      <c r="AJ2799" s="96"/>
      <c r="AK2799" s="176"/>
      <c r="AL2799" s="169"/>
    </row>
    <row r="2800" spans="13:38" x14ac:dyDescent="0.45">
      <c r="M2800" s="96"/>
      <c r="N2800" s="103"/>
      <c r="R2800" s="108"/>
      <c r="S2800" s="98"/>
      <c r="T2800" s="105"/>
      <c r="V2800" s="171"/>
      <c r="W2800" s="95"/>
      <c r="X2800" s="129"/>
      <c r="Y2800" s="100"/>
      <c r="Z2800" s="99"/>
      <c r="AA2800" s="100"/>
      <c r="AB2800" s="99"/>
      <c r="AC2800" s="100"/>
      <c r="AD2800" s="105"/>
      <c r="AE2800" s="94"/>
      <c r="AF2800" s="105"/>
      <c r="AG2800" s="94"/>
      <c r="AH2800" s="132"/>
      <c r="AI2800" s="97"/>
      <c r="AJ2800" s="96"/>
      <c r="AK2800" s="176"/>
      <c r="AL2800" s="169"/>
    </row>
    <row r="2801" spans="13:38" x14ac:dyDescent="0.45">
      <c r="M2801" s="96"/>
      <c r="N2801" s="103"/>
      <c r="R2801" s="108"/>
      <c r="S2801" s="98"/>
      <c r="T2801" s="105"/>
      <c r="V2801" s="171"/>
      <c r="W2801" s="95"/>
      <c r="X2801" s="129"/>
      <c r="Y2801" s="100"/>
      <c r="Z2801" s="99"/>
      <c r="AA2801" s="100"/>
      <c r="AB2801" s="99"/>
      <c r="AC2801" s="100"/>
      <c r="AD2801" s="105"/>
      <c r="AE2801" s="94"/>
      <c r="AF2801" s="105"/>
      <c r="AG2801" s="94"/>
      <c r="AH2801" s="132"/>
      <c r="AI2801" s="97"/>
      <c r="AJ2801" s="96"/>
      <c r="AK2801" s="176"/>
      <c r="AL2801" s="169"/>
    </row>
    <row r="2802" spans="13:38" x14ac:dyDescent="0.45">
      <c r="M2802" s="96"/>
      <c r="N2802" s="103"/>
      <c r="R2802" s="108"/>
      <c r="S2802" s="98"/>
      <c r="T2802" s="105"/>
      <c r="V2802" s="171"/>
      <c r="W2802" s="95"/>
      <c r="X2802" s="129"/>
      <c r="Y2802" s="100"/>
      <c r="Z2802" s="99"/>
      <c r="AA2802" s="100"/>
      <c r="AB2802" s="99"/>
      <c r="AC2802" s="100"/>
      <c r="AD2802" s="105"/>
      <c r="AE2802" s="94"/>
      <c r="AF2802" s="105"/>
      <c r="AG2802" s="94"/>
      <c r="AH2802" s="132"/>
      <c r="AI2802" s="97"/>
      <c r="AJ2802" s="96"/>
      <c r="AK2802" s="176"/>
      <c r="AL2802" s="169"/>
    </row>
    <row r="2803" spans="13:38" x14ac:dyDescent="0.45">
      <c r="M2803" s="96"/>
      <c r="N2803" s="103"/>
      <c r="R2803" s="108"/>
      <c r="S2803" s="98"/>
      <c r="T2803" s="105"/>
      <c r="V2803" s="171"/>
      <c r="W2803" s="95"/>
      <c r="X2803" s="129"/>
      <c r="Y2803" s="100"/>
      <c r="Z2803" s="99"/>
      <c r="AA2803" s="100"/>
      <c r="AB2803" s="99"/>
      <c r="AC2803" s="100"/>
      <c r="AD2803" s="105"/>
      <c r="AE2803" s="94"/>
      <c r="AF2803" s="105"/>
      <c r="AG2803" s="94"/>
      <c r="AH2803" s="132"/>
      <c r="AI2803" s="97"/>
      <c r="AJ2803" s="96"/>
      <c r="AK2803" s="176"/>
      <c r="AL2803" s="169"/>
    </row>
    <row r="2804" spans="13:38" x14ac:dyDescent="0.45">
      <c r="M2804" s="96"/>
      <c r="N2804" s="103"/>
      <c r="R2804" s="108"/>
      <c r="S2804" s="98"/>
      <c r="T2804" s="105"/>
      <c r="V2804" s="171"/>
      <c r="W2804" s="95"/>
      <c r="X2804" s="129"/>
      <c r="Y2804" s="100"/>
      <c r="Z2804" s="99"/>
      <c r="AA2804" s="100"/>
      <c r="AB2804" s="99"/>
      <c r="AC2804" s="100"/>
      <c r="AD2804" s="105"/>
      <c r="AE2804" s="94"/>
      <c r="AF2804" s="105"/>
      <c r="AG2804" s="94"/>
      <c r="AH2804" s="132"/>
      <c r="AI2804" s="97"/>
      <c r="AJ2804" s="96"/>
      <c r="AK2804" s="176"/>
      <c r="AL2804" s="169"/>
    </row>
    <row r="2805" spans="13:38" x14ac:dyDescent="0.45">
      <c r="M2805" s="96"/>
      <c r="N2805" s="103"/>
      <c r="R2805" s="108"/>
      <c r="S2805" s="98"/>
      <c r="T2805" s="105"/>
      <c r="V2805" s="171"/>
      <c r="W2805" s="95"/>
      <c r="X2805" s="129"/>
      <c r="Y2805" s="100"/>
      <c r="Z2805" s="99"/>
      <c r="AA2805" s="100"/>
      <c r="AB2805" s="99"/>
      <c r="AC2805" s="100"/>
      <c r="AD2805" s="105"/>
      <c r="AE2805" s="94"/>
      <c r="AF2805" s="105"/>
      <c r="AG2805" s="94"/>
      <c r="AH2805" s="132"/>
      <c r="AI2805" s="97"/>
      <c r="AJ2805" s="96"/>
      <c r="AK2805" s="176"/>
      <c r="AL2805" s="169"/>
    </row>
    <row r="2806" spans="13:38" x14ac:dyDescent="0.45">
      <c r="M2806" s="96"/>
      <c r="N2806" s="103"/>
      <c r="R2806" s="108"/>
      <c r="S2806" s="98"/>
      <c r="T2806" s="105"/>
      <c r="V2806" s="171"/>
      <c r="W2806" s="95"/>
      <c r="X2806" s="129"/>
      <c r="Y2806" s="100"/>
      <c r="Z2806" s="99"/>
      <c r="AA2806" s="100"/>
      <c r="AB2806" s="99"/>
      <c r="AC2806" s="100"/>
      <c r="AD2806" s="105"/>
      <c r="AE2806" s="94"/>
      <c r="AF2806" s="105"/>
      <c r="AG2806" s="94"/>
      <c r="AH2806" s="132"/>
      <c r="AI2806" s="97"/>
      <c r="AJ2806" s="96"/>
      <c r="AK2806" s="176"/>
      <c r="AL2806" s="169"/>
    </row>
    <row r="2807" spans="13:38" x14ac:dyDescent="0.45">
      <c r="M2807" s="96"/>
      <c r="N2807" s="103"/>
      <c r="R2807" s="108"/>
      <c r="S2807" s="98"/>
      <c r="T2807" s="105"/>
      <c r="V2807" s="171"/>
      <c r="W2807" s="95"/>
      <c r="X2807" s="129"/>
      <c r="Y2807" s="100"/>
      <c r="Z2807" s="99"/>
      <c r="AA2807" s="100"/>
      <c r="AB2807" s="99"/>
      <c r="AC2807" s="100"/>
      <c r="AD2807" s="105"/>
      <c r="AE2807" s="94"/>
      <c r="AF2807" s="105"/>
      <c r="AG2807" s="94"/>
      <c r="AH2807" s="132"/>
      <c r="AI2807" s="97"/>
      <c r="AJ2807" s="96"/>
      <c r="AK2807" s="176"/>
      <c r="AL2807" s="169"/>
    </row>
    <row r="2808" spans="13:38" x14ac:dyDescent="0.45">
      <c r="M2808" s="96"/>
      <c r="N2808" s="103"/>
      <c r="R2808" s="108"/>
      <c r="S2808" s="98"/>
      <c r="T2808" s="105"/>
      <c r="V2808" s="171"/>
      <c r="W2808" s="95"/>
      <c r="X2808" s="129"/>
      <c r="Y2808" s="100"/>
      <c r="Z2808" s="99"/>
      <c r="AA2808" s="100"/>
      <c r="AB2808" s="99"/>
      <c r="AC2808" s="100"/>
      <c r="AD2808" s="105"/>
      <c r="AE2808" s="94"/>
      <c r="AF2808" s="105"/>
      <c r="AG2808" s="94"/>
      <c r="AH2808" s="132"/>
      <c r="AI2808" s="97"/>
      <c r="AJ2808" s="96"/>
      <c r="AK2808" s="176"/>
      <c r="AL2808" s="169"/>
    </row>
    <row r="2809" spans="13:38" x14ac:dyDescent="0.45">
      <c r="M2809" s="96"/>
      <c r="N2809" s="103"/>
      <c r="R2809" s="108"/>
      <c r="S2809" s="98"/>
      <c r="T2809" s="105"/>
      <c r="V2809" s="171"/>
      <c r="W2809" s="95"/>
      <c r="X2809" s="129"/>
      <c r="Y2809" s="100"/>
      <c r="Z2809" s="99"/>
      <c r="AA2809" s="100"/>
      <c r="AB2809" s="99"/>
      <c r="AC2809" s="100"/>
      <c r="AD2809" s="105"/>
      <c r="AE2809" s="94"/>
      <c r="AF2809" s="105"/>
      <c r="AG2809" s="94"/>
      <c r="AH2809" s="132"/>
      <c r="AI2809" s="97"/>
      <c r="AJ2809" s="96"/>
      <c r="AK2809" s="176"/>
      <c r="AL2809" s="169"/>
    </row>
    <row r="2810" spans="13:38" x14ac:dyDescent="0.45">
      <c r="M2810" s="96"/>
      <c r="N2810" s="103"/>
      <c r="R2810" s="108"/>
      <c r="S2810" s="98"/>
      <c r="T2810" s="105"/>
      <c r="V2810" s="171"/>
      <c r="W2810" s="95"/>
      <c r="X2810" s="129"/>
      <c r="Y2810" s="100"/>
      <c r="Z2810" s="99"/>
      <c r="AA2810" s="100"/>
      <c r="AB2810" s="99"/>
      <c r="AC2810" s="100"/>
      <c r="AD2810" s="105"/>
      <c r="AE2810" s="94"/>
      <c r="AF2810" s="105"/>
      <c r="AG2810" s="94"/>
      <c r="AH2810" s="132"/>
      <c r="AI2810" s="97"/>
      <c r="AJ2810" s="96"/>
      <c r="AK2810" s="176"/>
      <c r="AL2810" s="169"/>
    </row>
    <row r="2811" spans="13:38" x14ac:dyDescent="0.45">
      <c r="M2811" s="96"/>
      <c r="N2811" s="103"/>
      <c r="R2811" s="108"/>
      <c r="S2811" s="98"/>
      <c r="T2811" s="105"/>
      <c r="V2811" s="171"/>
      <c r="W2811" s="95"/>
      <c r="X2811" s="129"/>
      <c r="Y2811" s="100"/>
      <c r="Z2811" s="99"/>
      <c r="AA2811" s="100"/>
      <c r="AB2811" s="99"/>
      <c r="AC2811" s="100"/>
      <c r="AD2811" s="105"/>
      <c r="AE2811" s="94"/>
      <c r="AF2811" s="105"/>
      <c r="AG2811" s="94"/>
      <c r="AH2811" s="132"/>
      <c r="AI2811" s="97"/>
      <c r="AJ2811" s="96"/>
      <c r="AK2811" s="176"/>
      <c r="AL2811" s="169"/>
    </row>
    <row r="2812" spans="13:38" x14ac:dyDescent="0.45">
      <c r="M2812" s="96"/>
      <c r="N2812" s="103"/>
      <c r="R2812" s="108"/>
      <c r="S2812" s="98"/>
      <c r="T2812" s="105"/>
      <c r="V2812" s="171"/>
      <c r="W2812" s="95"/>
      <c r="X2812" s="129"/>
      <c r="Y2812" s="100"/>
      <c r="Z2812" s="99"/>
      <c r="AA2812" s="100"/>
      <c r="AB2812" s="99"/>
      <c r="AC2812" s="100"/>
      <c r="AD2812" s="105"/>
      <c r="AE2812" s="94"/>
      <c r="AF2812" s="105"/>
      <c r="AG2812" s="94"/>
      <c r="AH2812" s="132"/>
      <c r="AI2812" s="97"/>
      <c r="AJ2812" s="96"/>
      <c r="AK2812" s="176"/>
      <c r="AL2812" s="169"/>
    </row>
    <row r="2813" spans="13:38" x14ac:dyDescent="0.45">
      <c r="M2813" s="96"/>
      <c r="N2813" s="103"/>
      <c r="R2813" s="108"/>
      <c r="S2813" s="98"/>
      <c r="T2813" s="105"/>
      <c r="V2813" s="171"/>
      <c r="W2813" s="95"/>
      <c r="X2813" s="129"/>
      <c r="Y2813" s="100"/>
      <c r="Z2813" s="99"/>
      <c r="AA2813" s="100"/>
      <c r="AB2813" s="99"/>
      <c r="AC2813" s="100"/>
      <c r="AD2813" s="105"/>
      <c r="AE2813" s="94"/>
      <c r="AF2813" s="105"/>
      <c r="AG2813" s="94"/>
      <c r="AH2813" s="132"/>
      <c r="AI2813" s="97"/>
      <c r="AJ2813" s="96"/>
      <c r="AK2813" s="176"/>
      <c r="AL2813" s="169"/>
    </row>
    <row r="2814" spans="13:38" x14ac:dyDescent="0.45">
      <c r="M2814" s="96"/>
      <c r="N2814" s="103"/>
      <c r="R2814" s="108"/>
      <c r="S2814" s="98"/>
      <c r="T2814" s="105"/>
      <c r="V2814" s="171"/>
      <c r="W2814" s="95"/>
      <c r="X2814" s="129"/>
      <c r="Y2814" s="100"/>
      <c r="Z2814" s="99"/>
      <c r="AA2814" s="100"/>
      <c r="AB2814" s="99"/>
      <c r="AC2814" s="100"/>
      <c r="AD2814" s="105"/>
      <c r="AE2814" s="94"/>
      <c r="AF2814" s="105"/>
      <c r="AG2814" s="94"/>
      <c r="AH2814" s="132"/>
      <c r="AI2814" s="97"/>
      <c r="AJ2814" s="96"/>
      <c r="AK2814" s="176"/>
      <c r="AL2814" s="169"/>
    </row>
    <row r="2815" spans="13:38" x14ac:dyDescent="0.45">
      <c r="M2815" s="96"/>
      <c r="N2815" s="103"/>
      <c r="R2815" s="108"/>
      <c r="S2815" s="98"/>
      <c r="T2815" s="105"/>
      <c r="V2815" s="171"/>
      <c r="W2815" s="95"/>
      <c r="X2815" s="129"/>
      <c r="Y2815" s="100"/>
      <c r="Z2815" s="99"/>
      <c r="AA2815" s="100"/>
      <c r="AB2815" s="99"/>
      <c r="AC2815" s="100"/>
      <c r="AD2815" s="105"/>
      <c r="AE2815" s="94"/>
      <c r="AF2815" s="105"/>
      <c r="AG2815" s="94"/>
      <c r="AH2815" s="132"/>
      <c r="AI2815" s="97"/>
      <c r="AJ2815" s="96"/>
      <c r="AK2815" s="176"/>
      <c r="AL2815" s="169"/>
    </row>
    <row r="2816" spans="13:38" x14ac:dyDescent="0.45">
      <c r="M2816" s="96"/>
      <c r="N2816" s="103"/>
      <c r="R2816" s="108"/>
      <c r="S2816" s="98"/>
      <c r="T2816" s="105"/>
      <c r="V2816" s="171"/>
      <c r="W2816" s="95"/>
      <c r="X2816" s="129"/>
      <c r="Y2816" s="100"/>
      <c r="Z2816" s="99"/>
      <c r="AA2816" s="100"/>
      <c r="AB2816" s="99"/>
      <c r="AC2816" s="100"/>
      <c r="AD2816" s="105"/>
      <c r="AE2816" s="94"/>
      <c r="AF2816" s="105"/>
      <c r="AG2816" s="94"/>
      <c r="AH2816" s="132"/>
      <c r="AI2816" s="97"/>
      <c r="AJ2816" s="96"/>
      <c r="AK2816" s="176"/>
      <c r="AL2816" s="169"/>
    </row>
    <row r="2817" spans="13:38" x14ac:dyDescent="0.45">
      <c r="M2817" s="96"/>
      <c r="N2817" s="103"/>
      <c r="R2817" s="108"/>
      <c r="S2817" s="98"/>
      <c r="T2817" s="105"/>
      <c r="V2817" s="171"/>
      <c r="W2817" s="95"/>
      <c r="X2817" s="129"/>
      <c r="Y2817" s="100"/>
      <c r="Z2817" s="99"/>
      <c r="AA2817" s="100"/>
      <c r="AB2817" s="99"/>
      <c r="AC2817" s="100"/>
      <c r="AD2817" s="105"/>
      <c r="AE2817" s="94"/>
      <c r="AF2817" s="105"/>
      <c r="AG2817" s="94"/>
      <c r="AH2817" s="132"/>
      <c r="AI2817" s="97"/>
      <c r="AJ2817" s="96"/>
      <c r="AK2817" s="176"/>
      <c r="AL2817" s="169"/>
    </row>
    <row r="2818" spans="13:38" x14ac:dyDescent="0.45">
      <c r="M2818" s="96"/>
      <c r="N2818" s="103"/>
      <c r="R2818" s="108"/>
      <c r="S2818" s="98"/>
      <c r="T2818" s="105"/>
      <c r="V2818" s="171"/>
      <c r="W2818" s="95"/>
      <c r="X2818" s="129"/>
      <c r="Y2818" s="100"/>
      <c r="Z2818" s="99"/>
      <c r="AA2818" s="100"/>
      <c r="AB2818" s="99"/>
      <c r="AC2818" s="100"/>
      <c r="AD2818" s="105"/>
      <c r="AE2818" s="94"/>
      <c r="AF2818" s="105"/>
      <c r="AG2818" s="94"/>
      <c r="AH2818" s="132"/>
      <c r="AI2818" s="97"/>
      <c r="AJ2818" s="96"/>
      <c r="AK2818" s="176"/>
      <c r="AL2818" s="169"/>
    </row>
    <row r="2819" spans="13:38" x14ac:dyDescent="0.45">
      <c r="M2819" s="96"/>
      <c r="N2819" s="103"/>
      <c r="R2819" s="108"/>
      <c r="S2819" s="98"/>
      <c r="T2819" s="105"/>
      <c r="V2819" s="171"/>
      <c r="W2819" s="95"/>
      <c r="X2819" s="129"/>
      <c r="Y2819" s="100"/>
      <c r="Z2819" s="99"/>
      <c r="AA2819" s="100"/>
      <c r="AB2819" s="99"/>
      <c r="AC2819" s="100"/>
      <c r="AD2819" s="105"/>
      <c r="AE2819" s="94"/>
      <c r="AF2819" s="105"/>
      <c r="AG2819" s="94"/>
      <c r="AH2819" s="132"/>
      <c r="AI2819" s="97"/>
      <c r="AJ2819" s="96"/>
      <c r="AK2819" s="176"/>
      <c r="AL2819" s="169"/>
    </row>
    <row r="2820" spans="13:38" x14ac:dyDescent="0.45">
      <c r="M2820" s="96"/>
      <c r="N2820" s="103"/>
      <c r="R2820" s="108"/>
      <c r="S2820" s="98"/>
      <c r="T2820" s="105"/>
      <c r="V2820" s="171"/>
      <c r="W2820" s="95"/>
      <c r="X2820" s="129"/>
      <c r="Y2820" s="100"/>
      <c r="Z2820" s="99"/>
      <c r="AA2820" s="100"/>
      <c r="AB2820" s="99"/>
      <c r="AC2820" s="100"/>
      <c r="AD2820" s="105"/>
      <c r="AE2820" s="94"/>
      <c r="AF2820" s="105"/>
      <c r="AG2820" s="94"/>
      <c r="AH2820" s="132"/>
      <c r="AI2820" s="97"/>
      <c r="AJ2820" s="96"/>
      <c r="AK2820" s="176"/>
      <c r="AL2820" s="169"/>
    </row>
    <row r="2821" spans="13:38" x14ac:dyDescent="0.45">
      <c r="M2821" s="96"/>
      <c r="N2821" s="103"/>
      <c r="R2821" s="108"/>
      <c r="S2821" s="98"/>
      <c r="T2821" s="105"/>
      <c r="V2821" s="171"/>
      <c r="W2821" s="95"/>
      <c r="X2821" s="129"/>
      <c r="Y2821" s="100"/>
      <c r="Z2821" s="99"/>
      <c r="AA2821" s="100"/>
      <c r="AB2821" s="99"/>
      <c r="AC2821" s="100"/>
      <c r="AD2821" s="105"/>
      <c r="AE2821" s="94"/>
      <c r="AF2821" s="105"/>
      <c r="AG2821" s="94"/>
      <c r="AH2821" s="132"/>
      <c r="AI2821" s="97"/>
      <c r="AJ2821" s="96"/>
      <c r="AK2821" s="176"/>
      <c r="AL2821" s="169"/>
    </row>
    <row r="2822" spans="13:38" x14ac:dyDescent="0.45">
      <c r="M2822" s="96"/>
      <c r="N2822" s="103"/>
      <c r="R2822" s="108"/>
      <c r="S2822" s="98"/>
      <c r="T2822" s="105"/>
      <c r="V2822" s="171"/>
      <c r="W2822" s="95"/>
      <c r="X2822" s="129"/>
      <c r="Y2822" s="100"/>
      <c r="Z2822" s="99"/>
      <c r="AA2822" s="100"/>
      <c r="AB2822" s="99"/>
      <c r="AC2822" s="100"/>
      <c r="AD2822" s="105"/>
      <c r="AE2822" s="94"/>
      <c r="AF2822" s="105"/>
      <c r="AG2822" s="94"/>
      <c r="AH2822" s="132"/>
      <c r="AI2822" s="97"/>
      <c r="AJ2822" s="96"/>
      <c r="AK2822" s="176"/>
      <c r="AL2822" s="169"/>
    </row>
    <row r="2823" spans="13:38" x14ac:dyDescent="0.45">
      <c r="M2823" s="96"/>
      <c r="N2823" s="103"/>
      <c r="R2823" s="108"/>
      <c r="S2823" s="98"/>
      <c r="T2823" s="105"/>
      <c r="V2823" s="171"/>
      <c r="W2823" s="95"/>
      <c r="X2823" s="129"/>
      <c r="Y2823" s="100"/>
      <c r="Z2823" s="99"/>
      <c r="AA2823" s="100"/>
      <c r="AB2823" s="99"/>
      <c r="AC2823" s="100"/>
      <c r="AD2823" s="105"/>
      <c r="AE2823" s="94"/>
      <c r="AF2823" s="105"/>
      <c r="AG2823" s="94"/>
      <c r="AH2823" s="132"/>
      <c r="AI2823" s="97"/>
      <c r="AJ2823" s="96"/>
      <c r="AK2823" s="176"/>
      <c r="AL2823" s="169"/>
    </row>
    <row r="2824" spans="13:38" x14ac:dyDescent="0.45">
      <c r="M2824" s="96"/>
      <c r="N2824" s="103"/>
      <c r="R2824" s="108"/>
      <c r="S2824" s="98"/>
      <c r="T2824" s="105"/>
      <c r="V2824" s="171"/>
      <c r="W2824" s="95"/>
      <c r="X2824" s="129"/>
      <c r="Y2824" s="100"/>
      <c r="Z2824" s="99"/>
      <c r="AA2824" s="100"/>
      <c r="AB2824" s="99"/>
      <c r="AC2824" s="100"/>
      <c r="AD2824" s="105"/>
      <c r="AE2824" s="94"/>
      <c r="AF2824" s="105"/>
      <c r="AG2824" s="94"/>
      <c r="AH2824" s="132"/>
      <c r="AI2824" s="97"/>
      <c r="AJ2824" s="96"/>
      <c r="AK2824" s="176"/>
      <c r="AL2824" s="169"/>
    </row>
    <row r="2825" spans="13:38" x14ac:dyDescent="0.45">
      <c r="M2825" s="96"/>
      <c r="N2825" s="103"/>
      <c r="R2825" s="108"/>
      <c r="S2825" s="98"/>
      <c r="T2825" s="105"/>
      <c r="V2825" s="171"/>
      <c r="W2825" s="95"/>
      <c r="X2825" s="129"/>
      <c r="Y2825" s="100"/>
      <c r="Z2825" s="99"/>
      <c r="AA2825" s="100"/>
      <c r="AB2825" s="99"/>
      <c r="AC2825" s="100"/>
      <c r="AD2825" s="105"/>
      <c r="AE2825" s="94"/>
      <c r="AF2825" s="105"/>
      <c r="AG2825" s="94"/>
      <c r="AH2825" s="132"/>
      <c r="AI2825" s="97"/>
      <c r="AJ2825" s="96"/>
      <c r="AK2825" s="176"/>
      <c r="AL2825" s="169"/>
    </row>
    <row r="2826" spans="13:38" x14ac:dyDescent="0.45">
      <c r="M2826" s="96"/>
      <c r="N2826" s="103"/>
      <c r="R2826" s="108"/>
      <c r="S2826" s="98"/>
      <c r="T2826" s="105"/>
      <c r="V2826" s="171"/>
      <c r="W2826" s="95"/>
      <c r="X2826" s="129"/>
      <c r="Y2826" s="100"/>
      <c r="Z2826" s="99"/>
      <c r="AA2826" s="100"/>
      <c r="AB2826" s="99"/>
      <c r="AC2826" s="100"/>
      <c r="AD2826" s="105"/>
      <c r="AE2826" s="94"/>
      <c r="AF2826" s="105"/>
      <c r="AG2826" s="94"/>
      <c r="AH2826" s="132"/>
      <c r="AI2826" s="97"/>
      <c r="AJ2826" s="96"/>
      <c r="AK2826" s="176"/>
      <c r="AL2826" s="169"/>
    </row>
    <row r="2827" spans="13:38" x14ac:dyDescent="0.45">
      <c r="M2827" s="96"/>
      <c r="N2827" s="103"/>
      <c r="R2827" s="108"/>
      <c r="S2827" s="98"/>
      <c r="T2827" s="105"/>
      <c r="V2827" s="171"/>
      <c r="W2827" s="95"/>
      <c r="X2827" s="129"/>
      <c r="Y2827" s="100"/>
      <c r="Z2827" s="99"/>
      <c r="AA2827" s="100"/>
      <c r="AB2827" s="99"/>
      <c r="AC2827" s="100"/>
      <c r="AD2827" s="105"/>
      <c r="AE2827" s="94"/>
      <c r="AF2827" s="105"/>
      <c r="AG2827" s="94"/>
      <c r="AH2827" s="132"/>
      <c r="AI2827" s="97"/>
      <c r="AJ2827" s="96"/>
      <c r="AK2827" s="176"/>
      <c r="AL2827" s="169"/>
    </row>
    <row r="2828" spans="13:38" x14ac:dyDescent="0.45">
      <c r="M2828" s="96"/>
      <c r="N2828" s="103"/>
      <c r="R2828" s="108"/>
      <c r="S2828" s="98"/>
      <c r="T2828" s="105"/>
      <c r="V2828" s="171"/>
      <c r="W2828" s="95"/>
      <c r="X2828" s="129"/>
      <c r="Y2828" s="100"/>
      <c r="Z2828" s="99"/>
      <c r="AA2828" s="100"/>
      <c r="AB2828" s="99"/>
      <c r="AC2828" s="100"/>
      <c r="AD2828" s="105"/>
      <c r="AE2828" s="94"/>
      <c r="AF2828" s="105"/>
      <c r="AG2828" s="94"/>
      <c r="AH2828" s="132"/>
      <c r="AI2828" s="97"/>
      <c r="AJ2828" s="96"/>
      <c r="AK2828" s="176"/>
      <c r="AL2828" s="169"/>
    </row>
    <row r="2829" spans="13:38" x14ac:dyDescent="0.45">
      <c r="M2829" s="96"/>
      <c r="N2829" s="103"/>
      <c r="R2829" s="108"/>
      <c r="S2829" s="98"/>
      <c r="T2829" s="105"/>
      <c r="V2829" s="171"/>
      <c r="W2829" s="95"/>
      <c r="X2829" s="129"/>
      <c r="Y2829" s="100"/>
      <c r="Z2829" s="99"/>
      <c r="AA2829" s="100"/>
      <c r="AB2829" s="99"/>
      <c r="AC2829" s="100"/>
      <c r="AD2829" s="105"/>
      <c r="AE2829" s="94"/>
      <c r="AF2829" s="105"/>
      <c r="AG2829" s="94"/>
      <c r="AH2829" s="132"/>
      <c r="AI2829" s="97"/>
      <c r="AJ2829" s="96"/>
      <c r="AK2829" s="176"/>
      <c r="AL2829" s="169"/>
    </row>
    <row r="2830" spans="13:38" x14ac:dyDescent="0.45">
      <c r="M2830" s="96"/>
      <c r="N2830" s="103"/>
      <c r="R2830" s="108"/>
      <c r="S2830" s="98"/>
      <c r="T2830" s="105"/>
      <c r="V2830" s="171"/>
      <c r="W2830" s="95"/>
      <c r="X2830" s="129"/>
      <c r="Y2830" s="100"/>
      <c r="Z2830" s="99"/>
      <c r="AA2830" s="100"/>
      <c r="AB2830" s="99"/>
      <c r="AC2830" s="100"/>
      <c r="AD2830" s="105"/>
      <c r="AE2830" s="94"/>
      <c r="AF2830" s="105"/>
      <c r="AG2830" s="94"/>
      <c r="AH2830" s="132"/>
      <c r="AI2830" s="97"/>
      <c r="AJ2830" s="96"/>
      <c r="AK2830" s="176"/>
      <c r="AL2830" s="169"/>
    </row>
    <row r="2831" spans="13:38" x14ac:dyDescent="0.45">
      <c r="M2831" s="96"/>
      <c r="N2831" s="103"/>
      <c r="R2831" s="108"/>
      <c r="S2831" s="98"/>
      <c r="T2831" s="105"/>
      <c r="V2831" s="171"/>
      <c r="W2831" s="95"/>
      <c r="X2831" s="129"/>
      <c r="Y2831" s="100"/>
      <c r="Z2831" s="99"/>
      <c r="AA2831" s="100"/>
      <c r="AB2831" s="99"/>
      <c r="AC2831" s="100"/>
      <c r="AD2831" s="105"/>
      <c r="AE2831" s="94"/>
      <c r="AF2831" s="105"/>
      <c r="AG2831" s="94"/>
      <c r="AH2831" s="132"/>
      <c r="AI2831" s="97"/>
      <c r="AJ2831" s="96"/>
      <c r="AK2831" s="176"/>
      <c r="AL2831" s="169"/>
    </row>
    <row r="2832" spans="13:38" x14ac:dyDescent="0.45">
      <c r="M2832" s="96"/>
      <c r="N2832" s="103"/>
      <c r="R2832" s="108"/>
      <c r="S2832" s="98"/>
      <c r="T2832" s="105"/>
      <c r="V2832" s="171"/>
      <c r="W2832" s="95"/>
      <c r="X2832" s="129"/>
      <c r="Y2832" s="100"/>
      <c r="Z2832" s="99"/>
      <c r="AA2832" s="100"/>
      <c r="AB2832" s="99"/>
      <c r="AC2832" s="100"/>
      <c r="AD2832" s="105"/>
      <c r="AE2832" s="94"/>
      <c r="AF2832" s="105"/>
      <c r="AG2832" s="94"/>
      <c r="AH2832" s="132"/>
      <c r="AI2832" s="97"/>
      <c r="AJ2832" s="96"/>
      <c r="AK2832" s="176"/>
      <c r="AL2832" s="169"/>
    </row>
    <row r="2833" spans="13:38" x14ac:dyDescent="0.45">
      <c r="M2833" s="96"/>
      <c r="N2833" s="103"/>
      <c r="R2833" s="108"/>
      <c r="S2833" s="98"/>
      <c r="T2833" s="105"/>
      <c r="V2833" s="171"/>
      <c r="W2833" s="95"/>
      <c r="X2833" s="129"/>
      <c r="Y2833" s="100"/>
      <c r="Z2833" s="99"/>
      <c r="AA2833" s="100"/>
      <c r="AB2833" s="99"/>
      <c r="AC2833" s="100"/>
      <c r="AD2833" s="105"/>
      <c r="AE2833" s="94"/>
      <c r="AF2833" s="105"/>
      <c r="AG2833" s="94"/>
      <c r="AH2833" s="132"/>
      <c r="AI2833" s="97"/>
      <c r="AJ2833" s="96"/>
      <c r="AK2833" s="176"/>
      <c r="AL2833" s="169"/>
    </row>
    <row r="2834" spans="13:38" x14ac:dyDescent="0.45">
      <c r="M2834" s="96"/>
      <c r="N2834" s="103"/>
      <c r="R2834" s="108"/>
      <c r="S2834" s="98"/>
      <c r="T2834" s="105"/>
      <c r="V2834" s="171"/>
      <c r="W2834" s="95"/>
      <c r="X2834" s="129"/>
      <c r="Y2834" s="100"/>
      <c r="Z2834" s="99"/>
      <c r="AA2834" s="100"/>
      <c r="AB2834" s="99"/>
      <c r="AC2834" s="100"/>
      <c r="AD2834" s="105"/>
      <c r="AE2834" s="94"/>
      <c r="AF2834" s="105"/>
      <c r="AG2834" s="94"/>
      <c r="AH2834" s="132"/>
      <c r="AI2834" s="97"/>
      <c r="AJ2834" s="96"/>
      <c r="AK2834" s="176"/>
      <c r="AL2834" s="169"/>
    </row>
    <row r="2835" spans="13:38" x14ac:dyDescent="0.45">
      <c r="M2835" s="96"/>
      <c r="N2835" s="103"/>
      <c r="R2835" s="108"/>
      <c r="S2835" s="98"/>
      <c r="T2835" s="105"/>
      <c r="V2835" s="171"/>
      <c r="W2835" s="95"/>
      <c r="X2835" s="129"/>
      <c r="Y2835" s="100"/>
      <c r="Z2835" s="99"/>
      <c r="AA2835" s="100"/>
      <c r="AB2835" s="99"/>
      <c r="AC2835" s="100"/>
      <c r="AD2835" s="105"/>
      <c r="AE2835" s="94"/>
      <c r="AF2835" s="105"/>
      <c r="AG2835" s="94"/>
      <c r="AH2835" s="132"/>
      <c r="AI2835" s="97"/>
      <c r="AJ2835" s="96"/>
      <c r="AK2835" s="176"/>
      <c r="AL2835" s="169"/>
    </row>
    <row r="2836" spans="13:38" x14ac:dyDescent="0.45">
      <c r="M2836" s="96"/>
      <c r="N2836" s="103"/>
      <c r="R2836" s="108"/>
      <c r="S2836" s="98"/>
      <c r="T2836" s="105"/>
      <c r="V2836" s="171"/>
      <c r="W2836" s="95"/>
      <c r="X2836" s="129"/>
      <c r="Y2836" s="100"/>
      <c r="Z2836" s="99"/>
      <c r="AA2836" s="100"/>
      <c r="AB2836" s="99"/>
      <c r="AC2836" s="100"/>
      <c r="AD2836" s="105"/>
      <c r="AE2836" s="94"/>
      <c r="AF2836" s="105"/>
      <c r="AG2836" s="94"/>
      <c r="AH2836" s="132"/>
      <c r="AI2836" s="97"/>
      <c r="AJ2836" s="96"/>
      <c r="AK2836" s="176"/>
      <c r="AL2836" s="169"/>
    </row>
    <row r="2837" spans="13:38" x14ac:dyDescent="0.45">
      <c r="M2837" s="96"/>
      <c r="N2837" s="103"/>
      <c r="R2837" s="108"/>
      <c r="S2837" s="98"/>
      <c r="T2837" s="105"/>
      <c r="V2837" s="171"/>
      <c r="W2837" s="95"/>
      <c r="X2837" s="129"/>
      <c r="Y2837" s="100"/>
      <c r="Z2837" s="99"/>
      <c r="AA2837" s="100"/>
      <c r="AB2837" s="99"/>
      <c r="AC2837" s="100"/>
      <c r="AD2837" s="105"/>
      <c r="AE2837" s="94"/>
      <c r="AF2837" s="105"/>
      <c r="AG2837" s="94"/>
      <c r="AH2837" s="132"/>
      <c r="AI2837" s="97"/>
      <c r="AJ2837" s="96"/>
      <c r="AK2837" s="176"/>
      <c r="AL2837" s="169"/>
    </row>
    <row r="2838" spans="13:38" x14ac:dyDescent="0.45">
      <c r="M2838" s="96"/>
      <c r="N2838" s="103"/>
      <c r="R2838" s="108"/>
      <c r="S2838" s="98"/>
      <c r="T2838" s="105"/>
      <c r="V2838" s="171"/>
      <c r="W2838" s="95"/>
      <c r="X2838" s="129"/>
      <c r="Y2838" s="100"/>
      <c r="Z2838" s="99"/>
      <c r="AA2838" s="100"/>
      <c r="AB2838" s="99"/>
      <c r="AC2838" s="100"/>
      <c r="AD2838" s="105"/>
      <c r="AE2838" s="94"/>
      <c r="AF2838" s="105"/>
      <c r="AG2838" s="94"/>
      <c r="AH2838" s="132"/>
      <c r="AI2838" s="97"/>
      <c r="AJ2838" s="96"/>
      <c r="AK2838" s="176"/>
      <c r="AL2838" s="169"/>
    </row>
    <row r="2839" spans="13:38" x14ac:dyDescent="0.45">
      <c r="M2839" s="96"/>
      <c r="N2839" s="103"/>
      <c r="R2839" s="108"/>
      <c r="S2839" s="98"/>
      <c r="T2839" s="105"/>
      <c r="V2839" s="171"/>
      <c r="W2839" s="95"/>
      <c r="X2839" s="129"/>
      <c r="Y2839" s="100"/>
      <c r="Z2839" s="99"/>
      <c r="AA2839" s="100"/>
      <c r="AB2839" s="99"/>
      <c r="AC2839" s="100"/>
      <c r="AD2839" s="105"/>
      <c r="AE2839" s="94"/>
      <c r="AF2839" s="105"/>
      <c r="AG2839" s="94"/>
      <c r="AH2839" s="132"/>
      <c r="AI2839" s="97"/>
      <c r="AJ2839" s="96"/>
      <c r="AK2839" s="176"/>
      <c r="AL2839" s="169"/>
    </row>
    <row r="2840" spans="13:38" x14ac:dyDescent="0.45">
      <c r="M2840" s="96"/>
      <c r="N2840" s="103"/>
      <c r="R2840" s="108"/>
      <c r="S2840" s="98"/>
      <c r="T2840" s="105"/>
      <c r="V2840" s="171"/>
      <c r="W2840" s="95"/>
      <c r="X2840" s="129"/>
      <c r="Y2840" s="100"/>
      <c r="Z2840" s="99"/>
      <c r="AA2840" s="100"/>
      <c r="AB2840" s="99"/>
      <c r="AC2840" s="100"/>
      <c r="AD2840" s="105"/>
      <c r="AE2840" s="94"/>
      <c r="AF2840" s="105"/>
      <c r="AG2840" s="94"/>
      <c r="AH2840" s="132"/>
      <c r="AI2840" s="97"/>
      <c r="AJ2840" s="96"/>
      <c r="AK2840" s="176"/>
      <c r="AL2840" s="169"/>
    </row>
    <row r="2841" spans="13:38" x14ac:dyDescent="0.45">
      <c r="M2841" s="96"/>
      <c r="N2841" s="103"/>
      <c r="R2841" s="108"/>
      <c r="S2841" s="98"/>
      <c r="T2841" s="105"/>
      <c r="V2841" s="171"/>
      <c r="W2841" s="95"/>
      <c r="X2841" s="129"/>
      <c r="Y2841" s="100"/>
      <c r="Z2841" s="99"/>
      <c r="AA2841" s="100"/>
      <c r="AB2841" s="99"/>
      <c r="AC2841" s="100"/>
      <c r="AD2841" s="105"/>
      <c r="AE2841" s="94"/>
      <c r="AF2841" s="105"/>
      <c r="AG2841" s="94"/>
      <c r="AH2841" s="132"/>
      <c r="AI2841" s="97"/>
      <c r="AJ2841" s="96"/>
      <c r="AK2841" s="176"/>
      <c r="AL2841" s="169"/>
    </row>
    <row r="2842" spans="13:38" x14ac:dyDescent="0.45">
      <c r="M2842" s="96"/>
      <c r="N2842" s="103"/>
      <c r="R2842" s="108"/>
      <c r="S2842" s="98"/>
      <c r="T2842" s="105"/>
      <c r="V2842" s="171"/>
      <c r="W2842" s="95"/>
      <c r="X2842" s="129"/>
      <c r="Y2842" s="100"/>
      <c r="Z2842" s="99"/>
      <c r="AA2842" s="100"/>
      <c r="AB2842" s="99"/>
      <c r="AC2842" s="100"/>
      <c r="AD2842" s="105"/>
      <c r="AE2842" s="94"/>
      <c r="AF2842" s="105"/>
      <c r="AG2842" s="94"/>
      <c r="AH2842" s="132"/>
      <c r="AI2842" s="97"/>
      <c r="AJ2842" s="96"/>
      <c r="AK2842" s="176"/>
      <c r="AL2842" s="169"/>
    </row>
    <row r="2843" spans="13:38" x14ac:dyDescent="0.45">
      <c r="M2843" s="96"/>
      <c r="N2843" s="103"/>
      <c r="R2843" s="108"/>
      <c r="S2843" s="98"/>
      <c r="T2843" s="105"/>
      <c r="V2843" s="171"/>
      <c r="W2843" s="95"/>
      <c r="X2843" s="129"/>
      <c r="Y2843" s="100"/>
      <c r="Z2843" s="99"/>
      <c r="AA2843" s="100"/>
      <c r="AB2843" s="99"/>
      <c r="AC2843" s="100"/>
      <c r="AD2843" s="105"/>
      <c r="AE2843" s="94"/>
      <c r="AF2843" s="105"/>
      <c r="AG2843" s="94"/>
      <c r="AH2843" s="132"/>
      <c r="AI2843" s="97"/>
      <c r="AJ2843" s="96"/>
      <c r="AK2843" s="176"/>
      <c r="AL2843" s="169"/>
    </row>
    <row r="2844" spans="13:38" x14ac:dyDescent="0.45">
      <c r="M2844" s="96"/>
      <c r="N2844" s="103"/>
      <c r="R2844" s="108"/>
      <c r="S2844" s="98"/>
      <c r="T2844" s="105"/>
      <c r="V2844" s="171"/>
      <c r="W2844" s="95"/>
      <c r="X2844" s="129"/>
      <c r="Y2844" s="100"/>
      <c r="Z2844" s="99"/>
      <c r="AA2844" s="100"/>
      <c r="AB2844" s="99"/>
      <c r="AC2844" s="100"/>
      <c r="AD2844" s="105"/>
      <c r="AE2844" s="94"/>
      <c r="AF2844" s="105"/>
      <c r="AG2844" s="94"/>
      <c r="AH2844" s="132"/>
      <c r="AI2844" s="97"/>
      <c r="AJ2844" s="96"/>
      <c r="AK2844" s="176"/>
      <c r="AL2844" s="169"/>
    </row>
    <row r="2845" spans="13:38" x14ac:dyDescent="0.45">
      <c r="M2845" s="96"/>
      <c r="N2845" s="103"/>
      <c r="R2845" s="108"/>
      <c r="S2845" s="98"/>
      <c r="T2845" s="105"/>
      <c r="V2845" s="171"/>
      <c r="W2845" s="95"/>
      <c r="X2845" s="129"/>
      <c r="Y2845" s="100"/>
      <c r="Z2845" s="99"/>
      <c r="AA2845" s="100"/>
      <c r="AB2845" s="99"/>
      <c r="AC2845" s="100"/>
      <c r="AD2845" s="105"/>
      <c r="AE2845" s="94"/>
      <c r="AF2845" s="105"/>
      <c r="AG2845" s="94"/>
      <c r="AH2845" s="132"/>
      <c r="AI2845" s="97"/>
      <c r="AJ2845" s="96"/>
      <c r="AK2845" s="176"/>
      <c r="AL2845" s="169"/>
    </row>
    <row r="2846" spans="13:38" x14ac:dyDescent="0.45">
      <c r="M2846" s="96"/>
      <c r="N2846" s="103"/>
      <c r="R2846" s="108"/>
      <c r="S2846" s="98"/>
      <c r="T2846" s="105"/>
      <c r="V2846" s="171"/>
      <c r="W2846" s="95"/>
      <c r="X2846" s="129"/>
      <c r="Y2846" s="100"/>
      <c r="Z2846" s="99"/>
      <c r="AA2846" s="100"/>
      <c r="AB2846" s="99"/>
      <c r="AC2846" s="100"/>
      <c r="AD2846" s="105"/>
      <c r="AE2846" s="94"/>
      <c r="AF2846" s="105"/>
      <c r="AG2846" s="94"/>
      <c r="AH2846" s="132"/>
      <c r="AI2846" s="97"/>
      <c r="AJ2846" s="96"/>
      <c r="AK2846" s="176"/>
      <c r="AL2846" s="169"/>
    </row>
    <row r="2847" spans="13:38" x14ac:dyDescent="0.45">
      <c r="M2847" s="96"/>
      <c r="N2847" s="103"/>
      <c r="R2847" s="108"/>
      <c r="S2847" s="98"/>
      <c r="T2847" s="105"/>
      <c r="V2847" s="171"/>
      <c r="W2847" s="95"/>
      <c r="X2847" s="129"/>
      <c r="Y2847" s="100"/>
      <c r="Z2847" s="99"/>
      <c r="AA2847" s="100"/>
      <c r="AB2847" s="99"/>
      <c r="AC2847" s="100"/>
      <c r="AD2847" s="105"/>
      <c r="AE2847" s="94"/>
      <c r="AF2847" s="105"/>
      <c r="AG2847" s="94"/>
      <c r="AH2847" s="132"/>
      <c r="AI2847" s="97"/>
      <c r="AJ2847" s="96"/>
      <c r="AK2847" s="176"/>
      <c r="AL2847" s="169"/>
    </row>
    <row r="2848" spans="13:38" x14ac:dyDescent="0.45">
      <c r="M2848" s="96"/>
      <c r="N2848" s="103"/>
      <c r="R2848" s="108"/>
      <c r="S2848" s="98"/>
      <c r="T2848" s="105"/>
      <c r="V2848" s="171"/>
      <c r="W2848" s="95"/>
      <c r="X2848" s="129"/>
      <c r="Y2848" s="100"/>
      <c r="Z2848" s="99"/>
      <c r="AA2848" s="100"/>
      <c r="AB2848" s="99"/>
      <c r="AC2848" s="100"/>
      <c r="AD2848" s="105"/>
      <c r="AE2848" s="94"/>
      <c r="AF2848" s="105"/>
      <c r="AG2848" s="94"/>
      <c r="AH2848" s="132"/>
      <c r="AI2848" s="97"/>
      <c r="AJ2848" s="96"/>
      <c r="AK2848" s="176"/>
      <c r="AL2848" s="169"/>
    </row>
    <row r="2849" spans="13:38" x14ac:dyDescent="0.45">
      <c r="M2849" s="96"/>
      <c r="N2849" s="103"/>
      <c r="R2849" s="108"/>
      <c r="S2849" s="98"/>
      <c r="T2849" s="105"/>
      <c r="V2849" s="171"/>
      <c r="W2849" s="95"/>
      <c r="X2849" s="129"/>
      <c r="Y2849" s="100"/>
      <c r="Z2849" s="99"/>
      <c r="AA2849" s="100"/>
      <c r="AB2849" s="99"/>
      <c r="AC2849" s="100"/>
      <c r="AD2849" s="105"/>
      <c r="AE2849" s="94"/>
      <c r="AF2849" s="105"/>
      <c r="AG2849" s="94"/>
      <c r="AH2849" s="132"/>
      <c r="AI2849" s="97"/>
      <c r="AJ2849" s="96"/>
      <c r="AK2849" s="176"/>
      <c r="AL2849" s="169"/>
    </row>
    <row r="2850" spans="13:38" x14ac:dyDescent="0.45">
      <c r="M2850" s="96"/>
      <c r="N2850" s="103"/>
      <c r="R2850" s="108"/>
      <c r="S2850" s="98"/>
      <c r="T2850" s="105"/>
      <c r="V2850" s="171"/>
      <c r="W2850" s="95"/>
      <c r="X2850" s="129"/>
      <c r="Y2850" s="100"/>
      <c r="Z2850" s="99"/>
      <c r="AA2850" s="100"/>
      <c r="AB2850" s="99"/>
      <c r="AC2850" s="100"/>
      <c r="AD2850" s="105"/>
      <c r="AE2850" s="94"/>
      <c r="AF2850" s="105"/>
      <c r="AG2850" s="94"/>
      <c r="AH2850" s="132"/>
      <c r="AI2850" s="97"/>
      <c r="AJ2850" s="96"/>
      <c r="AK2850" s="176"/>
      <c r="AL2850" s="169"/>
    </row>
    <row r="2851" spans="13:38" x14ac:dyDescent="0.45">
      <c r="M2851" s="96"/>
      <c r="N2851" s="103"/>
      <c r="R2851" s="108"/>
      <c r="S2851" s="98"/>
      <c r="T2851" s="105"/>
      <c r="V2851" s="171"/>
      <c r="W2851" s="95"/>
      <c r="X2851" s="129"/>
      <c r="Y2851" s="100"/>
      <c r="Z2851" s="99"/>
      <c r="AA2851" s="100"/>
      <c r="AB2851" s="99"/>
      <c r="AC2851" s="100"/>
      <c r="AD2851" s="105"/>
      <c r="AE2851" s="94"/>
      <c r="AF2851" s="105"/>
      <c r="AG2851" s="94"/>
      <c r="AH2851" s="132"/>
      <c r="AI2851" s="97"/>
      <c r="AJ2851" s="96"/>
      <c r="AK2851" s="176"/>
      <c r="AL2851" s="169"/>
    </row>
    <row r="2852" spans="13:38" x14ac:dyDescent="0.45">
      <c r="M2852" s="96"/>
      <c r="N2852" s="103"/>
      <c r="R2852" s="108"/>
      <c r="S2852" s="98"/>
      <c r="T2852" s="105"/>
      <c r="V2852" s="171"/>
      <c r="W2852" s="95"/>
      <c r="X2852" s="129"/>
      <c r="Y2852" s="100"/>
      <c r="Z2852" s="99"/>
      <c r="AA2852" s="100"/>
      <c r="AB2852" s="99"/>
      <c r="AC2852" s="100"/>
      <c r="AD2852" s="105"/>
      <c r="AE2852" s="94"/>
      <c r="AF2852" s="105"/>
      <c r="AG2852" s="94"/>
      <c r="AH2852" s="132"/>
      <c r="AI2852" s="97"/>
      <c r="AJ2852" s="96"/>
      <c r="AK2852" s="176"/>
      <c r="AL2852" s="169"/>
    </row>
    <row r="2853" spans="13:38" x14ac:dyDescent="0.45">
      <c r="M2853" s="96"/>
      <c r="N2853" s="103"/>
      <c r="R2853" s="108"/>
      <c r="S2853" s="98"/>
      <c r="T2853" s="105"/>
      <c r="V2853" s="171"/>
      <c r="W2853" s="95"/>
      <c r="X2853" s="129"/>
      <c r="Y2853" s="100"/>
      <c r="Z2853" s="99"/>
      <c r="AA2853" s="100"/>
      <c r="AB2853" s="99"/>
      <c r="AC2853" s="100"/>
      <c r="AD2853" s="105"/>
      <c r="AE2853" s="94"/>
      <c r="AF2853" s="105"/>
      <c r="AG2853" s="94"/>
      <c r="AH2853" s="132"/>
      <c r="AI2853" s="97"/>
      <c r="AJ2853" s="96"/>
      <c r="AK2853" s="176"/>
      <c r="AL2853" s="169"/>
    </row>
    <row r="2854" spans="13:38" x14ac:dyDescent="0.45">
      <c r="M2854" s="96"/>
      <c r="N2854" s="103"/>
      <c r="R2854" s="108"/>
      <c r="S2854" s="98"/>
      <c r="T2854" s="105"/>
      <c r="V2854" s="171"/>
      <c r="W2854" s="95"/>
      <c r="X2854" s="129"/>
      <c r="Y2854" s="100"/>
      <c r="Z2854" s="99"/>
      <c r="AA2854" s="100"/>
      <c r="AB2854" s="99"/>
      <c r="AC2854" s="100"/>
      <c r="AD2854" s="105"/>
      <c r="AE2854" s="94"/>
      <c r="AF2854" s="105"/>
      <c r="AG2854" s="94"/>
      <c r="AH2854" s="132"/>
      <c r="AI2854" s="97"/>
      <c r="AJ2854" s="96"/>
      <c r="AK2854" s="176"/>
      <c r="AL2854" s="169"/>
    </row>
    <row r="2855" spans="13:38" x14ac:dyDescent="0.45">
      <c r="M2855" s="96"/>
      <c r="N2855" s="103"/>
      <c r="R2855" s="108"/>
      <c r="S2855" s="98"/>
      <c r="T2855" s="105"/>
      <c r="V2855" s="171"/>
      <c r="W2855" s="95"/>
      <c r="X2855" s="129"/>
      <c r="Y2855" s="100"/>
      <c r="Z2855" s="99"/>
      <c r="AA2855" s="100"/>
      <c r="AB2855" s="99"/>
      <c r="AC2855" s="100"/>
      <c r="AD2855" s="105"/>
      <c r="AE2855" s="94"/>
      <c r="AF2855" s="105"/>
      <c r="AG2855" s="94"/>
      <c r="AH2855" s="132"/>
      <c r="AI2855" s="97"/>
      <c r="AJ2855" s="96"/>
      <c r="AK2855" s="176"/>
      <c r="AL2855" s="169"/>
    </row>
    <row r="2856" spans="13:38" x14ac:dyDescent="0.45">
      <c r="M2856" s="96"/>
      <c r="N2856" s="103"/>
      <c r="R2856" s="108"/>
      <c r="S2856" s="98"/>
      <c r="T2856" s="105"/>
      <c r="V2856" s="171"/>
      <c r="W2856" s="95"/>
      <c r="X2856" s="129"/>
      <c r="Y2856" s="100"/>
      <c r="Z2856" s="99"/>
      <c r="AA2856" s="100"/>
      <c r="AB2856" s="99"/>
      <c r="AC2856" s="100"/>
      <c r="AD2856" s="105"/>
      <c r="AE2856" s="94"/>
      <c r="AF2856" s="105"/>
      <c r="AG2856" s="94"/>
      <c r="AH2856" s="132"/>
      <c r="AI2856" s="97"/>
      <c r="AJ2856" s="96"/>
      <c r="AK2856" s="176"/>
      <c r="AL2856" s="169"/>
    </row>
    <row r="2857" spans="13:38" x14ac:dyDescent="0.45">
      <c r="M2857" s="96"/>
      <c r="N2857" s="103"/>
      <c r="R2857" s="108"/>
      <c r="S2857" s="98"/>
      <c r="T2857" s="105"/>
      <c r="V2857" s="171"/>
      <c r="W2857" s="95"/>
      <c r="X2857" s="129"/>
      <c r="Y2857" s="100"/>
      <c r="Z2857" s="99"/>
      <c r="AA2857" s="100"/>
      <c r="AB2857" s="99"/>
      <c r="AC2857" s="100"/>
      <c r="AD2857" s="105"/>
      <c r="AE2857" s="94"/>
      <c r="AF2857" s="105"/>
      <c r="AG2857" s="94"/>
      <c r="AH2857" s="132"/>
      <c r="AI2857" s="97"/>
      <c r="AJ2857" s="96"/>
      <c r="AK2857" s="176"/>
      <c r="AL2857" s="169"/>
    </row>
    <row r="2858" spans="13:38" x14ac:dyDescent="0.45">
      <c r="M2858" s="96"/>
      <c r="N2858" s="103"/>
      <c r="R2858" s="108"/>
      <c r="S2858" s="98"/>
      <c r="T2858" s="105"/>
      <c r="V2858" s="171"/>
      <c r="W2858" s="95"/>
      <c r="X2858" s="129"/>
      <c r="Y2858" s="100"/>
      <c r="Z2858" s="99"/>
      <c r="AA2858" s="100"/>
      <c r="AB2858" s="99"/>
      <c r="AC2858" s="100"/>
      <c r="AD2858" s="105"/>
      <c r="AE2858" s="94"/>
      <c r="AF2858" s="105"/>
      <c r="AG2858" s="94"/>
      <c r="AH2858" s="132"/>
      <c r="AI2858" s="97"/>
      <c r="AJ2858" s="96"/>
      <c r="AK2858" s="176"/>
      <c r="AL2858" s="169"/>
    </row>
    <row r="2859" spans="13:38" x14ac:dyDescent="0.45">
      <c r="M2859" s="96"/>
      <c r="N2859" s="103"/>
      <c r="R2859" s="108"/>
      <c r="S2859" s="98"/>
      <c r="T2859" s="105"/>
      <c r="V2859" s="171"/>
      <c r="W2859" s="95"/>
      <c r="X2859" s="129"/>
      <c r="Y2859" s="100"/>
      <c r="Z2859" s="99"/>
      <c r="AA2859" s="100"/>
      <c r="AB2859" s="99"/>
      <c r="AC2859" s="100"/>
      <c r="AD2859" s="105"/>
      <c r="AE2859" s="94"/>
      <c r="AF2859" s="105"/>
      <c r="AG2859" s="94"/>
      <c r="AH2859" s="132"/>
      <c r="AI2859" s="97"/>
      <c r="AJ2859" s="96"/>
      <c r="AK2859" s="176"/>
      <c r="AL2859" s="169"/>
    </row>
    <row r="2860" spans="13:38" x14ac:dyDescent="0.45">
      <c r="M2860" s="96"/>
      <c r="N2860" s="103"/>
      <c r="R2860" s="108"/>
      <c r="S2860" s="98"/>
      <c r="T2860" s="105"/>
      <c r="V2860" s="171"/>
      <c r="W2860" s="95"/>
      <c r="X2860" s="129"/>
      <c r="Y2860" s="100"/>
      <c r="Z2860" s="99"/>
      <c r="AA2860" s="100"/>
      <c r="AB2860" s="99"/>
      <c r="AC2860" s="100"/>
      <c r="AD2860" s="105"/>
      <c r="AE2860" s="94"/>
      <c r="AF2860" s="105"/>
      <c r="AG2860" s="94"/>
      <c r="AH2860" s="132"/>
      <c r="AI2860" s="97"/>
      <c r="AJ2860" s="96"/>
      <c r="AK2860" s="176"/>
      <c r="AL2860" s="169"/>
    </row>
    <row r="2861" spans="13:38" x14ac:dyDescent="0.45">
      <c r="M2861" s="96"/>
      <c r="N2861" s="103"/>
      <c r="R2861" s="108"/>
      <c r="S2861" s="98"/>
      <c r="T2861" s="105"/>
      <c r="V2861" s="171"/>
      <c r="W2861" s="95"/>
      <c r="X2861" s="129"/>
      <c r="Y2861" s="100"/>
      <c r="Z2861" s="99"/>
      <c r="AA2861" s="100"/>
      <c r="AB2861" s="99"/>
      <c r="AC2861" s="100"/>
      <c r="AD2861" s="105"/>
      <c r="AE2861" s="94"/>
      <c r="AF2861" s="105"/>
      <c r="AG2861" s="94"/>
      <c r="AH2861" s="132"/>
      <c r="AI2861" s="97"/>
      <c r="AJ2861" s="96"/>
      <c r="AK2861" s="176"/>
      <c r="AL2861" s="169"/>
    </row>
    <row r="2862" spans="13:38" x14ac:dyDescent="0.45">
      <c r="M2862" s="96"/>
      <c r="N2862" s="103"/>
      <c r="R2862" s="108"/>
      <c r="S2862" s="98"/>
      <c r="T2862" s="105"/>
      <c r="V2862" s="171"/>
      <c r="W2862" s="95"/>
      <c r="X2862" s="129"/>
      <c r="Y2862" s="100"/>
      <c r="Z2862" s="99"/>
      <c r="AA2862" s="100"/>
      <c r="AB2862" s="99"/>
      <c r="AC2862" s="100"/>
      <c r="AD2862" s="105"/>
      <c r="AE2862" s="94"/>
      <c r="AF2862" s="105"/>
      <c r="AG2862" s="94"/>
      <c r="AH2862" s="132"/>
      <c r="AI2862" s="97"/>
      <c r="AJ2862" s="96"/>
      <c r="AK2862" s="176"/>
      <c r="AL2862" s="169"/>
    </row>
    <row r="2863" spans="13:38" x14ac:dyDescent="0.45">
      <c r="M2863" s="96"/>
      <c r="N2863" s="103"/>
      <c r="R2863" s="108"/>
      <c r="S2863" s="98"/>
      <c r="T2863" s="105"/>
      <c r="V2863" s="171"/>
      <c r="W2863" s="95"/>
      <c r="X2863" s="129"/>
      <c r="Y2863" s="100"/>
      <c r="Z2863" s="99"/>
      <c r="AA2863" s="100"/>
      <c r="AB2863" s="99"/>
      <c r="AC2863" s="100"/>
      <c r="AD2863" s="105"/>
      <c r="AE2863" s="94"/>
      <c r="AF2863" s="105"/>
      <c r="AG2863" s="94"/>
      <c r="AH2863" s="132"/>
      <c r="AI2863" s="97"/>
      <c r="AJ2863" s="96"/>
      <c r="AK2863" s="176"/>
      <c r="AL2863" s="169"/>
    </row>
    <row r="2864" spans="13:38" x14ac:dyDescent="0.45">
      <c r="M2864" s="96"/>
      <c r="N2864" s="103"/>
      <c r="R2864" s="108"/>
      <c r="S2864" s="98"/>
      <c r="T2864" s="105"/>
      <c r="V2864" s="171"/>
      <c r="W2864" s="95"/>
      <c r="X2864" s="129"/>
      <c r="Y2864" s="100"/>
      <c r="Z2864" s="99"/>
      <c r="AA2864" s="100"/>
      <c r="AB2864" s="99"/>
      <c r="AC2864" s="100"/>
      <c r="AD2864" s="105"/>
      <c r="AE2864" s="94"/>
      <c r="AF2864" s="105"/>
      <c r="AG2864" s="94"/>
      <c r="AH2864" s="132"/>
      <c r="AI2864" s="97"/>
      <c r="AJ2864" s="96"/>
      <c r="AK2864" s="176"/>
      <c r="AL2864" s="169"/>
    </row>
    <row r="2865" spans="13:38" x14ac:dyDescent="0.45">
      <c r="M2865" s="96"/>
      <c r="N2865" s="103"/>
      <c r="R2865" s="108"/>
      <c r="S2865" s="98"/>
      <c r="T2865" s="105"/>
      <c r="V2865" s="171"/>
      <c r="W2865" s="95"/>
      <c r="X2865" s="129"/>
      <c r="Y2865" s="100"/>
      <c r="Z2865" s="99"/>
      <c r="AA2865" s="100"/>
      <c r="AB2865" s="99"/>
      <c r="AC2865" s="100"/>
      <c r="AD2865" s="105"/>
      <c r="AE2865" s="94"/>
      <c r="AF2865" s="105"/>
      <c r="AG2865" s="94"/>
      <c r="AH2865" s="132"/>
      <c r="AI2865" s="97"/>
      <c r="AJ2865" s="96"/>
      <c r="AK2865" s="176"/>
      <c r="AL2865" s="169"/>
    </row>
    <row r="2866" spans="13:38" x14ac:dyDescent="0.45">
      <c r="M2866" s="96"/>
      <c r="N2866" s="103"/>
      <c r="R2866" s="108"/>
      <c r="S2866" s="98"/>
      <c r="T2866" s="105"/>
      <c r="V2866" s="171"/>
      <c r="W2866" s="95"/>
      <c r="X2866" s="129"/>
      <c r="Y2866" s="100"/>
      <c r="Z2866" s="99"/>
      <c r="AA2866" s="100"/>
      <c r="AB2866" s="99"/>
      <c r="AC2866" s="100"/>
      <c r="AD2866" s="105"/>
      <c r="AE2866" s="94"/>
      <c r="AF2866" s="105"/>
      <c r="AG2866" s="94"/>
      <c r="AH2866" s="132"/>
      <c r="AI2866" s="97"/>
      <c r="AJ2866" s="96"/>
      <c r="AK2866" s="176"/>
      <c r="AL2866" s="169"/>
    </row>
    <row r="2867" spans="13:38" x14ac:dyDescent="0.45">
      <c r="M2867" s="96"/>
      <c r="N2867" s="103"/>
      <c r="R2867" s="108"/>
      <c r="S2867" s="98"/>
      <c r="T2867" s="105"/>
      <c r="V2867" s="171"/>
      <c r="W2867" s="95"/>
      <c r="X2867" s="129"/>
      <c r="Y2867" s="100"/>
      <c r="Z2867" s="99"/>
      <c r="AA2867" s="100"/>
      <c r="AB2867" s="99"/>
      <c r="AC2867" s="100"/>
      <c r="AD2867" s="105"/>
      <c r="AE2867" s="94"/>
      <c r="AF2867" s="105"/>
      <c r="AG2867" s="94"/>
      <c r="AH2867" s="132"/>
      <c r="AI2867" s="97"/>
      <c r="AJ2867" s="96"/>
      <c r="AK2867" s="176"/>
      <c r="AL2867" s="169"/>
    </row>
    <row r="2868" spans="13:38" x14ac:dyDescent="0.45">
      <c r="M2868" s="96"/>
      <c r="N2868" s="103"/>
      <c r="R2868" s="108"/>
      <c r="S2868" s="98"/>
      <c r="T2868" s="105"/>
      <c r="V2868" s="171"/>
      <c r="W2868" s="95"/>
      <c r="X2868" s="129"/>
      <c r="Y2868" s="100"/>
      <c r="Z2868" s="99"/>
      <c r="AA2868" s="100"/>
      <c r="AB2868" s="99"/>
      <c r="AC2868" s="100"/>
      <c r="AD2868" s="105"/>
      <c r="AE2868" s="94"/>
      <c r="AF2868" s="105"/>
      <c r="AG2868" s="94"/>
      <c r="AH2868" s="132"/>
      <c r="AI2868" s="97"/>
      <c r="AJ2868" s="96"/>
      <c r="AK2868" s="176"/>
      <c r="AL2868" s="169"/>
    </row>
    <row r="2869" spans="13:38" x14ac:dyDescent="0.45">
      <c r="M2869" s="96"/>
      <c r="N2869" s="103"/>
      <c r="R2869" s="108"/>
      <c r="S2869" s="98"/>
      <c r="T2869" s="105"/>
      <c r="V2869" s="171"/>
      <c r="W2869" s="95"/>
      <c r="X2869" s="129"/>
      <c r="Y2869" s="100"/>
      <c r="Z2869" s="99"/>
      <c r="AA2869" s="100"/>
      <c r="AB2869" s="99"/>
      <c r="AC2869" s="100"/>
      <c r="AD2869" s="105"/>
      <c r="AE2869" s="94"/>
      <c r="AF2869" s="105"/>
      <c r="AG2869" s="94"/>
      <c r="AH2869" s="132"/>
      <c r="AI2869" s="97"/>
      <c r="AJ2869" s="96"/>
      <c r="AK2869" s="176"/>
      <c r="AL2869" s="169"/>
    </row>
    <row r="2870" spans="13:38" x14ac:dyDescent="0.45">
      <c r="M2870" s="96"/>
      <c r="N2870" s="103"/>
      <c r="R2870" s="108"/>
      <c r="S2870" s="98"/>
      <c r="T2870" s="105"/>
      <c r="V2870" s="171"/>
      <c r="W2870" s="95"/>
      <c r="X2870" s="129"/>
      <c r="Y2870" s="100"/>
      <c r="Z2870" s="99"/>
      <c r="AA2870" s="100"/>
      <c r="AB2870" s="99"/>
      <c r="AC2870" s="100"/>
      <c r="AD2870" s="105"/>
      <c r="AE2870" s="94"/>
      <c r="AF2870" s="105"/>
      <c r="AG2870" s="94"/>
      <c r="AH2870" s="132"/>
      <c r="AI2870" s="97"/>
      <c r="AJ2870" s="96"/>
      <c r="AK2870" s="176"/>
      <c r="AL2870" s="169"/>
    </row>
    <row r="2871" spans="13:38" x14ac:dyDescent="0.45">
      <c r="M2871" s="96"/>
      <c r="N2871" s="103"/>
      <c r="R2871" s="108"/>
      <c r="S2871" s="98"/>
      <c r="T2871" s="105"/>
      <c r="V2871" s="171"/>
      <c r="W2871" s="95"/>
      <c r="X2871" s="129"/>
      <c r="Y2871" s="100"/>
      <c r="Z2871" s="99"/>
      <c r="AA2871" s="100"/>
      <c r="AB2871" s="99"/>
      <c r="AC2871" s="100"/>
      <c r="AD2871" s="105"/>
      <c r="AE2871" s="94"/>
      <c r="AF2871" s="105"/>
      <c r="AG2871" s="94"/>
      <c r="AH2871" s="132"/>
      <c r="AI2871" s="97"/>
      <c r="AJ2871" s="96"/>
      <c r="AK2871" s="176"/>
      <c r="AL2871" s="169"/>
    </row>
    <row r="2872" spans="13:38" x14ac:dyDescent="0.45">
      <c r="M2872" s="96"/>
      <c r="N2872" s="103"/>
      <c r="R2872" s="108"/>
      <c r="S2872" s="98"/>
      <c r="T2872" s="105"/>
      <c r="V2872" s="171"/>
      <c r="W2872" s="95"/>
      <c r="X2872" s="129"/>
      <c r="Y2872" s="100"/>
      <c r="Z2872" s="99"/>
      <c r="AA2872" s="100"/>
      <c r="AB2872" s="99"/>
      <c r="AC2872" s="100"/>
      <c r="AD2872" s="105"/>
      <c r="AE2872" s="94"/>
      <c r="AF2872" s="105"/>
      <c r="AG2872" s="94"/>
      <c r="AH2872" s="132"/>
      <c r="AI2872" s="97"/>
      <c r="AJ2872" s="96"/>
      <c r="AK2872" s="176"/>
      <c r="AL2872" s="169"/>
    </row>
    <row r="2873" spans="13:38" x14ac:dyDescent="0.45">
      <c r="M2873" s="96"/>
      <c r="N2873" s="103"/>
      <c r="R2873" s="108"/>
      <c r="S2873" s="98"/>
      <c r="T2873" s="105"/>
      <c r="V2873" s="171"/>
      <c r="W2873" s="95"/>
      <c r="X2873" s="129"/>
      <c r="Y2873" s="100"/>
      <c r="Z2873" s="99"/>
      <c r="AA2873" s="100"/>
      <c r="AB2873" s="99"/>
      <c r="AC2873" s="100"/>
      <c r="AD2873" s="105"/>
      <c r="AE2873" s="94"/>
      <c r="AF2873" s="105"/>
      <c r="AG2873" s="94"/>
      <c r="AH2873" s="132"/>
      <c r="AI2873" s="97"/>
      <c r="AJ2873" s="96"/>
      <c r="AK2873" s="176"/>
      <c r="AL2873" s="169"/>
    </row>
    <row r="2874" spans="13:38" x14ac:dyDescent="0.45">
      <c r="M2874" s="96"/>
      <c r="N2874" s="103"/>
      <c r="R2874" s="108"/>
      <c r="S2874" s="98"/>
      <c r="T2874" s="105"/>
      <c r="V2874" s="171"/>
      <c r="W2874" s="95"/>
      <c r="X2874" s="129"/>
      <c r="Y2874" s="100"/>
      <c r="Z2874" s="99"/>
      <c r="AA2874" s="100"/>
      <c r="AB2874" s="99"/>
      <c r="AC2874" s="100"/>
      <c r="AD2874" s="105"/>
      <c r="AE2874" s="94"/>
      <c r="AF2874" s="105"/>
      <c r="AG2874" s="94"/>
      <c r="AH2874" s="132"/>
      <c r="AI2874" s="97"/>
      <c r="AJ2874" s="96"/>
      <c r="AK2874" s="176"/>
      <c r="AL2874" s="169"/>
    </row>
    <row r="2875" spans="13:38" x14ac:dyDescent="0.45">
      <c r="M2875" s="96"/>
      <c r="N2875" s="103"/>
      <c r="R2875" s="108"/>
      <c r="S2875" s="98"/>
      <c r="T2875" s="105"/>
      <c r="V2875" s="171"/>
      <c r="W2875" s="95"/>
      <c r="X2875" s="129"/>
      <c r="Y2875" s="100"/>
      <c r="Z2875" s="99"/>
      <c r="AA2875" s="100"/>
      <c r="AB2875" s="99"/>
      <c r="AC2875" s="100"/>
      <c r="AD2875" s="105"/>
      <c r="AE2875" s="94"/>
      <c r="AF2875" s="105"/>
      <c r="AG2875" s="94"/>
      <c r="AH2875" s="132"/>
      <c r="AI2875" s="97"/>
      <c r="AJ2875" s="96"/>
      <c r="AK2875" s="176"/>
      <c r="AL2875" s="169"/>
    </row>
    <row r="2876" spans="13:38" x14ac:dyDescent="0.45">
      <c r="M2876" s="96"/>
      <c r="N2876" s="103"/>
      <c r="R2876" s="108"/>
      <c r="S2876" s="98"/>
      <c r="T2876" s="105"/>
      <c r="V2876" s="171"/>
      <c r="W2876" s="95"/>
      <c r="X2876" s="129"/>
      <c r="Y2876" s="100"/>
      <c r="Z2876" s="99"/>
      <c r="AA2876" s="100"/>
      <c r="AB2876" s="99"/>
      <c r="AC2876" s="100"/>
      <c r="AD2876" s="105"/>
      <c r="AE2876" s="94"/>
      <c r="AF2876" s="105"/>
      <c r="AG2876" s="94"/>
      <c r="AH2876" s="132"/>
      <c r="AI2876" s="97"/>
      <c r="AJ2876" s="96"/>
      <c r="AK2876" s="176"/>
      <c r="AL2876" s="169"/>
    </row>
    <row r="2877" spans="13:38" x14ac:dyDescent="0.45">
      <c r="M2877" s="96"/>
      <c r="N2877" s="103"/>
      <c r="R2877" s="108"/>
      <c r="S2877" s="98"/>
      <c r="T2877" s="105"/>
      <c r="V2877" s="171"/>
      <c r="W2877" s="95"/>
      <c r="X2877" s="129"/>
      <c r="Y2877" s="100"/>
      <c r="Z2877" s="99"/>
      <c r="AA2877" s="100"/>
      <c r="AB2877" s="99"/>
      <c r="AC2877" s="100"/>
      <c r="AD2877" s="105"/>
      <c r="AE2877" s="94"/>
      <c r="AF2877" s="105"/>
      <c r="AG2877" s="94"/>
      <c r="AH2877" s="132"/>
      <c r="AI2877" s="97"/>
      <c r="AJ2877" s="96"/>
      <c r="AK2877" s="176"/>
      <c r="AL2877" s="169"/>
    </row>
    <row r="2878" spans="13:38" x14ac:dyDescent="0.45">
      <c r="M2878" s="96"/>
      <c r="N2878" s="103"/>
      <c r="R2878" s="108"/>
      <c r="S2878" s="98"/>
      <c r="T2878" s="105"/>
      <c r="V2878" s="171"/>
      <c r="W2878" s="95"/>
      <c r="X2878" s="129"/>
      <c r="Y2878" s="100"/>
      <c r="Z2878" s="99"/>
      <c r="AA2878" s="100"/>
      <c r="AB2878" s="99"/>
      <c r="AC2878" s="100"/>
      <c r="AD2878" s="105"/>
      <c r="AE2878" s="94"/>
      <c r="AF2878" s="105"/>
      <c r="AG2878" s="94"/>
      <c r="AH2878" s="132"/>
      <c r="AI2878" s="97"/>
      <c r="AJ2878" s="96"/>
      <c r="AK2878" s="176"/>
      <c r="AL2878" s="169"/>
    </row>
    <row r="2879" spans="13:38" x14ac:dyDescent="0.45">
      <c r="M2879" s="96"/>
      <c r="N2879" s="103"/>
      <c r="R2879" s="108"/>
      <c r="S2879" s="98"/>
      <c r="T2879" s="105"/>
      <c r="V2879" s="171"/>
      <c r="W2879" s="95"/>
      <c r="X2879" s="129"/>
      <c r="Y2879" s="100"/>
      <c r="Z2879" s="99"/>
      <c r="AA2879" s="100"/>
      <c r="AB2879" s="99"/>
      <c r="AC2879" s="100"/>
      <c r="AD2879" s="105"/>
      <c r="AE2879" s="94"/>
      <c r="AF2879" s="105"/>
      <c r="AG2879" s="94"/>
      <c r="AH2879" s="132"/>
      <c r="AI2879" s="97"/>
      <c r="AJ2879" s="96"/>
      <c r="AK2879" s="176"/>
      <c r="AL2879" s="169"/>
    </row>
    <row r="2880" spans="13:38" x14ac:dyDescent="0.45">
      <c r="M2880" s="96"/>
      <c r="N2880" s="103"/>
      <c r="R2880" s="108"/>
      <c r="S2880" s="98"/>
      <c r="T2880" s="105"/>
      <c r="V2880" s="171"/>
      <c r="W2880" s="95"/>
      <c r="X2880" s="129"/>
      <c r="Y2880" s="100"/>
      <c r="Z2880" s="99"/>
      <c r="AA2880" s="100"/>
      <c r="AB2880" s="99"/>
      <c r="AC2880" s="100"/>
      <c r="AD2880" s="105"/>
      <c r="AE2880" s="94"/>
      <c r="AF2880" s="105"/>
      <c r="AG2880" s="94"/>
      <c r="AH2880" s="132"/>
      <c r="AI2880" s="97"/>
      <c r="AJ2880" s="96"/>
      <c r="AK2880" s="176"/>
      <c r="AL2880" s="169"/>
    </row>
    <row r="2881" spans="13:38" x14ac:dyDescent="0.45">
      <c r="M2881" s="96"/>
      <c r="N2881" s="103"/>
      <c r="R2881" s="108"/>
      <c r="S2881" s="98"/>
      <c r="T2881" s="105"/>
      <c r="V2881" s="171"/>
      <c r="W2881" s="95"/>
      <c r="X2881" s="129"/>
      <c r="Y2881" s="100"/>
      <c r="Z2881" s="99"/>
      <c r="AA2881" s="100"/>
      <c r="AB2881" s="99"/>
      <c r="AC2881" s="100"/>
      <c r="AD2881" s="105"/>
      <c r="AE2881" s="94"/>
      <c r="AF2881" s="105"/>
      <c r="AG2881" s="94"/>
      <c r="AH2881" s="132"/>
      <c r="AI2881" s="97"/>
      <c r="AJ2881" s="96"/>
      <c r="AK2881" s="176"/>
      <c r="AL2881" s="169"/>
    </row>
    <row r="2882" spans="13:38" x14ac:dyDescent="0.45">
      <c r="M2882" s="96"/>
      <c r="N2882" s="103"/>
      <c r="R2882" s="108"/>
      <c r="S2882" s="98"/>
      <c r="T2882" s="105"/>
      <c r="V2882" s="171"/>
      <c r="W2882" s="95"/>
      <c r="X2882" s="129"/>
      <c r="Y2882" s="100"/>
      <c r="Z2882" s="99"/>
      <c r="AA2882" s="100"/>
      <c r="AB2882" s="99"/>
      <c r="AC2882" s="100"/>
      <c r="AD2882" s="105"/>
      <c r="AE2882" s="94"/>
      <c r="AF2882" s="105"/>
      <c r="AG2882" s="94"/>
      <c r="AH2882" s="132"/>
      <c r="AI2882" s="97"/>
      <c r="AJ2882" s="96"/>
      <c r="AK2882" s="176"/>
      <c r="AL2882" s="169"/>
    </row>
    <row r="2883" spans="13:38" x14ac:dyDescent="0.45">
      <c r="M2883" s="96"/>
      <c r="N2883" s="103"/>
      <c r="R2883" s="108"/>
      <c r="S2883" s="98"/>
      <c r="T2883" s="105"/>
      <c r="V2883" s="171"/>
      <c r="W2883" s="95"/>
      <c r="X2883" s="129"/>
      <c r="Y2883" s="100"/>
      <c r="Z2883" s="99"/>
      <c r="AA2883" s="100"/>
      <c r="AB2883" s="99"/>
      <c r="AC2883" s="100"/>
      <c r="AD2883" s="105"/>
      <c r="AE2883" s="94"/>
      <c r="AF2883" s="105"/>
      <c r="AG2883" s="94"/>
      <c r="AH2883" s="132"/>
      <c r="AI2883" s="97"/>
      <c r="AJ2883" s="96"/>
      <c r="AK2883" s="176"/>
      <c r="AL2883" s="169"/>
    </row>
    <row r="2884" spans="13:38" x14ac:dyDescent="0.45">
      <c r="M2884" s="96"/>
      <c r="N2884" s="103"/>
      <c r="R2884" s="108"/>
      <c r="S2884" s="98"/>
      <c r="T2884" s="105"/>
      <c r="V2884" s="171"/>
      <c r="W2884" s="95"/>
      <c r="X2884" s="129"/>
      <c r="Y2884" s="100"/>
      <c r="Z2884" s="99"/>
      <c r="AA2884" s="100"/>
      <c r="AB2884" s="99"/>
      <c r="AC2884" s="100"/>
      <c r="AD2884" s="105"/>
      <c r="AE2884" s="94"/>
      <c r="AF2884" s="105"/>
      <c r="AG2884" s="94"/>
      <c r="AH2884" s="132"/>
      <c r="AI2884" s="97"/>
      <c r="AJ2884" s="96"/>
      <c r="AK2884" s="176"/>
      <c r="AL2884" s="169"/>
    </row>
    <row r="2885" spans="13:38" x14ac:dyDescent="0.45">
      <c r="M2885" s="96"/>
      <c r="N2885" s="103"/>
      <c r="R2885" s="108"/>
      <c r="S2885" s="98"/>
      <c r="T2885" s="105"/>
      <c r="V2885" s="171"/>
      <c r="W2885" s="95"/>
      <c r="X2885" s="129"/>
      <c r="Y2885" s="100"/>
      <c r="Z2885" s="99"/>
      <c r="AA2885" s="100"/>
      <c r="AB2885" s="99"/>
      <c r="AC2885" s="100"/>
      <c r="AD2885" s="105"/>
      <c r="AE2885" s="94"/>
      <c r="AF2885" s="105"/>
      <c r="AG2885" s="94"/>
      <c r="AH2885" s="132"/>
      <c r="AI2885" s="97"/>
      <c r="AJ2885" s="96"/>
      <c r="AK2885" s="176"/>
      <c r="AL2885" s="169"/>
    </row>
    <row r="2886" spans="13:38" x14ac:dyDescent="0.45">
      <c r="M2886" s="96"/>
      <c r="N2886" s="103"/>
      <c r="R2886" s="108"/>
      <c r="S2886" s="98"/>
      <c r="T2886" s="105"/>
      <c r="V2886" s="171"/>
      <c r="W2886" s="95"/>
      <c r="X2886" s="129"/>
      <c r="Y2886" s="100"/>
      <c r="Z2886" s="99"/>
      <c r="AA2886" s="100"/>
      <c r="AB2886" s="99"/>
      <c r="AC2886" s="100"/>
      <c r="AD2886" s="105"/>
      <c r="AE2886" s="94"/>
      <c r="AF2886" s="105"/>
      <c r="AG2886" s="94"/>
      <c r="AH2886" s="132"/>
      <c r="AI2886" s="97"/>
      <c r="AJ2886" s="96"/>
      <c r="AK2886" s="176"/>
      <c r="AL2886" s="169"/>
    </row>
    <row r="2887" spans="13:38" x14ac:dyDescent="0.45">
      <c r="M2887" s="96"/>
      <c r="N2887" s="103"/>
      <c r="R2887" s="108"/>
      <c r="S2887" s="98"/>
      <c r="T2887" s="105"/>
      <c r="V2887" s="171"/>
      <c r="W2887" s="95"/>
      <c r="X2887" s="129"/>
      <c r="Y2887" s="100"/>
      <c r="Z2887" s="99"/>
      <c r="AA2887" s="100"/>
      <c r="AB2887" s="99"/>
      <c r="AC2887" s="100"/>
      <c r="AD2887" s="105"/>
      <c r="AE2887" s="94"/>
      <c r="AF2887" s="105"/>
      <c r="AG2887" s="94"/>
      <c r="AH2887" s="132"/>
      <c r="AI2887" s="97"/>
      <c r="AJ2887" s="96"/>
      <c r="AK2887" s="176"/>
      <c r="AL2887" s="169"/>
    </row>
    <row r="2888" spans="13:38" x14ac:dyDescent="0.45">
      <c r="M2888" s="96"/>
      <c r="N2888" s="103"/>
      <c r="R2888" s="108"/>
      <c r="S2888" s="98"/>
      <c r="T2888" s="105"/>
      <c r="V2888" s="171"/>
      <c r="W2888" s="95"/>
      <c r="X2888" s="129"/>
      <c r="Y2888" s="100"/>
      <c r="Z2888" s="99"/>
      <c r="AA2888" s="100"/>
      <c r="AB2888" s="99"/>
      <c r="AC2888" s="100"/>
      <c r="AD2888" s="105"/>
      <c r="AE2888" s="94"/>
      <c r="AF2888" s="105"/>
      <c r="AG2888" s="94"/>
      <c r="AH2888" s="132"/>
      <c r="AI2888" s="97"/>
      <c r="AJ2888" s="96"/>
      <c r="AK2888" s="176"/>
      <c r="AL2888" s="169"/>
    </row>
    <row r="2889" spans="13:38" x14ac:dyDescent="0.45">
      <c r="M2889" s="96"/>
      <c r="N2889" s="103"/>
      <c r="R2889" s="108"/>
      <c r="S2889" s="98"/>
      <c r="T2889" s="105"/>
      <c r="V2889" s="171"/>
      <c r="W2889" s="95"/>
      <c r="X2889" s="129"/>
      <c r="Y2889" s="100"/>
      <c r="Z2889" s="99"/>
      <c r="AA2889" s="100"/>
      <c r="AB2889" s="99"/>
      <c r="AC2889" s="100"/>
      <c r="AD2889" s="105"/>
      <c r="AE2889" s="94"/>
      <c r="AF2889" s="105"/>
      <c r="AG2889" s="94"/>
      <c r="AH2889" s="132"/>
      <c r="AI2889" s="97"/>
      <c r="AJ2889" s="96"/>
      <c r="AK2889" s="176"/>
      <c r="AL2889" s="169"/>
    </row>
    <row r="2890" spans="13:38" x14ac:dyDescent="0.45">
      <c r="M2890" s="96"/>
      <c r="N2890" s="103"/>
      <c r="R2890" s="108"/>
      <c r="S2890" s="98"/>
      <c r="T2890" s="105"/>
      <c r="V2890" s="171"/>
      <c r="W2890" s="95"/>
      <c r="X2890" s="129"/>
      <c r="Y2890" s="100"/>
      <c r="Z2890" s="99"/>
      <c r="AA2890" s="100"/>
      <c r="AB2890" s="99"/>
      <c r="AC2890" s="100"/>
      <c r="AD2890" s="105"/>
      <c r="AE2890" s="94"/>
      <c r="AF2890" s="105"/>
      <c r="AG2890" s="94"/>
      <c r="AH2890" s="132"/>
      <c r="AI2890" s="97"/>
      <c r="AJ2890" s="96"/>
      <c r="AK2890" s="176"/>
      <c r="AL2890" s="169"/>
    </row>
    <row r="2891" spans="13:38" x14ac:dyDescent="0.45">
      <c r="M2891" s="96"/>
      <c r="N2891" s="103"/>
      <c r="R2891" s="108"/>
      <c r="S2891" s="98"/>
      <c r="T2891" s="105"/>
      <c r="V2891" s="171"/>
      <c r="W2891" s="95"/>
      <c r="X2891" s="129"/>
      <c r="Y2891" s="100"/>
      <c r="Z2891" s="99"/>
      <c r="AA2891" s="100"/>
      <c r="AB2891" s="99"/>
      <c r="AC2891" s="100"/>
      <c r="AD2891" s="105"/>
      <c r="AE2891" s="94"/>
      <c r="AF2891" s="105"/>
      <c r="AG2891" s="94"/>
      <c r="AH2891" s="132"/>
      <c r="AI2891" s="97"/>
      <c r="AJ2891" s="96"/>
      <c r="AK2891" s="176"/>
      <c r="AL2891" s="169"/>
    </row>
    <row r="2892" spans="13:38" x14ac:dyDescent="0.45">
      <c r="M2892" s="96"/>
      <c r="N2892" s="103"/>
      <c r="R2892" s="108"/>
      <c r="S2892" s="98"/>
      <c r="T2892" s="105"/>
      <c r="V2892" s="171"/>
      <c r="W2892" s="95"/>
      <c r="X2892" s="129"/>
      <c r="Y2892" s="100"/>
      <c r="Z2892" s="99"/>
      <c r="AA2892" s="100"/>
      <c r="AB2892" s="99"/>
      <c r="AC2892" s="100"/>
      <c r="AD2892" s="105"/>
      <c r="AE2892" s="94"/>
      <c r="AF2892" s="105"/>
      <c r="AG2892" s="94"/>
      <c r="AH2892" s="132"/>
      <c r="AI2892" s="97"/>
      <c r="AJ2892" s="96"/>
      <c r="AK2892" s="176"/>
      <c r="AL2892" s="169"/>
    </row>
    <row r="2893" spans="13:38" x14ac:dyDescent="0.45">
      <c r="M2893" s="96"/>
      <c r="N2893" s="103"/>
      <c r="R2893" s="108"/>
      <c r="S2893" s="98"/>
      <c r="T2893" s="105"/>
      <c r="V2893" s="171"/>
      <c r="W2893" s="95"/>
      <c r="X2893" s="129"/>
      <c r="Y2893" s="100"/>
      <c r="Z2893" s="99"/>
      <c r="AA2893" s="100"/>
      <c r="AB2893" s="99"/>
      <c r="AC2893" s="100"/>
      <c r="AD2893" s="105"/>
      <c r="AE2893" s="94"/>
      <c r="AF2893" s="105"/>
      <c r="AG2893" s="94"/>
      <c r="AH2893" s="132"/>
      <c r="AI2893" s="97"/>
      <c r="AJ2893" s="96"/>
      <c r="AK2893" s="176"/>
      <c r="AL2893" s="169"/>
    </row>
    <row r="2894" spans="13:38" x14ac:dyDescent="0.45">
      <c r="M2894" s="96"/>
      <c r="N2894" s="103"/>
      <c r="R2894" s="108"/>
      <c r="S2894" s="98"/>
      <c r="T2894" s="105"/>
      <c r="V2894" s="171"/>
      <c r="W2894" s="95"/>
      <c r="X2894" s="129"/>
      <c r="Y2894" s="100"/>
      <c r="Z2894" s="99"/>
      <c r="AA2894" s="100"/>
      <c r="AB2894" s="99"/>
      <c r="AC2894" s="100"/>
      <c r="AD2894" s="105"/>
      <c r="AE2894" s="94"/>
      <c r="AF2894" s="105"/>
      <c r="AG2894" s="94"/>
      <c r="AH2894" s="132"/>
      <c r="AI2894" s="97"/>
      <c r="AJ2894" s="96"/>
      <c r="AK2894" s="176"/>
      <c r="AL2894" s="169"/>
    </row>
    <row r="2895" spans="13:38" x14ac:dyDescent="0.45">
      <c r="M2895" s="96"/>
      <c r="N2895" s="103"/>
      <c r="R2895" s="108"/>
      <c r="S2895" s="98"/>
      <c r="T2895" s="105"/>
      <c r="V2895" s="171"/>
      <c r="W2895" s="95"/>
      <c r="X2895" s="129"/>
      <c r="Y2895" s="100"/>
      <c r="Z2895" s="99"/>
      <c r="AA2895" s="100"/>
      <c r="AB2895" s="99"/>
      <c r="AC2895" s="100"/>
      <c r="AD2895" s="105"/>
      <c r="AE2895" s="94"/>
      <c r="AF2895" s="105"/>
      <c r="AG2895" s="94"/>
      <c r="AH2895" s="132"/>
      <c r="AI2895" s="97"/>
      <c r="AJ2895" s="96"/>
      <c r="AK2895" s="176"/>
      <c r="AL2895" s="169"/>
    </row>
    <row r="2896" spans="13:38" x14ac:dyDescent="0.45">
      <c r="M2896" s="96"/>
      <c r="N2896" s="103"/>
      <c r="R2896" s="108"/>
      <c r="S2896" s="98"/>
      <c r="T2896" s="105"/>
      <c r="V2896" s="171"/>
      <c r="W2896" s="95"/>
      <c r="X2896" s="129"/>
      <c r="Y2896" s="100"/>
      <c r="Z2896" s="99"/>
      <c r="AA2896" s="100"/>
      <c r="AB2896" s="99"/>
      <c r="AC2896" s="100"/>
      <c r="AD2896" s="105"/>
      <c r="AE2896" s="94"/>
      <c r="AF2896" s="105"/>
      <c r="AG2896" s="94"/>
      <c r="AH2896" s="132"/>
      <c r="AI2896" s="97"/>
      <c r="AJ2896" s="96"/>
      <c r="AK2896" s="176"/>
      <c r="AL2896" s="169"/>
    </row>
    <row r="2897" spans="13:38" x14ac:dyDescent="0.45">
      <c r="M2897" s="96"/>
      <c r="N2897" s="103"/>
      <c r="R2897" s="108"/>
      <c r="S2897" s="98"/>
      <c r="T2897" s="105"/>
      <c r="V2897" s="171"/>
      <c r="W2897" s="95"/>
      <c r="X2897" s="129"/>
      <c r="Y2897" s="100"/>
      <c r="Z2897" s="99"/>
      <c r="AA2897" s="100"/>
      <c r="AB2897" s="99"/>
      <c r="AC2897" s="100"/>
      <c r="AD2897" s="105"/>
      <c r="AE2897" s="94"/>
      <c r="AF2897" s="105"/>
      <c r="AG2897" s="94"/>
      <c r="AH2897" s="132"/>
      <c r="AI2897" s="97"/>
      <c r="AJ2897" s="96"/>
      <c r="AK2897" s="176"/>
      <c r="AL2897" s="169"/>
    </row>
    <row r="2898" spans="13:38" x14ac:dyDescent="0.45">
      <c r="M2898" s="96"/>
      <c r="N2898" s="103"/>
      <c r="R2898" s="108"/>
      <c r="S2898" s="98"/>
      <c r="T2898" s="105"/>
      <c r="V2898" s="171"/>
      <c r="W2898" s="95"/>
      <c r="X2898" s="129"/>
      <c r="Y2898" s="100"/>
      <c r="Z2898" s="99"/>
      <c r="AA2898" s="100"/>
      <c r="AB2898" s="99"/>
      <c r="AC2898" s="100"/>
      <c r="AD2898" s="105"/>
      <c r="AE2898" s="94"/>
      <c r="AF2898" s="105"/>
      <c r="AG2898" s="94"/>
      <c r="AH2898" s="132"/>
      <c r="AI2898" s="97"/>
      <c r="AJ2898" s="96"/>
      <c r="AK2898" s="176"/>
      <c r="AL2898" s="169"/>
    </row>
    <row r="2899" spans="13:38" x14ac:dyDescent="0.45">
      <c r="M2899" s="96"/>
      <c r="N2899" s="103"/>
      <c r="R2899" s="108"/>
      <c r="S2899" s="98"/>
      <c r="T2899" s="105"/>
      <c r="V2899" s="171"/>
      <c r="W2899" s="95"/>
      <c r="X2899" s="129"/>
      <c r="Y2899" s="100"/>
      <c r="Z2899" s="99"/>
      <c r="AA2899" s="100"/>
      <c r="AB2899" s="99"/>
      <c r="AC2899" s="100"/>
      <c r="AD2899" s="105"/>
      <c r="AE2899" s="94"/>
      <c r="AF2899" s="105"/>
      <c r="AG2899" s="94"/>
      <c r="AH2899" s="132"/>
      <c r="AI2899" s="97"/>
      <c r="AJ2899" s="96"/>
      <c r="AK2899" s="176"/>
      <c r="AL2899" s="169"/>
    </row>
    <row r="2900" spans="13:38" x14ac:dyDescent="0.45">
      <c r="M2900" s="96"/>
      <c r="N2900" s="103"/>
      <c r="R2900" s="108"/>
      <c r="S2900" s="98"/>
      <c r="T2900" s="105"/>
      <c r="V2900" s="171"/>
      <c r="W2900" s="95"/>
      <c r="X2900" s="129"/>
      <c r="Y2900" s="100"/>
      <c r="Z2900" s="99"/>
      <c r="AA2900" s="100"/>
      <c r="AB2900" s="99"/>
      <c r="AC2900" s="100"/>
      <c r="AD2900" s="105"/>
      <c r="AE2900" s="94"/>
      <c r="AF2900" s="105"/>
      <c r="AG2900" s="94"/>
      <c r="AH2900" s="132"/>
      <c r="AI2900" s="97"/>
      <c r="AJ2900" s="96"/>
      <c r="AK2900" s="176"/>
      <c r="AL2900" s="169"/>
    </row>
    <row r="2901" spans="13:38" x14ac:dyDescent="0.45">
      <c r="M2901" s="96"/>
      <c r="N2901" s="103"/>
      <c r="R2901" s="108"/>
      <c r="S2901" s="98"/>
      <c r="T2901" s="105"/>
      <c r="V2901" s="171"/>
      <c r="W2901" s="95"/>
      <c r="X2901" s="129"/>
      <c r="Y2901" s="100"/>
      <c r="Z2901" s="99"/>
      <c r="AA2901" s="100"/>
      <c r="AB2901" s="99"/>
      <c r="AC2901" s="100"/>
      <c r="AD2901" s="105"/>
      <c r="AE2901" s="94"/>
      <c r="AF2901" s="105"/>
      <c r="AG2901" s="94"/>
      <c r="AH2901" s="132"/>
      <c r="AI2901" s="97"/>
      <c r="AJ2901" s="96"/>
      <c r="AK2901" s="176"/>
      <c r="AL2901" s="169"/>
    </row>
    <row r="2902" spans="13:38" x14ac:dyDescent="0.45">
      <c r="M2902" s="96"/>
      <c r="N2902" s="103"/>
      <c r="R2902" s="108"/>
      <c r="S2902" s="98"/>
      <c r="T2902" s="105"/>
      <c r="V2902" s="171"/>
      <c r="W2902" s="95"/>
      <c r="X2902" s="129"/>
      <c r="Y2902" s="100"/>
      <c r="Z2902" s="99"/>
      <c r="AA2902" s="100"/>
      <c r="AB2902" s="99"/>
      <c r="AC2902" s="100"/>
      <c r="AD2902" s="105"/>
      <c r="AE2902" s="94"/>
      <c r="AF2902" s="105"/>
      <c r="AG2902" s="94"/>
      <c r="AH2902" s="132"/>
      <c r="AI2902" s="97"/>
      <c r="AJ2902" s="96"/>
      <c r="AK2902" s="176"/>
      <c r="AL2902" s="169"/>
    </row>
    <row r="2903" spans="13:38" x14ac:dyDescent="0.45">
      <c r="M2903" s="96"/>
      <c r="N2903" s="103"/>
      <c r="R2903" s="108"/>
      <c r="S2903" s="98"/>
      <c r="T2903" s="105"/>
      <c r="V2903" s="171"/>
      <c r="W2903" s="95"/>
      <c r="X2903" s="129"/>
      <c r="Y2903" s="100"/>
      <c r="Z2903" s="99"/>
      <c r="AA2903" s="100"/>
      <c r="AB2903" s="99"/>
      <c r="AC2903" s="100"/>
      <c r="AD2903" s="105"/>
      <c r="AE2903" s="94"/>
      <c r="AF2903" s="105"/>
      <c r="AG2903" s="94"/>
      <c r="AH2903" s="132"/>
      <c r="AI2903" s="97"/>
      <c r="AJ2903" s="96"/>
      <c r="AK2903" s="176"/>
      <c r="AL2903" s="169"/>
    </row>
    <row r="2904" spans="13:38" x14ac:dyDescent="0.45">
      <c r="M2904" s="96"/>
      <c r="N2904" s="103"/>
      <c r="R2904" s="108"/>
      <c r="S2904" s="98"/>
      <c r="T2904" s="105"/>
      <c r="V2904" s="171"/>
      <c r="W2904" s="95"/>
      <c r="X2904" s="129"/>
      <c r="Y2904" s="100"/>
      <c r="Z2904" s="99"/>
      <c r="AA2904" s="100"/>
      <c r="AB2904" s="99"/>
      <c r="AC2904" s="100"/>
      <c r="AD2904" s="105"/>
      <c r="AE2904" s="94"/>
      <c r="AF2904" s="105"/>
      <c r="AG2904" s="94"/>
      <c r="AH2904" s="132"/>
      <c r="AI2904" s="97"/>
      <c r="AJ2904" s="96"/>
      <c r="AK2904" s="176"/>
      <c r="AL2904" s="169"/>
    </row>
    <row r="2905" spans="13:38" x14ac:dyDescent="0.45">
      <c r="M2905" s="96"/>
      <c r="N2905" s="103"/>
      <c r="R2905" s="108"/>
      <c r="S2905" s="98"/>
      <c r="T2905" s="105"/>
      <c r="V2905" s="171"/>
      <c r="W2905" s="95"/>
      <c r="X2905" s="129"/>
      <c r="Y2905" s="100"/>
      <c r="Z2905" s="99"/>
      <c r="AA2905" s="100"/>
      <c r="AB2905" s="99"/>
      <c r="AC2905" s="100"/>
      <c r="AD2905" s="105"/>
      <c r="AE2905" s="94"/>
      <c r="AF2905" s="105"/>
      <c r="AG2905" s="94"/>
      <c r="AH2905" s="132"/>
      <c r="AI2905" s="97"/>
      <c r="AJ2905" s="96"/>
      <c r="AK2905" s="176"/>
      <c r="AL2905" s="169"/>
    </row>
    <row r="2906" spans="13:38" x14ac:dyDescent="0.45">
      <c r="M2906" s="96"/>
      <c r="N2906" s="103"/>
      <c r="R2906" s="108"/>
      <c r="S2906" s="98"/>
      <c r="T2906" s="105"/>
      <c r="V2906" s="171"/>
      <c r="W2906" s="95"/>
      <c r="X2906" s="129"/>
      <c r="Y2906" s="100"/>
      <c r="Z2906" s="99"/>
      <c r="AA2906" s="100"/>
      <c r="AB2906" s="99"/>
      <c r="AC2906" s="100"/>
      <c r="AD2906" s="105"/>
      <c r="AE2906" s="94"/>
      <c r="AF2906" s="105"/>
      <c r="AG2906" s="94"/>
      <c r="AH2906" s="132"/>
      <c r="AI2906" s="97"/>
      <c r="AJ2906" s="96"/>
      <c r="AK2906" s="176"/>
      <c r="AL2906" s="169"/>
    </row>
    <row r="2907" spans="13:38" x14ac:dyDescent="0.45">
      <c r="M2907" s="96"/>
      <c r="N2907" s="103"/>
      <c r="R2907" s="108"/>
      <c r="S2907" s="98"/>
      <c r="T2907" s="105"/>
      <c r="V2907" s="171"/>
      <c r="W2907" s="95"/>
      <c r="X2907" s="129"/>
      <c r="Y2907" s="100"/>
      <c r="Z2907" s="99"/>
      <c r="AA2907" s="100"/>
      <c r="AB2907" s="99"/>
      <c r="AC2907" s="100"/>
      <c r="AD2907" s="105"/>
      <c r="AE2907" s="94"/>
      <c r="AF2907" s="105"/>
      <c r="AG2907" s="94"/>
      <c r="AH2907" s="132"/>
      <c r="AI2907" s="97"/>
      <c r="AJ2907" s="96"/>
      <c r="AK2907" s="176"/>
      <c r="AL2907" s="169"/>
    </row>
    <row r="2908" spans="13:38" x14ac:dyDescent="0.45">
      <c r="M2908" s="96"/>
      <c r="N2908" s="103"/>
      <c r="R2908" s="108"/>
      <c r="S2908" s="98"/>
      <c r="T2908" s="105"/>
      <c r="V2908" s="171"/>
      <c r="W2908" s="95"/>
      <c r="X2908" s="129"/>
      <c r="Y2908" s="100"/>
      <c r="Z2908" s="99"/>
      <c r="AA2908" s="100"/>
      <c r="AB2908" s="99"/>
      <c r="AC2908" s="100"/>
      <c r="AD2908" s="105"/>
      <c r="AE2908" s="94"/>
      <c r="AF2908" s="105"/>
      <c r="AG2908" s="94"/>
      <c r="AH2908" s="132"/>
      <c r="AI2908" s="97"/>
      <c r="AJ2908" s="96"/>
      <c r="AK2908" s="176"/>
      <c r="AL2908" s="169"/>
    </row>
    <row r="2909" spans="13:38" x14ac:dyDescent="0.45">
      <c r="M2909" s="96"/>
      <c r="N2909" s="103"/>
      <c r="R2909" s="108"/>
      <c r="S2909" s="98"/>
      <c r="T2909" s="105"/>
      <c r="V2909" s="171"/>
      <c r="W2909" s="95"/>
      <c r="X2909" s="129"/>
      <c r="Y2909" s="100"/>
      <c r="Z2909" s="99"/>
      <c r="AA2909" s="100"/>
      <c r="AB2909" s="99"/>
      <c r="AC2909" s="100"/>
      <c r="AD2909" s="105"/>
      <c r="AE2909" s="94"/>
      <c r="AF2909" s="105"/>
      <c r="AG2909" s="94"/>
      <c r="AH2909" s="132"/>
      <c r="AI2909" s="97"/>
      <c r="AJ2909" s="96"/>
      <c r="AK2909" s="176"/>
      <c r="AL2909" s="169"/>
    </row>
    <row r="2910" spans="13:38" x14ac:dyDescent="0.45">
      <c r="M2910" s="96"/>
      <c r="N2910" s="103"/>
      <c r="R2910" s="108"/>
      <c r="S2910" s="98"/>
      <c r="T2910" s="105"/>
      <c r="V2910" s="171"/>
      <c r="W2910" s="95"/>
      <c r="X2910" s="129"/>
      <c r="Y2910" s="100"/>
      <c r="Z2910" s="99"/>
      <c r="AA2910" s="100"/>
      <c r="AB2910" s="99"/>
      <c r="AC2910" s="100"/>
      <c r="AD2910" s="105"/>
      <c r="AE2910" s="94"/>
      <c r="AF2910" s="105"/>
      <c r="AG2910" s="94"/>
      <c r="AH2910" s="132"/>
      <c r="AI2910" s="97"/>
      <c r="AJ2910" s="96"/>
      <c r="AK2910" s="176"/>
      <c r="AL2910" s="169"/>
    </row>
    <row r="2911" spans="13:38" x14ac:dyDescent="0.45">
      <c r="M2911" s="96"/>
      <c r="N2911" s="103"/>
      <c r="R2911" s="108"/>
      <c r="S2911" s="98"/>
      <c r="T2911" s="105"/>
      <c r="V2911" s="171"/>
      <c r="W2911" s="95"/>
      <c r="X2911" s="129"/>
      <c r="Y2911" s="100"/>
      <c r="Z2911" s="99"/>
      <c r="AA2911" s="100"/>
      <c r="AB2911" s="99"/>
      <c r="AC2911" s="100"/>
      <c r="AD2911" s="105"/>
      <c r="AE2911" s="94"/>
      <c r="AF2911" s="105"/>
      <c r="AG2911" s="94"/>
      <c r="AH2911" s="132"/>
      <c r="AI2911" s="97"/>
      <c r="AJ2911" s="96"/>
      <c r="AK2911" s="176"/>
      <c r="AL2911" s="169"/>
    </row>
    <row r="2912" spans="13:38" x14ac:dyDescent="0.45">
      <c r="M2912" s="96"/>
      <c r="N2912" s="103"/>
      <c r="R2912" s="108"/>
      <c r="S2912" s="98"/>
      <c r="T2912" s="105"/>
      <c r="V2912" s="171"/>
      <c r="W2912" s="95"/>
      <c r="X2912" s="129"/>
      <c r="Y2912" s="100"/>
      <c r="Z2912" s="99"/>
      <c r="AA2912" s="100"/>
      <c r="AB2912" s="99"/>
      <c r="AC2912" s="100"/>
      <c r="AD2912" s="105"/>
      <c r="AE2912" s="94"/>
      <c r="AF2912" s="105"/>
      <c r="AG2912" s="94"/>
      <c r="AH2912" s="132"/>
      <c r="AI2912" s="97"/>
      <c r="AJ2912" s="96"/>
      <c r="AK2912" s="176"/>
      <c r="AL2912" s="169"/>
    </row>
    <row r="2913" spans="13:38" x14ac:dyDescent="0.45">
      <c r="M2913" s="96"/>
      <c r="N2913" s="103"/>
      <c r="R2913" s="108"/>
      <c r="S2913" s="98"/>
      <c r="T2913" s="105"/>
      <c r="V2913" s="171"/>
      <c r="W2913" s="95"/>
      <c r="X2913" s="129"/>
      <c r="Y2913" s="100"/>
      <c r="Z2913" s="99"/>
      <c r="AA2913" s="100"/>
      <c r="AB2913" s="99"/>
      <c r="AC2913" s="100"/>
      <c r="AD2913" s="105"/>
      <c r="AE2913" s="94"/>
      <c r="AF2913" s="105"/>
      <c r="AG2913" s="94"/>
      <c r="AH2913" s="132"/>
      <c r="AI2913" s="97"/>
      <c r="AJ2913" s="96"/>
      <c r="AK2913" s="176"/>
      <c r="AL2913" s="169"/>
    </row>
    <row r="2914" spans="13:38" x14ac:dyDescent="0.45">
      <c r="M2914" s="96"/>
      <c r="N2914" s="103"/>
      <c r="R2914" s="108"/>
      <c r="S2914" s="98"/>
      <c r="T2914" s="105"/>
      <c r="V2914" s="171"/>
      <c r="W2914" s="95"/>
      <c r="X2914" s="129"/>
      <c r="Y2914" s="100"/>
      <c r="Z2914" s="99"/>
      <c r="AA2914" s="100"/>
      <c r="AB2914" s="99"/>
      <c r="AC2914" s="100"/>
      <c r="AD2914" s="105"/>
      <c r="AE2914" s="94"/>
      <c r="AF2914" s="105"/>
      <c r="AG2914" s="94"/>
      <c r="AH2914" s="132"/>
      <c r="AI2914" s="97"/>
      <c r="AJ2914" s="96"/>
      <c r="AK2914" s="176"/>
      <c r="AL2914" s="169"/>
    </row>
    <row r="2915" spans="13:38" x14ac:dyDescent="0.45">
      <c r="M2915" s="96"/>
      <c r="N2915" s="103"/>
      <c r="R2915" s="108"/>
      <c r="S2915" s="98"/>
      <c r="T2915" s="105"/>
      <c r="V2915" s="171"/>
      <c r="W2915" s="95"/>
      <c r="X2915" s="129"/>
      <c r="Y2915" s="100"/>
      <c r="Z2915" s="99"/>
      <c r="AA2915" s="100"/>
      <c r="AB2915" s="99"/>
      <c r="AC2915" s="100"/>
      <c r="AD2915" s="105"/>
      <c r="AE2915" s="94"/>
      <c r="AF2915" s="105"/>
      <c r="AG2915" s="94"/>
      <c r="AH2915" s="132"/>
      <c r="AI2915" s="97"/>
      <c r="AJ2915" s="96"/>
      <c r="AK2915" s="176"/>
      <c r="AL2915" s="169"/>
    </row>
    <row r="2916" spans="13:38" x14ac:dyDescent="0.45">
      <c r="M2916" s="96"/>
      <c r="N2916" s="103"/>
      <c r="R2916" s="108"/>
      <c r="S2916" s="98"/>
      <c r="T2916" s="105"/>
      <c r="V2916" s="171"/>
      <c r="W2916" s="95"/>
      <c r="X2916" s="129"/>
      <c r="Y2916" s="100"/>
      <c r="Z2916" s="99"/>
      <c r="AA2916" s="100"/>
      <c r="AB2916" s="99"/>
      <c r="AC2916" s="100"/>
      <c r="AD2916" s="105"/>
      <c r="AE2916" s="94"/>
      <c r="AF2916" s="105"/>
      <c r="AG2916" s="94"/>
      <c r="AH2916" s="132"/>
      <c r="AI2916" s="97"/>
      <c r="AJ2916" s="96"/>
      <c r="AK2916" s="176"/>
      <c r="AL2916" s="169"/>
    </row>
    <row r="2917" spans="13:38" x14ac:dyDescent="0.45">
      <c r="M2917" s="96"/>
      <c r="N2917" s="103"/>
      <c r="R2917" s="108"/>
      <c r="S2917" s="98"/>
      <c r="T2917" s="105"/>
      <c r="V2917" s="171"/>
      <c r="W2917" s="95"/>
      <c r="X2917" s="129"/>
      <c r="Y2917" s="100"/>
      <c r="Z2917" s="99"/>
      <c r="AA2917" s="100"/>
      <c r="AB2917" s="99"/>
      <c r="AC2917" s="100"/>
      <c r="AD2917" s="105"/>
      <c r="AE2917" s="94"/>
      <c r="AF2917" s="105"/>
      <c r="AG2917" s="94"/>
      <c r="AH2917" s="132"/>
      <c r="AI2917" s="97"/>
      <c r="AJ2917" s="96"/>
      <c r="AK2917" s="176"/>
      <c r="AL2917" s="169"/>
    </row>
    <row r="2918" spans="13:38" x14ac:dyDescent="0.45">
      <c r="M2918" s="96"/>
      <c r="N2918" s="103"/>
      <c r="R2918" s="108"/>
      <c r="S2918" s="98"/>
      <c r="T2918" s="105"/>
      <c r="V2918" s="171"/>
      <c r="W2918" s="95"/>
      <c r="X2918" s="129"/>
      <c r="Y2918" s="100"/>
      <c r="Z2918" s="99"/>
      <c r="AA2918" s="100"/>
      <c r="AB2918" s="99"/>
      <c r="AC2918" s="100"/>
      <c r="AD2918" s="105"/>
      <c r="AE2918" s="94"/>
      <c r="AF2918" s="105"/>
      <c r="AG2918" s="94"/>
      <c r="AH2918" s="132"/>
      <c r="AI2918" s="97"/>
      <c r="AJ2918" s="96"/>
      <c r="AK2918" s="176"/>
      <c r="AL2918" s="169"/>
    </row>
    <row r="2919" spans="13:38" x14ac:dyDescent="0.45">
      <c r="M2919" s="96"/>
      <c r="N2919" s="103"/>
      <c r="R2919" s="108"/>
      <c r="S2919" s="98"/>
      <c r="T2919" s="105"/>
      <c r="V2919" s="171"/>
      <c r="W2919" s="95"/>
      <c r="X2919" s="129"/>
      <c r="Y2919" s="100"/>
      <c r="Z2919" s="99"/>
      <c r="AA2919" s="100"/>
      <c r="AB2919" s="99"/>
      <c r="AC2919" s="100"/>
      <c r="AD2919" s="105"/>
      <c r="AE2919" s="94"/>
      <c r="AF2919" s="105"/>
      <c r="AG2919" s="94"/>
      <c r="AH2919" s="132"/>
      <c r="AI2919" s="97"/>
      <c r="AJ2919" s="96"/>
      <c r="AK2919" s="176"/>
      <c r="AL2919" s="169"/>
    </row>
    <row r="2920" spans="13:38" x14ac:dyDescent="0.45">
      <c r="M2920" s="96"/>
      <c r="N2920" s="103"/>
      <c r="R2920" s="108"/>
      <c r="S2920" s="98"/>
      <c r="T2920" s="105"/>
      <c r="V2920" s="171"/>
      <c r="W2920" s="95"/>
      <c r="X2920" s="129"/>
      <c r="Y2920" s="100"/>
      <c r="Z2920" s="99"/>
      <c r="AA2920" s="100"/>
      <c r="AB2920" s="99"/>
      <c r="AC2920" s="100"/>
      <c r="AD2920" s="105"/>
      <c r="AE2920" s="94"/>
      <c r="AF2920" s="105"/>
      <c r="AG2920" s="94"/>
      <c r="AH2920" s="132"/>
      <c r="AI2920" s="97"/>
      <c r="AJ2920" s="96"/>
      <c r="AK2920" s="176"/>
      <c r="AL2920" s="169"/>
    </row>
    <row r="2921" spans="13:38" x14ac:dyDescent="0.45">
      <c r="M2921" s="96"/>
      <c r="N2921" s="103"/>
      <c r="R2921" s="108"/>
      <c r="S2921" s="98"/>
      <c r="T2921" s="105"/>
      <c r="V2921" s="171"/>
      <c r="W2921" s="95"/>
      <c r="X2921" s="129"/>
      <c r="Y2921" s="100"/>
      <c r="Z2921" s="99"/>
      <c r="AA2921" s="100"/>
      <c r="AB2921" s="99"/>
      <c r="AC2921" s="100"/>
      <c r="AD2921" s="105"/>
      <c r="AE2921" s="94"/>
      <c r="AF2921" s="105"/>
      <c r="AG2921" s="94"/>
      <c r="AH2921" s="132"/>
      <c r="AI2921" s="97"/>
      <c r="AJ2921" s="96"/>
      <c r="AK2921" s="176"/>
      <c r="AL2921" s="169"/>
    </row>
    <row r="2922" spans="13:38" x14ac:dyDescent="0.45">
      <c r="M2922" s="96"/>
      <c r="N2922" s="103"/>
      <c r="R2922" s="108"/>
      <c r="S2922" s="98"/>
      <c r="T2922" s="105"/>
      <c r="V2922" s="171"/>
      <c r="W2922" s="95"/>
      <c r="X2922" s="129"/>
      <c r="Y2922" s="100"/>
      <c r="Z2922" s="99"/>
      <c r="AA2922" s="100"/>
      <c r="AB2922" s="99"/>
      <c r="AC2922" s="100"/>
      <c r="AD2922" s="105"/>
      <c r="AE2922" s="94"/>
      <c r="AF2922" s="105"/>
      <c r="AG2922" s="94"/>
      <c r="AH2922" s="132"/>
      <c r="AI2922" s="97"/>
      <c r="AJ2922" s="96"/>
      <c r="AK2922" s="176"/>
      <c r="AL2922" s="169"/>
    </row>
    <row r="2923" spans="13:38" x14ac:dyDescent="0.45">
      <c r="M2923" s="96"/>
      <c r="N2923" s="103"/>
      <c r="R2923" s="108"/>
      <c r="S2923" s="98"/>
      <c r="T2923" s="105"/>
      <c r="V2923" s="171"/>
      <c r="W2923" s="95"/>
      <c r="X2923" s="129"/>
      <c r="Y2923" s="100"/>
      <c r="Z2923" s="99"/>
      <c r="AA2923" s="100"/>
      <c r="AB2923" s="99"/>
      <c r="AC2923" s="100"/>
      <c r="AD2923" s="105"/>
      <c r="AE2923" s="94"/>
      <c r="AF2923" s="105"/>
      <c r="AG2923" s="94"/>
      <c r="AH2923" s="132"/>
      <c r="AI2923" s="97"/>
      <c r="AJ2923" s="96"/>
      <c r="AK2923" s="176"/>
      <c r="AL2923" s="169"/>
    </row>
    <row r="2924" spans="13:38" x14ac:dyDescent="0.45">
      <c r="M2924" s="96"/>
      <c r="N2924" s="103"/>
      <c r="R2924" s="108"/>
      <c r="S2924" s="98"/>
      <c r="T2924" s="105"/>
      <c r="V2924" s="171"/>
      <c r="W2924" s="95"/>
      <c r="X2924" s="129"/>
      <c r="Y2924" s="100"/>
      <c r="Z2924" s="99"/>
      <c r="AA2924" s="100"/>
      <c r="AB2924" s="99"/>
      <c r="AC2924" s="100"/>
      <c r="AD2924" s="105"/>
      <c r="AE2924" s="94"/>
      <c r="AF2924" s="105"/>
      <c r="AG2924" s="94"/>
      <c r="AH2924" s="132"/>
      <c r="AI2924" s="97"/>
      <c r="AJ2924" s="96"/>
      <c r="AK2924" s="176"/>
      <c r="AL2924" s="169"/>
    </row>
    <row r="2925" spans="13:38" x14ac:dyDescent="0.45">
      <c r="M2925" s="96"/>
      <c r="N2925" s="103"/>
      <c r="R2925" s="108"/>
      <c r="S2925" s="98"/>
      <c r="T2925" s="105"/>
      <c r="V2925" s="171"/>
      <c r="W2925" s="95"/>
      <c r="X2925" s="129"/>
      <c r="Y2925" s="100"/>
      <c r="Z2925" s="99"/>
      <c r="AA2925" s="100"/>
      <c r="AB2925" s="99"/>
      <c r="AC2925" s="100"/>
      <c r="AD2925" s="105"/>
      <c r="AE2925" s="94"/>
      <c r="AF2925" s="105"/>
      <c r="AG2925" s="94"/>
      <c r="AH2925" s="132"/>
      <c r="AI2925" s="97"/>
      <c r="AJ2925" s="96"/>
      <c r="AK2925" s="176"/>
      <c r="AL2925" s="169"/>
    </row>
    <row r="2926" spans="13:38" x14ac:dyDescent="0.45">
      <c r="M2926" s="96"/>
      <c r="N2926" s="103"/>
      <c r="R2926" s="108"/>
      <c r="S2926" s="98"/>
      <c r="T2926" s="105"/>
      <c r="V2926" s="171"/>
      <c r="W2926" s="95"/>
      <c r="X2926" s="129"/>
      <c r="Y2926" s="100"/>
      <c r="Z2926" s="99"/>
      <c r="AA2926" s="100"/>
      <c r="AB2926" s="99"/>
      <c r="AC2926" s="100"/>
      <c r="AD2926" s="105"/>
      <c r="AE2926" s="94"/>
      <c r="AF2926" s="105"/>
      <c r="AG2926" s="94"/>
      <c r="AH2926" s="132"/>
      <c r="AI2926" s="97"/>
      <c r="AJ2926" s="96"/>
      <c r="AK2926" s="176"/>
      <c r="AL2926" s="169"/>
    </row>
    <row r="2927" spans="13:38" x14ac:dyDescent="0.45">
      <c r="M2927" s="96"/>
      <c r="N2927" s="103"/>
      <c r="R2927" s="108"/>
      <c r="S2927" s="98"/>
      <c r="T2927" s="105"/>
      <c r="V2927" s="171"/>
      <c r="W2927" s="95"/>
      <c r="X2927" s="129"/>
      <c r="Y2927" s="100"/>
      <c r="Z2927" s="99"/>
      <c r="AA2927" s="100"/>
      <c r="AB2927" s="99"/>
      <c r="AC2927" s="100"/>
      <c r="AD2927" s="105"/>
      <c r="AE2927" s="94"/>
      <c r="AF2927" s="105"/>
      <c r="AG2927" s="94"/>
      <c r="AH2927" s="132"/>
      <c r="AI2927" s="97"/>
      <c r="AJ2927" s="96"/>
      <c r="AK2927" s="176"/>
      <c r="AL2927" s="169"/>
    </row>
    <row r="2928" spans="13:38" x14ac:dyDescent="0.45">
      <c r="M2928" s="96"/>
      <c r="N2928" s="103"/>
      <c r="R2928" s="108"/>
      <c r="S2928" s="98"/>
      <c r="T2928" s="105"/>
      <c r="V2928" s="171"/>
      <c r="W2928" s="95"/>
      <c r="X2928" s="129"/>
      <c r="Y2928" s="100"/>
      <c r="Z2928" s="99"/>
      <c r="AA2928" s="100"/>
      <c r="AB2928" s="99"/>
      <c r="AC2928" s="100"/>
      <c r="AD2928" s="105"/>
      <c r="AE2928" s="94"/>
      <c r="AF2928" s="105"/>
      <c r="AG2928" s="94"/>
      <c r="AH2928" s="132"/>
      <c r="AI2928" s="97"/>
      <c r="AJ2928" s="96"/>
      <c r="AK2928" s="176"/>
      <c r="AL2928" s="169"/>
    </row>
    <row r="2929" spans="13:38" x14ac:dyDescent="0.45">
      <c r="M2929" s="96"/>
      <c r="N2929" s="103"/>
      <c r="R2929" s="108"/>
      <c r="S2929" s="98"/>
      <c r="T2929" s="105"/>
      <c r="V2929" s="171"/>
      <c r="W2929" s="95"/>
      <c r="X2929" s="129"/>
      <c r="Y2929" s="100"/>
      <c r="Z2929" s="99"/>
      <c r="AA2929" s="100"/>
      <c r="AB2929" s="99"/>
      <c r="AC2929" s="100"/>
      <c r="AD2929" s="105"/>
      <c r="AE2929" s="94"/>
      <c r="AF2929" s="105"/>
      <c r="AG2929" s="94"/>
      <c r="AH2929" s="132"/>
      <c r="AI2929" s="97"/>
      <c r="AJ2929" s="96"/>
      <c r="AK2929" s="176"/>
      <c r="AL2929" s="169"/>
    </row>
    <row r="2930" spans="13:38" x14ac:dyDescent="0.45">
      <c r="M2930" s="96"/>
      <c r="N2930" s="103"/>
      <c r="R2930" s="108"/>
      <c r="S2930" s="98"/>
      <c r="T2930" s="105"/>
      <c r="V2930" s="171"/>
      <c r="W2930" s="95"/>
      <c r="X2930" s="129"/>
      <c r="Y2930" s="100"/>
      <c r="Z2930" s="99"/>
      <c r="AA2930" s="100"/>
      <c r="AB2930" s="99"/>
      <c r="AC2930" s="100"/>
      <c r="AD2930" s="105"/>
      <c r="AE2930" s="94"/>
      <c r="AF2930" s="105"/>
      <c r="AG2930" s="94"/>
      <c r="AH2930" s="132"/>
      <c r="AI2930" s="97"/>
      <c r="AJ2930" s="96"/>
      <c r="AK2930" s="176"/>
      <c r="AL2930" s="169"/>
    </row>
    <row r="2931" spans="13:38" x14ac:dyDescent="0.45">
      <c r="M2931" s="96"/>
      <c r="N2931" s="103"/>
      <c r="R2931" s="108"/>
      <c r="S2931" s="98"/>
      <c r="T2931" s="105"/>
      <c r="V2931" s="171"/>
      <c r="W2931" s="95"/>
      <c r="X2931" s="129"/>
      <c r="Y2931" s="100"/>
      <c r="Z2931" s="99"/>
      <c r="AA2931" s="100"/>
      <c r="AB2931" s="99"/>
      <c r="AC2931" s="100"/>
      <c r="AD2931" s="105"/>
      <c r="AE2931" s="94"/>
      <c r="AF2931" s="105"/>
      <c r="AG2931" s="94"/>
      <c r="AH2931" s="132"/>
      <c r="AI2931" s="97"/>
      <c r="AJ2931" s="96"/>
      <c r="AK2931" s="176"/>
      <c r="AL2931" s="169"/>
    </row>
    <row r="2932" spans="13:38" x14ac:dyDescent="0.45">
      <c r="M2932" s="96"/>
      <c r="N2932" s="103"/>
      <c r="R2932" s="108"/>
      <c r="S2932" s="98"/>
      <c r="T2932" s="105"/>
      <c r="V2932" s="171"/>
      <c r="W2932" s="95"/>
      <c r="X2932" s="129"/>
      <c r="Y2932" s="100"/>
      <c r="Z2932" s="99"/>
      <c r="AA2932" s="100"/>
      <c r="AB2932" s="99"/>
      <c r="AC2932" s="100"/>
      <c r="AD2932" s="105"/>
      <c r="AE2932" s="94"/>
      <c r="AF2932" s="105"/>
      <c r="AG2932" s="94"/>
      <c r="AH2932" s="132"/>
      <c r="AI2932" s="97"/>
      <c r="AJ2932" s="96"/>
      <c r="AK2932" s="176"/>
      <c r="AL2932" s="169"/>
    </row>
    <row r="2933" spans="13:38" x14ac:dyDescent="0.45">
      <c r="M2933" s="96"/>
      <c r="N2933" s="103"/>
      <c r="R2933" s="108"/>
      <c r="S2933" s="98"/>
      <c r="T2933" s="105"/>
      <c r="V2933" s="171"/>
      <c r="W2933" s="95"/>
      <c r="X2933" s="129"/>
      <c r="Y2933" s="100"/>
      <c r="Z2933" s="99"/>
      <c r="AA2933" s="100"/>
      <c r="AB2933" s="99"/>
      <c r="AC2933" s="100"/>
      <c r="AD2933" s="105"/>
      <c r="AE2933" s="94"/>
      <c r="AF2933" s="105"/>
      <c r="AG2933" s="94"/>
      <c r="AH2933" s="132"/>
      <c r="AI2933" s="97"/>
      <c r="AJ2933" s="96"/>
      <c r="AK2933" s="176"/>
      <c r="AL2933" s="169"/>
    </row>
    <row r="2934" spans="13:38" x14ac:dyDescent="0.45">
      <c r="M2934" s="96"/>
      <c r="N2934" s="103"/>
      <c r="R2934" s="108"/>
      <c r="S2934" s="98"/>
      <c r="T2934" s="105"/>
      <c r="V2934" s="171"/>
      <c r="W2934" s="95"/>
      <c r="X2934" s="129"/>
      <c r="Y2934" s="100"/>
      <c r="Z2934" s="99"/>
      <c r="AA2934" s="100"/>
      <c r="AB2934" s="99"/>
      <c r="AC2934" s="100"/>
      <c r="AD2934" s="105"/>
      <c r="AE2934" s="94"/>
      <c r="AF2934" s="105"/>
      <c r="AG2934" s="94"/>
      <c r="AH2934" s="132"/>
      <c r="AI2934" s="97"/>
      <c r="AJ2934" s="96"/>
      <c r="AK2934" s="176"/>
      <c r="AL2934" s="169"/>
    </row>
    <row r="2935" spans="13:38" x14ac:dyDescent="0.45">
      <c r="M2935" s="96"/>
      <c r="N2935" s="103"/>
      <c r="R2935" s="108"/>
      <c r="S2935" s="98"/>
      <c r="T2935" s="105"/>
      <c r="V2935" s="171"/>
      <c r="W2935" s="95"/>
      <c r="X2935" s="129"/>
      <c r="Y2935" s="100"/>
      <c r="Z2935" s="99"/>
      <c r="AA2935" s="100"/>
      <c r="AB2935" s="99"/>
      <c r="AC2935" s="100"/>
      <c r="AD2935" s="105"/>
      <c r="AE2935" s="94"/>
      <c r="AF2935" s="105"/>
      <c r="AG2935" s="94"/>
      <c r="AH2935" s="132"/>
      <c r="AI2935" s="97"/>
      <c r="AJ2935" s="96"/>
      <c r="AK2935" s="176"/>
      <c r="AL2935" s="169"/>
    </row>
    <row r="2936" spans="13:38" x14ac:dyDescent="0.45">
      <c r="M2936" s="96"/>
      <c r="N2936" s="103"/>
      <c r="R2936" s="108"/>
      <c r="S2936" s="98"/>
      <c r="T2936" s="105"/>
      <c r="V2936" s="171"/>
      <c r="W2936" s="95"/>
      <c r="X2936" s="129"/>
      <c r="Y2936" s="100"/>
      <c r="Z2936" s="99"/>
      <c r="AA2936" s="100"/>
      <c r="AB2936" s="99"/>
      <c r="AC2936" s="100"/>
      <c r="AD2936" s="105"/>
      <c r="AE2936" s="94"/>
      <c r="AF2936" s="105"/>
      <c r="AG2936" s="94"/>
      <c r="AH2936" s="132"/>
      <c r="AI2936" s="97"/>
      <c r="AJ2936" s="96"/>
      <c r="AK2936" s="176"/>
      <c r="AL2936" s="169"/>
    </row>
    <row r="2937" spans="13:38" x14ac:dyDescent="0.45">
      <c r="M2937" s="96"/>
      <c r="N2937" s="103"/>
      <c r="R2937" s="108"/>
      <c r="S2937" s="98"/>
      <c r="T2937" s="105"/>
      <c r="V2937" s="171"/>
      <c r="W2937" s="95"/>
      <c r="X2937" s="129"/>
      <c r="Y2937" s="100"/>
      <c r="Z2937" s="99"/>
      <c r="AA2937" s="100"/>
      <c r="AB2937" s="99"/>
      <c r="AC2937" s="100"/>
      <c r="AD2937" s="105"/>
      <c r="AE2937" s="94"/>
      <c r="AF2937" s="105"/>
      <c r="AG2937" s="94"/>
      <c r="AH2937" s="132"/>
      <c r="AI2937" s="97"/>
      <c r="AJ2937" s="96"/>
      <c r="AK2937" s="176"/>
      <c r="AL2937" s="169"/>
    </row>
    <row r="2938" spans="13:38" x14ac:dyDescent="0.45">
      <c r="M2938" s="96"/>
      <c r="N2938" s="103"/>
      <c r="R2938" s="108"/>
      <c r="S2938" s="98"/>
      <c r="T2938" s="105"/>
      <c r="V2938" s="171"/>
      <c r="W2938" s="95"/>
      <c r="X2938" s="129"/>
      <c r="Y2938" s="100"/>
      <c r="Z2938" s="99"/>
      <c r="AA2938" s="100"/>
      <c r="AB2938" s="99"/>
      <c r="AC2938" s="100"/>
      <c r="AD2938" s="105"/>
      <c r="AE2938" s="94"/>
      <c r="AF2938" s="105"/>
      <c r="AG2938" s="94"/>
      <c r="AH2938" s="132"/>
      <c r="AI2938" s="97"/>
      <c r="AJ2938" s="96"/>
      <c r="AK2938" s="176"/>
      <c r="AL2938" s="169"/>
    </row>
    <row r="2939" spans="13:38" x14ac:dyDescent="0.45">
      <c r="M2939" s="96"/>
      <c r="N2939" s="103"/>
      <c r="R2939" s="108"/>
      <c r="S2939" s="98"/>
      <c r="T2939" s="105"/>
      <c r="V2939" s="171"/>
      <c r="W2939" s="95"/>
      <c r="X2939" s="129"/>
      <c r="Y2939" s="100"/>
      <c r="Z2939" s="99"/>
      <c r="AA2939" s="100"/>
      <c r="AB2939" s="99"/>
      <c r="AC2939" s="100"/>
      <c r="AD2939" s="105"/>
      <c r="AE2939" s="94"/>
      <c r="AF2939" s="105"/>
      <c r="AG2939" s="94"/>
      <c r="AH2939" s="132"/>
      <c r="AI2939" s="97"/>
      <c r="AJ2939" s="96"/>
      <c r="AK2939" s="176"/>
      <c r="AL2939" s="169"/>
    </row>
    <row r="2940" spans="13:38" x14ac:dyDescent="0.45">
      <c r="M2940" s="96"/>
      <c r="N2940" s="103"/>
      <c r="R2940" s="108"/>
      <c r="S2940" s="98"/>
      <c r="T2940" s="105"/>
      <c r="V2940" s="171"/>
      <c r="W2940" s="95"/>
      <c r="X2940" s="129"/>
      <c r="Y2940" s="100"/>
      <c r="Z2940" s="99"/>
      <c r="AA2940" s="100"/>
      <c r="AB2940" s="99"/>
      <c r="AC2940" s="100"/>
      <c r="AD2940" s="105"/>
      <c r="AE2940" s="94"/>
      <c r="AF2940" s="105"/>
      <c r="AG2940" s="94"/>
      <c r="AH2940" s="132"/>
      <c r="AI2940" s="97"/>
      <c r="AJ2940" s="96"/>
      <c r="AK2940" s="176"/>
      <c r="AL2940" s="169"/>
    </row>
    <row r="2941" spans="13:38" x14ac:dyDescent="0.45">
      <c r="M2941" s="96"/>
      <c r="N2941" s="103"/>
      <c r="R2941" s="108"/>
      <c r="S2941" s="98"/>
      <c r="T2941" s="105"/>
      <c r="V2941" s="171"/>
      <c r="W2941" s="95"/>
      <c r="X2941" s="129"/>
      <c r="Y2941" s="100"/>
      <c r="Z2941" s="99"/>
      <c r="AA2941" s="100"/>
      <c r="AB2941" s="99"/>
      <c r="AC2941" s="100"/>
      <c r="AD2941" s="105"/>
      <c r="AE2941" s="94"/>
      <c r="AF2941" s="105"/>
      <c r="AG2941" s="94"/>
      <c r="AH2941" s="132"/>
      <c r="AI2941" s="97"/>
      <c r="AJ2941" s="96"/>
      <c r="AK2941" s="176"/>
      <c r="AL2941" s="169"/>
    </row>
    <row r="2942" spans="13:38" x14ac:dyDescent="0.45">
      <c r="M2942" s="96"/>
      <c r="N2942" s="103"/>
      <c r="R2942" s="108"/>
      <c r="S2942" s="98"/>
      <c r="T2942" s="105"/>
      <c r="V2942" s="171"/>
      <c r="W2942" s="95"/>
      <c r="X2942" s="129"/>
      <c r="Y2942" s="100"/>
      <c r="Z2942" s="99"/>
      <c r="AA2942" s="100"/>
      <c r="AB2942" s="99"/>
      <c r="AC2942" s="100"/>
      <c r="AD2942" s="105"/>
      <c r="AE2942" s="94"/>
      <c r="AF2942" s="105"/>
      <c r="AG2942" s="94"/>
      <c r="AH2942" s="132"/>
      <c r="AI2942" s="97"/>
      <c r="AJ2942" s="96"/>
      <c r="AK2942" s="176"/>
      <c r="AL2942" s="169"/>
    </row>
    <row r="2943" spans="13:38" x14ac:dyDescent="0.45">
      <c r="M2943" s="96"/>
      <c r="N2943" s="103"/>
      <c r="R2943" s="108"/>
      <c r="S2943" s="98"/>
      <c r="T2943" s="105"/>
      <c r="V2943" s="171"/>
      <c r="W2943" s="95"/>
      <c r="X2943" s="129"/>
      <c r="Y2943" s="100"/>
      <c r="Z2943" s="99"/>
      <c r="AA2943" s="100"/>
      <c r="AB2943" s="99"/>
      <c r="AC2943" s="100"/>
      <c r="AD2943" s="105"/>
      <c r="AE2943" s="94"/>
      <c r="AF2943" s="105"/>
      <c r="AG2943" s="94"/>
      <c r="AH2943" s="132"/>
      <c r="AI2943" s="97"/>
      <c r="AJ2943" s="96"/>
      <c r="AK2943" s="176"/>
      <c r="AL2943" s="169"/>
    </row>
    <row r="2944" spans="13:38" x14ac:dyDescent="0.45">
      <c r="M2944" s="96"/>
      <c r="N2944" s="103"/>
      <c r="R2944" s="108"/>
      <c r="S2944" s="98"/>
      <c r="T2944" s="105"/>
      <c r="V2944" s="171"/>
      <c r="W2944" s="95"/>
      <c r="X2944" s="129"/>
      <c r="Y2944" s="100"/>
      <c r="Z2944" s="99"/>
      <c r="AA2944" s="100"/>
      <c r="AB2944" s="99"/>
      <c r="AC2944" s="100"/>
      <c r="AD2944" s="105"/>
      <c r="AE2944" s="94"/>
      <c r="AF2944" s="105"/>
      <c r="AG2944" s="94"/>
      <c r="AH2944" s="132"/>
      <c r="AI2944" s="97"/>
      <c r="AJ2944" s="96"/>
      <c r="AK2944" s="176"/>
      <c r="AL2944" s="169"/>
    </row>
    <row r="2945" spans="13:38" x14ac:dyDescent="0.45">
      <c r="M2945" s="96"/>
      <c r="N2945" s="103"/>
      <c r="R2945" s="108"/>
      <c r="S2945" s="98"/>
      <c r="T2945" s="105"/>
      <c r="V2945" s="171"/>
      <c r="W2945" s="95"/>
      <c r="X2945" s="129"/>
      <c r="Y2945" s="100"/>
      <c r="Z2945" s="99"/>
      <c r="AA2945" s="100"/>
      <c r="AB2945" s="99"/>
      <c r="AC2945" s="100"/>
      <c r="AD2945" s="105"/>
      <c r="AE2945" s="94"/>
      <c r="AF2945" s="105"/>
      <c r="AG2945" s="94"/>
      <c r="AH2945" s="132"/>
      <c r="AI2945" s="97"/>
      <c r="AJ2945" s="96"/>
      <c r="AK2945" s="176"/>
      <c r="AL2945" s="169"/>
    </row>
    <row r="2946" spans="13:38" x14ac:dyDescent="0.45">
      <c r="M2946" s="96"/>
      <c r="N2946" s="103"/>
      <c r="R2946" s="108"/>
      <c r="S2946" s="98"/>
      <c r="T2946" s="105"/>
      <c r="V2946" s="171"/>
      <c r="W2946" s="95"/>
      <c r="X2946" s="129"/>
      <c r="Y2946" s="100"/>
      <c r="Z2946" s="99"/>
      <c r="AA2946" s="100"/>
      <c r="AB2946" s="99"/>
      <c r="AC2946" s="100"/>
      <c r="AD2946" s="105"/>
      <c r="AE2946" s="94"/>
      <c r="AF2946" s="105"/>
      <c r="AG2946" s="94"/>
      <c r="AH2946" s="132"/>
      <c r="AI2946" s="97"/>
      <c r="AJ2946" s="96"/>
      <c r="AK2946" s="176"/>
      <c r="AL2946" s="169"/>
    </row>
    <row r="2947" spans="13:38" x14ac:dyDescent="0.45">
      <c r="M2947" s="96"/>
      <c r="N2947" s="103"/>
      <c r="R2947" s="108"/>
      <c r="S2947" s="98"/>
      <c r="T2947" s="105"/>
      <c r="V2947" s="171"/>
      <c r="W2947" s="95"/>
      <c r="X2947" s="129"/>
      <c r="Y2947" s="100"/>
      <c r="Z2947" s="99"/>
      <c r="AA2947" s="100"/>
      <c r="AB2947" s="99"/>
      <c r="AC2947" s="100"/>
      <c r="AD2947" s="105"/>
      <c r="AE2947" s="94"/>
      <c r="AF2947" s="105"/>
      <c r="AG2947" s="94"/>
      <c r="AH2947" s="132"/>
      <c r="AI2947" s="97"/>
      <c r="AJ2947" s="96"/>
      <c r="AK2947" s="176"/>
      <c r="AL2947" s="169"/>
    </row>
    <row r="2948" spans="13:38" x14ac:dyDescent="0.45">
      <c r="M2948" s="96"/>
      <c r="N2948" s="103"/>
      <c r="R2948" s="108"/>
      <c r="S2948" s="98"/>
      <c r="T2948" s="105"/>
      <c r="V2948" s="171"/>
      <c r="W2948" s="95"/>
      <c r="X2948" s="129"/>
      <c r="Y2948" s="100"/>
      <c r="Z2948" s="99"/>
      <c r="AA2948" s="100"/>
      <c r="AB2948" s="99"/>
      <c r="AC2948" s="100"/>
      <c r="AD2948" s="105"/>
      <c r="AE2948" s="94"/>
      <c r="AF2948" s="105"/>
      <c r="AG2948" s="94"/>
      <c r="AH2948" s="132"/>
      <c r="AI2948" s="97"/>
      <c r="AJ2948" s="96"/>
      <c r="AK2948" s="176"/>
      <c r="AL2948" s="169"/>
    </row>
    <row r="2949" spans="13:38" x14ac:dyDescent="0.45">
      <c r="M2949" s="96"/>
      <c r="N2949" s="103"/>
      <c r="R2949" s="108"/>
      <c r="S2949" s="98"/>
      <c r="T2949" s="105"/>
      <c r="V2949" s="171"/>
      <c r="W2949" s="95"/>
      <c r="X2949" s="129"/>
      <c r="Y2949" s="100"/>
      <c r="Z2949" s="99"/>
      <c r="AA2949" s="100"/>
      <c r="AB2949" s="99"/>
      <c r="AC2949" s="100"/>
      <c r="AD2949" s="105"/>
      <c r="AE2949" s="94"/>
      <c r="AF2949" s="105"/>
      <c r="AG2949" s="94"/>
      <c r="AH2949" s="132"/>
      <c r="AI2949" s="97"/>
      <c r="AJ2949" s="96"/>
      <c r="AK2949" s="176"/>
      <c r="AL2949" s="169"/>
    </row>
    <row r="2950" spans="13:38" x14ac:dyDescent="0.45">
      <c r="M2950" s="96"/>
      <c r="N2950" s="103"/>
      <c r="R2950" s="108"/>
      <c r="S2950" s="98"/>
      <c r="T2950" s="105"/>
      <c r="V2950" s="171"/>
      <c r="W2950" s="95"/>
      <c r="X2950" s="129"/>
      <c r="Y2950" s="100"/>
      <c r="Z2950" s="99"/>
      <c r="AA2950" s="100"/>
      <c r="AB2950" s="99"/>
      <c r="AC2950" s="100"/>
      <c r="AD2950" s="105"/>
      <c r="AE2950" s="94"/>
      <c r="AF2950" s="105"/>
      <c r="AG2950" s="94"/>
      <c r="AH2950" s="132"/>
      <c r="AI2950" s="97"/>
      <c r="AJ2950" s="96"/>
      <c r="AK2950" s="176"/>
      <c r="AL2950" s="169"/>
    </row>
    <row r="2951" spans="13:38" x14ac:dyDescent="0.45">
      <c r="M2951" s="96"/>
      <c r="N2951" s="103"/>
      <c r="R2951" s="108"/>
      <c r="S2951" s="98"/>
      <c r="T2951" s="105"/>
      <c r="V2951" s="171"/>
      <c r="W2951" s="95"/>
      <c r="X2951" s="129"/>
      <c r="Y2951" s="100"/>
      <c r="Z2951" s="99"/>
      <c r="AA2951" s="100"/>
      <c r="AB2951" s="99"/>
      <c r="AC2951" s="100"/>
      <c r="AD2951" s="105"/>
      <c r="AE2951" s="94"/>
      <c r="AF2951" s="105"/>
      <c r="AG2951" s="94"/>
      <c r="AH2951" s="132"/>
      <c r="AI2951" s="97"/>
      <c r="AJ2951" s="96"/>
      <c r="AK2951" s="176"/>
      <c r="AL2951" s="169"/>
    </row>
    <row r="2952" spans="13:38" x14ac:dyDescent="0.45">
      <c r="M2952" s="96"/>
      <c r="N2952" s="103"/>
      <c r="R2952" s="108"/>
      <c r="S2952" s="98"/>
      <c r="T2952" s="105"/>
      <c r="V2952" s="171"/>
      <c r="W2952" s="95"/>
      <c r="X2952" s="129"/>
      <c r="Y2952" s="100"/>
      <c r="Z2952" s="99"/>
      <c r="AA2952" s="100"/>
      <c r="AB2952" s="99"/>
      <c r="AC2952" s="100"/>
      <c r="AD2952" s="105"/>
      <c r="AE2952" s="94"/>
      <c r="AF2952" s="105"/>
      <c r="AG2952" s="94"/>
      <c r="AH2952" s="132"/>
      <c r="AI2952" s="97"/>
      <c r="AJ2952" s="96"/>
      <c r="AK2952" s="176"/>
      <c r="AL2952" s="169"/>
    </row>
    <row r="2953" spans="13:38" x14ac:dyDescent="0.45">
      <c r="M2953" s="96"/>
      <c r="N2953" s="103"/>
      <c r="R2953" s="108"/>
      <c r="S2953" s="98"/>
      <c r="T2953" s="105"/>
      <c r="V2953" s="171"/>
      <c r="W2953" s="95"/>
      <c r="X2953" s="129"/>
      <c r="Y2953" s="100"/>
      <c r="Z2953" s="99"/>
      <c r="AA2953" s="100"/>
      <c r="AB2953" s="99"/>
      <c r="AC2953" s="100"/>
      <c r="AD2953" s="105"/>
      <c r="AE2953" s="94"/>
      <c r="AF2953" s="105"/>
      <c r="AG2953" s="94"/>
      <c r="AH2953" s="132"/>
      <c r="AI2953" s="97"/>
      <c r="AJ2953" s="96"/>
      <c r="AK2953" s="176"/>
      <c r="AL2953" s="169"/>
    </row>
    <row r="2954" spans="13:38" x14ac:dyDescent="0.45">
      <c r="M2954" s="96"/>
      <c r="N2954" s="103"/>
      <c r="R2954" s="108"/>
      <c r="S2954" s="98"/>
      <c r="T2954" s="105"/>
      <c r="V2954" s="171"/>
      <c r="W2954" s="95"/>
      <c r="X2954" s="129"/>
      <c r="Y2954" s="100"/>
      <c r="Z2954" s="99"/>
      <c r="AA2954" s="100"/>
      <c r="AB2954" s="99"/>
      <c r="AC2954" s="100"/>
      <c r="AD2954" s="105"/>
      <c r="AE2954" s="94"/>
      <c r="AF2954" s="105"/>
      <c r="AG2954" s="94"/>
      <c r="AH2954" s="132"/>
      <c r="AI2954" s="97"/>
      <c r="AJ2954" s="96"/>
      <c r="AK2954" s="176"/>
      <c r="AL2954" s="169"/>
    </row>
    <row r="2955" spans="13:38" x14ac:dyDescent="0.45">
      <c r="M2955" s="96"/>
      <c r="N2955" s="103"/>
      <c r="R2955" s="108"/>
      <c r="S2955" s="98"/>
      <c r="T2955" s="105"/>
      <c r="V2955" s="171"/>
      <c r="W2955" s="95"/>
      <c r="X2955" s="129"/>
      <c r="Y2955" s="100"/>
      <c r="Z2955" s="99"/>
      <c r="AA2955" s="100"/>
      <c r="AB2955" s="99"/>
      <c r="AC2955" s="100"/>
      <c r="AD2955" s="105"/>
      <c r="AE2955" s="94"/>
      <c r="AF2955" s="105"/>
      <c r="AG2955" s="94"/>
      <c r="AH2955" s="132"/>
      <c r="AI2955" s="97"/>
      <c r="AJ2955" s="96"/>
      <c r="AK2955" s="176"/>
      <c r="AL2955" s="169"/>
    </row>
    <row r="2956" spans="13:38" x14ac:dyDescent="0.45">
      <c r="M2956" s="96"/>
      <c r="N2956" s="103"/>
      <c r="R2956" s="108"/>
      <c r="S2956" s="98"/>
      <c r="T2956" s="105"/>
      <c r="V2956" s="171"/>
      <c r="W2956" s="95"/>
      <c r="X2956" s="129"/>
      <c r="Y2956" s="100"/>
      <c r="Z2956" s="99"/>
      <c r="AA2956" s="100"/>
      <c r="AB2956" s="99"/>
      <c r="AC2956" s="100"/>
      <c r="AD2956" s="105"/>
      <c r="AE2956" s="94"/>
      <c r="AF2956" s="105"/>
      <c r="AG2956" s="94"/>
      <c r="AH2956" s="132"/>
      <c r="AI2956" s="97"/>
      <c r="AJ2956" s="96"/>
      <c r="AK2956" s="176"/>
      <c r="AL2956" s="169"/>
    </row>
    <row r="2957" spans="13:38" x14ac:dyDescent="0.45">
      <c r="M2957" s="96"/>
      <c r="N2957" s="103"/>
      <c r="R2957" s="108"/>
      <c r="S2957" s="98"/>
      <c r="T2957" s="105"/>
      <c r="V2957" s="171"/>
      <c r="W2957" s="95"/>
      <c r="X2957" s="129"/>
      <c r="Y2957" s="100"/>
      <c r="Z2957" s="99"/>
      <c r="AA2957" s="100"/>
      <c r="AB2957" s="99"/>
      <c r="AC2957" s="100"/>
      <c r="AD2957" s="105"/>
      <c r="AE2957" s="94"/>
      <c r="AF2957" s="105"/>
      <c r="AG2957" s="94"/>
      <c r="AH2957" s="132"/>
      <c r="AI2957" s="97"/>
      <c r="AJ2957" s="96"/>
      <c r="AK2957" s="176"/>
      <c r="AL2957" s="169"/>
    </row>
    <row r="2958" spans="13:38" x14ac:dyDescent="0.45">
      <c r="M2958" s="96"/>
      <c r="N2958" s="103"/>
      <c r="R2958" s="108"/>
      <c r="S2958" s="98"/>
      <c r="T2958" s="105"/>
      <c r="V2958" s="171"/>
      <c r="W2958" s="95"/>
      <c r="X2958" s="129"/>
      <c r="Y2958" s="100"/>
      <c r="Z2958" s="99"/>
      <c r="AA2958" s="100"/>
      <c r="AB2958" s="99"/>
      <c r="AC2958" s="100"/>
      <c r="AD2958" s="105"/>
      <c r="AE2958" s="94"/>
      <c r="AF2958" s="105"/>
      <c r="AG2958" s="94"/>
      <c r="AH2958" s="132"/>
      <c r="AI2958" s="97"/>
      <c r="AJ2958" s="96"/>
      <c r="AK2958" s="176"/>
      <c r="AL2958" s="169"/>
    </row>
    <row r="2959" spans="13:38" x14ac:dyDescent="0.45">
      <c r="M2959" s="96"/>
      <c r="N2959" s="103"/>
      <c r="R2959" s="108"/>
      <c r="S2959" s="98"/>
      <c r="T2959" s="105"/>
      <c r="V2959" s="171"/>
      <c r="W2959" s="95"/>
      <c r="X2959" s="129"/>
      <c r="Y2959" s="100"/>
      <c r="Z2959" s="99"/>
      <c r="AA2959" s="100"/>
      <c r="AB2959" s="99"/>
      <c r="AC2959" s="100"/>
      <c r="AD2959" s="105"/>
      <c r="AE2959" s="94"/>
      <c r="AF2959" s="105"/>
      <c r="AG2959" s="94"/>
      <c r="AH2959" s="132"/>
      <c r="AI2959" s="97"/>
      <c r="AJ2959" s="96"/>
      <c r="AK2959" s="176"/>
      <c r="AL2959" s="169"/>
    </row>
    <row r="2960" spans="13:38" x14ac:dyDescent="0.45">
      <c r="M2960" s="96"/>
      <c r="N2960" s="103"/>
      <c r="R2960" s="108"/>
      <c r="S2960" s="98"/>
      <c r="T2960" s="105"/>
      <c r="V2960" s="171"/>
      <c r="W2960" s="95"/>
      <c r="X2960" s="129"/>
      <c r="Y2960" s="100"/>
      <c r="Z2960" s="99"/>
      <c r="AA2960" s="100"/>
      <c r="AB2960" s="99"/>
      <c r="AC2960" s="100"/>
      <c r="AD2960" s="105"/>
      <c r="AE2960" s="94"/>
      <c r="AF2960" s="105"/>
      <c r="AG2960" s="94"/>
      <c r="AH2960" s="132"/>
      <c r="AI2960" s="97"/>
      <c r="AJ2960" s="96"/>
      <c r="AK2960" s="176"/>
      <c r="AL2960" s="169"/>
    </row>
    <row r="2961" spans="13:38" x14ac:dyDescent="0.45">
      <c r="M2961" s="96"/>
      <c r="N2961" s="103"/>
      <c r="R2961" s="108"/>
      <c r="S2961" s="98"/>
      <c r="T2961" s="105"/>
      <c r="V2961" s="171"/>
      <c r="W2961" s="95"/>
      <c r="X2961" s="129"/>
      <c r="Y2961" s="100"/>
      <c r="Z2961" s="99"/>
      <c r="AA2961" s="100"/>
      <c r="AB2961" s="99"/>
      <c r="AC2961" s="100"/>
      <c r="AD2961" s="105"/>
      <c r="AE2961" s="94"/>
      <c r="AF2961" s="105"/>
      <c r="AG2961" s="94"/>
      <c r="AH2961" s="132"/>
      <c r="AI2961" s="97"/>
      <c r="AJ2961" s="96"/>
      <c r="AK2961" s="176"/>
      <c r="AL2961" s="169"/>
    </row>
    <row r="2962" spans="13:38" x14ac:dyDescent="0.45">
      <c r="M2962" s="96"/>
      <c r="N2962" s="103"/>
      <c r="R2962" s="108"/>
      <c r="S2962" s="98"/>
      <c r="T2962" s="105"/>
      <c r="V2962" s="171"/>
      <c r="W2962" s="95"/>
      <c r="X2962" s="129"/>
      <c r="Y2962" s="100"/>
      <c r="Z2962" s="99"/>
      <c r="AA2962" s="100"/>
      <c r="AB2962" s="99"/>
      <c r="AC2962" s="100"/>
      <c r="AD2962" s="105"/>
      <c r="AE2962" s="94"/>
      <c r="AF2962" s="105"/>
      <c r="AG2962" s="94"/>
      <c r="AH2962" s="132"/>
      <c r="AI2962" s="97"/>
      <c r="AJ2962" s="96"/>
      <c r="AK2962" s="176"/>
      <c r="AL2962" s="169"/>
    </row>
    <row r="2963" spans="13:38" x14ac:dyDescent="0.45">
      <c r="M2963" s="96"/>
      <c r="N2963" s="103"/>
      <c r="R2963" s="108"/>
      <c r="S2963" s="98"/>
      <c r="T2963" s="105"/>
      <c r="V2963" s="171"/>
      <c r="W2963" s="95"/>
      <c r="X2963" s="129"/>
      <c r="Y2963" s="100"/>
      <c r="Z2963" s="99"/>
      <c r="AA2963" s="100"/>
      <c r="AB2963" s="99"/>
      <c r="AC2963" s="100"/>
      <c r="AD2963" s="105"/>
      <c r="AE2963" s="94"/>
      <c r="AF2963" s="105"/>
      <c r="AG2963" s="94"/>
      <c r="AH2963" s="132"/>
      <c r="AI2963" s="97"/>
      <c r="AJ2963" s="96"/>
      <c r="AK2963" s="176"/>
      <c r="AL2963" s="169"/>
    </row>
    <row r="2964" spans="13:38" x14ac:dyDescent="0.45">
      <c r="M2964" s="96"/>
      <c r="N2964" s="103"/>
      <c r="R2964" s="108"/>
      <c r="S2964" s="98"/>
      <c r="T2964" s="105"/>
      <c r="V2964" s="171"/>
      <c r="W2964" s="95"/>
      <c r="X2964" s="129"/>
      <c r="Y2964" s="100"/>
      <c r="Z2964" s="99"/>
      <c r="AA2964" s="100"/>
      <c r="AB2964" s="99"/>
      <c r="AC2964" s="100"/>
      <c r="AD2964" s="105"/>
      <c r="AE2964" s="94"/>
      <c r="AF2964" s="105"/>
      <c r="AG2964" s="94"/>
      <c r="AH2964" s="132"/>
      <c r="AI2964" s="97"/>
      <c r="AJ2964" s="96"/>
      <c r="AK2964" s="176"/>
      <c r="AL2964" s="169"/>
    </row>
    <row r="2965" spans="13:38" x14ac:dyDescent="0.45">
      <c r="M2965" s="96"/>
      <c r="N2965" s="103"/>
      <c r="R2965" s="108"/>
      <c r="S2965" s="98"/>
      <c r="T2965" s="105"/>
      <c r="V2965" s="171"/>
      <c r="W2965" s="95"/>
      <c r="X2965" s="129"/>
      <c r="Y2965" s="100"/>
      <c r="Z2965" s="99"/>
      <c r="AA2965" s="100"/>
      <c r="AB2965" s="99"/>
      <c r="AC2965" s="100"/>
      <c r="AD2965" s="105"/>
      <c r="AE2965" s="94"/>
      <c r="AF2965" s="105"/>
      <c r="AG2965" s="94"/>
      <c r="AH2965" s="132"/>
      <c r="AI2965" s="97"/>
      <c r="AJ2965" s="96"/>
      <c r="AK2965" s="176"/>
      <c r="AL2965" s="169"/>
    </row>
    <row r="2966" spans="13:38" x14ac:dyDescent="0.45">
      <c r="M2966" s="96"/>
      <c r="N2966" s="103"/>
      <c r="R2966" s="108"/>
      <c r="S2966" s="98"/>
      <c r="T2966" s="105"/>
      <c r="V2966" s="171"/>
      <c r="W2966" s="95"/>
      <c r="X2966" s="129"/>
      <c r="Y2966" s="100"/>
      <c r="Z2966" s="99"/>
      <c r="AA2966" s="100"/>
      <c r="AB2966" s="99"/>
      <c r="AC2966" s="100"/>
      <c r="AD2966" s="105"/>
      <c r="AE2966" s="94"/>
      <c r="AF2966" s="105"/>
      <c r="AG2966" s="94"/>
      <c r="AH2966" s="132"/>
      <c r="AI2966" s="97"/>
      <c r="AJ2966" s="96"/>
      <c r="AK2966" s="176"/>
      <c r="AL2966" s="169"/>
    </row>
    <row r="2967" spans="13:38" x14ac:dyDescent="0.45">
      <c r="M2967" s="96"/>
      <c r="N2967" s="103"/>
      <c r="R2967" s="108"/>
      <c r="S2967" s="98"/>
      <c r="T2967" s="105"/>
      <c r="V2967" s="171"/>
      <c r="W2967" s="95"/>
      <c r="X2967" s="129"/>
      <c r="Y2967" s="100"/>
      <c r="Z2967" s="99"/>
      <c r="AA2967" s="100"/>
      <c r="AB2967" s="99"/>
      <c r="AC2967" s="100"/>
      <c r="AD2967" s="105"/>
      <c r="AE2967" s="94"/>
      <c r="AF2967" s="105"/>
      <c r="AG2967" s="94"/>
      <c r="AH2967" s="132"/>
      <c r="AI2967" s="97"/>
      <c r="AJ2967" s="96"/>
      <c r="AK2967" s="176"/>
      <c r="AL2967" s="169"/>
    </row>
    <row r="2968" spans="13:38" x14ac:dyDescent="0.45">
      <c r="M2968" s="96"/>
      <c r="N2968" s="103"/>
      <c r="R2968" s="108"/>
      <c r="S2968" s="98"/>
      <c r="T2968" s="105"/>
      <c r="V2968" s="171"/>
      <c r="W2968" s="95"/>
      <c r="X2968" s="129"/>
      <c r="Y2968" s="100"/>
      <c r="Z2968" s="99"/>
      <c r="AA2968" s="100"/>
      <c r="AB2968" s="99"/>
      <c r="AC2968" s="100"/>
      <c r="AD2968" s="105"/>
      <c r="AE2968" s="94"/>
      <c r="AF2968" s="105"/>
      <c r="AG2968" s="94"/>
      <c r="AH2968" s="132"/>
      <c r="AI2968" s="97"/>
      <c r="AJ2968" s="96"/>
      <c r="AK2968" s="176"/>
      <c r="AL2968" s="169"/>
    </row>
    <row r="2969" spans="13:38" x14ac:dyDescent="0.45">
      <c r="M2969" s="96"/>
      <c r="N2969" s="103"/>
      <c r="R2969" s="108"/>
      <c r="S2969" s="98"/>
      <c r="T2969" s="105"/>
      <c r="V2969" s="171"/>
      <c r="W2969" s="95"/>
      <c r="X2969" s="129"/>
      <c r="Y2969" s="100"/>
      <c r="Z2969" s="99"/>
      <c r="AA2969" s="100"/>
      <c r="AB2969" s="99"/>
      <c r="AC2969" s="100"/>
      <c r="AD2969" s="105"/>
      <c r="AE2969" s="94"/>
      <c r="AF2969" s="105"/>
      <c r="AG2969" s="94"/>
      <c r="AH2969" s="132"/>
      <c r="AI2969" s="97"/>
      <c r="AJ2969" s="96"/>
      <c r="AK2969" s="176"/>
      <c r="AL2969" s="169"/>
    </row>
    <row r="2970" spans="13:38" x14ac:dyDescent="0.45">
      <c r="M2970" s="96"/>
      <c r="N2970" s="103"/>
      <c r="R2970" s="108"/>
      <c r="S2970" s="98"/>
      <c r="T2970" s="105"/>
      <c r="V2970" s="171"/>
      <c r="W2970" s="95"/>
      <c r="X2970" s="129"/>
      <c r="Y2970" s="100"/>
      <c r="Z2970" s="99"/>
      <c r="AA2970" s="100"/>
      <c r="AB2970" s="99"/>
      <c r="AC2970" s="100"/>
      <c r="AD2970" s="105"/>
      <c r="AE2970" s="94"/>
      <c r="AF2970" s="105"/>
      <c r="AG2970" s="94"/>
      <c r="AH2970" s="132"/>
      <c r="AI2970" s="97"/>
      <c r="AJ2970" s="96"/>
      <c r="AK2970" s="176"/>
      <c r="AL2970" s="169"/>
    </row>
    <row r="2971" spans="13:38" x14ac:dyDescent="0.45">
      <c r="M2971" s="96"/>
      <c r="N2971" s="103"/>
      <c r="R2971" s="108"/>
      <c r="S2971" s="98"/>
      <c r="T2971" s="105"/>
      <c r="V2971" s="171"/>
      <c r="W2971" s="95"/>
      <c r="X2971" s="129"/>
      <c r="Y2971" s="100"/>
      <c r="Z2971" s="99"/>
      <c r="AA2971" s="100"/>
      <c r="AB2971" s="99"/>
      <c r="AC2971" s="100"/>
      <c r="AD2971" s="105"/>
      <c r="AE2971" s="94"/>
      <c r="AF2971" s="105"/>
      <c r="AG2971" s="94"/>
      <c r="AH2971" s="132"/>
      <c r="AI2971" s="97"/>
      <c r="AJ2971" s="96"/>
      <c r="AK2971" s="176"/>
      <c r="AL2971" s="169"/>
    </row>
    <row r="2972" spans="13:38" x14ac:dyDescent="0.45">
      <c r="M2972" s="96"/>
      <c r="N2972" s="103"/>
      <c r="R2972" s="108"/>
      <c r="S2972" s="98"/>
      <c r="T2972" s="105"/>
      <c r="V2972" s="171"/>
      <c r="W2972" s="95"/>
      <c r="X2972" s="129"/>
      <c r="Y2972" s="100"/>
      <c r="Z2972" s="99"/>
      <c r="AA2972" s="100"/>
      <c r="AB2972" s="99"/>
      <c r="AC2972" s="100"/>
      <c r="AD2972" s="105"/>
      <c r="AE2972" s="94"/>
      <c r="AF2972" s="105"/>
      <c r="AG2972" s="94"/>
      <c r="AH2972" s="132"/>
      <c r="AI2972" s="97"/>
      <c r="AJ2972" s="96"/>
      <c r="AK2972" s="176"/>
      <c r="AL2972" s="169"/>
    </row>
    <row r="2973" spans="13:38" x14ac:dyDescent="0.45">
      <c r="M2973" s="96"/>
      <c r="N2973" s="103"/>
      <c r="R2973" s="108"/>
      <c r="S2973" s="98"/>
      <c r="T2973" s="105"/>
      <c r="V2973" s="171"/>
      <c r="W2973" s="95"/>
      <c r="X2973" s="129"/>
      <c r="Y2973" s="100"/>
      <c r="Z2973" s="99"/>
      <c r="AA2973" s="100"/>
      <c r="AB2973" s="99"/>
      <c r="AC2973" s="100"/>
      <c r="AD2973" s="105"/>
      <c r="AE2973" s="94"/>
      <c r="AF2973" s="105"/>
      <c r="AG2973" s="94"/>
      <c r="AH2973" s="132"/>
      <c r="AI2973" s="97"/>
      <c r="AJ2973" s="96"/>
      <c r="AK2973" s="176"/>
      <c r="AL2973" s="169"/>
    </row>
    <row r="2974" spans="13:38" x14ac:dyDescent="0.45">
      <c r="M2974" s="96"/>
      <c r="N2974" s="103"/>
      <c r="R2974" s="108"/>
      <c r="S2974" s="98"/>
      <c r="T2974" s="105"/>
      <c r="V2974" s="171"/>
      <c r="W2974" s="95"/>
      <c r="X2974" s="129"/>
      <c r="Y2974" s="100"/>
      <c r="Z2974" s="99"/>
      <c r="AA2974" s="100"/>
      <c r="AB2974" s="99"/>
      <c r="AC2974" s="100"/>
      <c r="AD2974" s="105"/>
      <c r="AE2974" s="94"/>
      <c r="AF2974" s="105"/>
      <c r="AG2974" s="94"/>
      <c r="AH2974" s="132"/>
      <c r="AI2974" s="97"/>
      <c r="AJ2974" s="96"/>
      <c r="AK2974" s="176"/>
      <c r="AL2974" s="169"/>
    </row>
    <row r="2975" spans="13:38" x14ac:dyDescent="0.45">
      <c r="M2975" s="96"/>
      <c r="N2975" s="103"/>
      <c r="R2975" s="108"/>
      <c r="S2975" s="98"/>
      <c r="T2975" s="105"/>
      <c r="V2975" s="171"/>
      <c r="W2975" s="95"/>
      <c r="X2975" s="129"/>
      <c r="Y2975" s="100"/>
      <c r="Z2975" s="99"/>
      <c r="AA2975" s="100"/>
      <c r="AB2975" s="99"/>
      <c r="AC2975" s="100"/>
      <c r="AD2975" s="105"/>
      <c r="AE2975" s="94"/>
      <c r="AF2975" s="105"/>
      <c r="AG2975" s="94"/>
      <c r="AH2975" s="132"/>
      <c r="AI2975" s="97"/>
      <c r="AJ2975" s="96"/>
      <c r="AK2975" s="176"/>
      <c r="AL2975" s="169"/>
    </row>
    <row r="2976" spans="13:38" x14ac:dyDescent="0.45">
      <c r="M2976" s="96"/>
      <c r="N2976" s="103"/>
      <c r="R2976" s="108"/>
      <c r="S2976" s="98"/>
      <c r="T2976" s="105"/>
      <c r="V2976" s="171"/>
      <c r="W2976" s="95"/>
      <c r="X2976" s="129"/>
      <c r="Y2976" s="100"/>
      <c r="Z2976" s="99"/>
      <c r="AA2976" s="100"/>
      <c r="AB2976" s="99"/>
      <c r="AC2976" s="100"/>
      <c r="AD2976" s="105"/>
      <c r="AE2976" s="94"/>
      <c r="AF2976" s="105"/>
      <c r="AG2976" s="94"/>
      <c r="AH2976" s="132"/>
      <c r="AI2976" s="97"/>
      <c r="AJ2976" s="96"/>
      <c r="AK2976" s="176"/>
      <c r="AL2976" s="169"/>
    </row>
    <row r="2977" spans="13:38" x14ac:dyDescent="0.45">
      <c r="M2977" s="96"/>
      <c r="N2977" s="103"/>
      <c r="R2977" s="108"/>
      <c r="S2977" s="98"/>
      <c r="T2977" s="105"/>
      <c r="V2977" s="171"/>
      <c r="W2977" s="95"/>
      <c r="X2977" s="129"/>
      <c r="Y2977" s="100"/>
      <c r="Z2977" s="99"/>
      <c r="AA2977" s="100"/>
      <c r="AB2977" s="99"/>
      <c r="AC2977" s="100"/>
      <c r="AD2977" s="105"/>
      <c r="AE2977" s="94"/>
      <c r="AF2977" s="105"/>
      <c r="AG2977" s="94"/>
      <c r="AH2977" s="132"/>
      <c r="AI2977" s="97"/>
      <c r="AJ2977" s="96"/>
      <c r="AK2977" s="176"/>
      <c r="AL2977" s="169"/>
    </row>
    <row r="2978" spans="13:38" x14ac:dyDescent="0.45">
      <c r="M2978" s="96"/>
      <c r="N2978" s="103"/>
      <c r="R2978" s="108"/>
      <c r="S2978" s="98"/>
      <c r="T2978" s="105"/>
      <c r="V2978" s="171"/>
      <c r="W2978" s="95"/>
      <c r="X2978" s="129"/>
      <c r="Y2978" s="100"/>
      <c r="Z2978" s="99"/>
      <c r="AA2978" s="100"/>
      <c r="AB2978" s="99"/>
      <c r="AC2978" s="100"/>
      <c r="AD2978" s="105"/>
      <c r="AE2978" s="94"/>
      <c r="AF2978" s="105"/>
      <c r="AG2978" s="94"/>
      <c r="AH2978" s="132"/>
      <c r="AI2978" s="97"/>
      <c r="AJ2978" s="96"/>
      <c r="AK2978" s="176"/>
      <c r="AL2978" s="169"/>
    </row>
    <row r="2979" spans="13:38" x14ac:dyDescent="0.45">
      <c r="M2979" s="96"/>
      <c r="N2979" s="103"/>
      <c r="R2979" s="108"/>
      <c r="S2979" s="98"/>
      <c r="T2979" s="105"/>
      <c r="V2979" s="171"/>
      <c r="W2979" s="95"/>
      <c r="X2979" s="129"/>
      <c r="Y2979" s="100"/>
      <c r="Z2979" s="99"/>
      <c r="AA2979" s="100"/>
      <c r="AB2979" s="99"/>
      <c r="AC2979" s="100"/>
      <c r="AD2979" s="105"/>
      <c r="AE2979" s="94"/>
      <c r="AF2979" s="105"/>
      <c r="AG2979" s="94"/>
      <c r="AH2979" s="132"/>
      <c r="AI2979" s="97"/>
      <c r="AJ2979" s="96"/>
      <c r="AK2979" s="176"/>
      <c r="AL2979" s="169"/>
    </row>
    <row r="2980" spans="13:38" x14ac:dyDescent="0.45">
      <c r="M2980" s="96"/>
      <c r="N2980" s="103"/>
      <c r="R2980" s="108"/>
      <c r="S2980" s="98"/>
      <c r="T2980" s="105"/>
      <c r="V2980" s="171"/>
      <c r="W2980" s="95"/>
      <c r="X2980" s="129"/>
      <c r="Y2980" s="100"/>
      <c r="Z2980" s="99"/>
      <c r="AA2980" s="100"/>
      <c r="AB2980" s="99"/>
      <c r="AC2980" s="100"/>
      <c r="AD2980" s="105"/>
      <c r="AE2980" s="94"/>
      <c r="AF2980" s="105"/>
      <c r="AG2980" s="94"/>
      <c r="AH2980" s="132"/>
      <c r="AI2980" s="97"/>
      <c r="AJ2980" s="96"/>
      <c r="AK2980" s="176"/>
      <c r="AL2980" s="169"/>
    </row>
    <row r="2981" spans="13:38" x14ac:dyDescent="0.45">
      <c r="M2981" s="96"/>
      <c r="N2981" s="103"/>
      <c r="R2981" s="108"/>
      <c r="S2981" s="98"/>
      <c r="T2981" s="105"/>
      <c r="V2981" s="171"/>
      <c r="W2981" s="95"/>
      <c r="X2981" s="129"/>
      <c r="Y2981" s="100"/>
      <c r="Z2981" s="99"/>
      <c r="AA2981" s="100"/>
      <c r="AB2981" s="99"/>
      <c r="AC2981" s="100"/>
      <c r="AD2981" s="105"/>
      <c r="AE2981" s="94"/>
      <c r="AF2981" s="105"/>
      <c r="AG2981" s="94"/>
      <c r="AH2981" s="132"/>
      <c r="AI2981" s="97"/>
      <c r="AJ2981" s="96"/>
      <c r="AK2981" s="176"/>
      <c r="AL2981" s="169"/>
    </row>
    <row r="2982" spans="13:38" x14ac:dyDescent="0.45">
      <c r="M2982" s="96"/>
      <c r="N2982" s="103"/>
      <c r="R2982" s="108"/>
      <c r="S2982" s="98"/>
      <c r="T2982" s="105"/>
      <c r="V2982" s="171"/>
      <c r="W2982" s="95"/>
      <c r="X2982" s="129"/>
      <c r="Y2982" s="100"/>
      <c r="Z2982" s="99"/>
      <c r="AA2982" s="100"/>
      <c r="AB2982" s="99"/>
      <c r="AC2982" s="100"/>
      <c r="AD2982" s="105"/>
      <c r="AE2982" s="94"/>
      <c r="AF2982" s="105"/>
      <c r="AG2982" s="94"/>
      <c r="AH2982" s="132"/>
      <c r="AI2982" s="97"/>
      <c r="AJ2982" s="96"/>
      <c r="AK2982" s="176"/>
      <c r="AL2982" s="169"/>
    </row>
    <row r="2983" spans="13:38" x14ac:dyDescent="0.45">
      <c r="M2983" s="96"/>
      <c r="N2983" s="103"/>
      <c r="R2983" s="108"/>
      <c r="S2983" s="98"/>
      <c r="T2983" s="105"/>
      <c r="V2983" s="171"/>
      <c r="W2983" s="95"/>
      <c r="X2983" s="129"/>
      <c r="Y2983" s="100"/>
      <c r="Z2983" s="99"/>
      <c r="AA2983" s="100"/>
      <c r="AB2983" s="99"/>
      <c r="AC2983" s="100"/>
      <c r="AD2983" s="105"/>
      <c r="AE2983" s="94"/>
      <c r="AF2983" s="105"/>
      <c r="AG2983" s="94"/>
      <c r="AH2983" s="132"/>
      <c r="AI2983" s="97"/>
      <c r="AJ2983" s="96"/>
      <c r="AK2983" s="176"/>
      <c r="AL2983" s="169"/>
    </row>
    <row r="2984" spans="13:38" x14ac:dyDescent="0.45">
      <c r="M2984" s="96"/>
      <c r="N2984" s="103"/>
      <c r="R2984" s="108"/>
      <c r="S2984" s="98"/>
      <c r="T2984" s="105"/>
      <c r="V2984" s="171"/>
      <c r="W2984" s="95"/>
      <c r="X2984" s="129"/>
      <c r="Y2984" s="100"/>
      <c r="Z2984" s="99"/>
      <c r="AA2984" s="100"/>
      <c r="AB2984" s="99"/>
      <c r="AC2984" s="100"/>
      <c r="AD2984" s="105"/>
      <c r="AE2984" s="94"/>
      <c r="AF2984" s="105"/>
      <c r="AG2984" s="94"/>
      <c r="AH2984" s="132"/>
      <c r="AI2984" s="97"/>
      <c r="AJ2984" s="96"/>
      <c r="AK2984" s="176"/>
      <c r="AL2984" s="169"/>
    </row>
    <row r="2985" spans="13:38" x14ac:dyDescent="0.45">
      <c r="M2985" s="96"/>
      <c r="N2985" s="103"/>
      <c r="R2985" s="108"/>
      <c r="S2985" s="98"/>
      <c r="T2985" s="105"/>
      <c r="V2985" s="171"/>
      <c r="W2985" s="95"/>
      <c r="X2985" s="129"/>
      <c r="Y2985" s="100"/>
      <c r="Z2985" s="99"/>
      <c r="AA2985" s="100"/>
      <c r="AB2985" s="99"/>
      <c r="AC2985" s="100"/>
      <c r="AD2985" s="105"/>
      <c r="AE2985" s="94"/>
      <c r="AF2985" s="105"/>
      <c r="AG2985" s="94"/>
      <c r="AH2985" s="132"/>
      <c r="AI2985" s="97"/>
      <c r="AJ2985" s="96"/>
      <c r="AK2985" s="176"/>
      <c r="AL2985" s="169"/>
    </row>
    <row r="2986" spans="13:38" x14ac:dyDescent="0.45">
      <c r="M2986" s="96"/>
      <c r="N2986" s="103"/>
      <c r="R2986" s="108"/>
      <c r="S2986" s="98"/>
      <c r="T2986" s="105"/>
      <c r="V2986" s="171"/>
      <c r="W2986" s="95"/>
      <c r="X2986" s="129"/>
      <c r="Y2986" s="100"/>
      <c r="Z2986" s="99"/>
      <c r="AA2986" s="100"/>
      <c r="AB2986" s="99"/>
      <c r="AC2986" s="100"/>
      <c r="AD2986" s="105"/>
      <c r="AE2986" s="94"/>
      <c r="AF2986" s="105"/>
      <c r="AG2986" s="94"/>
      <c r="AH2986" s="132"/>
      <c r="AI2986" s="97"/>
      <c r="AJ2986" s="96"/>
      <c r="AK2986" s="176"/>
      <c r="AL2986" s="169"/>
    </row>
    <row r="2987" spans="13:38" x14ac:dyDescent="0.45">
      <c r="M2987" s="96"/>
      <c r="N2987" s="103"/>
      <c r="R2987" s="108"/>
      <c r="S2987" s="98"/>
      <c r="T2987" s="105"/>
      <c r="V2987" s="171"/>
      <c r="W2987" s="95"/>
      <c r="X2987" s="129"/>
      <c r="Y2987" s="100"/>
      <c r="Z2987" s="99"/>
      <c r="AA2987" s="100"/>
      <c r="AB2987" s="99"/>
      <c r="AC2987" s="100"/>
      <c r="AD2987" s="105"/>
      <c r="AE2987" s="94"/>
      <c r="AF2987" s="105"/>
      <c r="AG2987" s="94"/>
      <c r="AH2987" s="132"/>
      <c r="AI2987" s="97"/>
      <c r="AJ2987" s="96"/>
      <c r="AK2987" s="176"/>
      <c r="AL2987" s="169"/>
    </row>
    <row r="2988" spans="13:38" x14ac:dyDescent="0.45">
      <c r="M2988" s="96"/>
      <c r="N2988" s="103"/>
      <c r="R2988" s="108"/>
      <c r="S2988" s="98"/>
      <c r="T2988" s="105"/>
      <c r="V2988" s="171"/>
      <c r="W2988" s="95"/>
      <c r="X2988" s="129"/>
      <c r="Y2988" s="100"/>
      <c r="Z2988" s="99"/>
      <c r="AA2988" s="100"/>
      <c r="AB2988" s="99"/>
      <c r="AC2988" s="100"/>
      <c r="AD2988" s="105"/>
      <c r="AE2988" s="94"/>
      <c r="AF2988" s="105"/>
      <c r="AG2988" s="94"/>
      <c r="AH2988" s="132"/>
      <c r="AI2988" s="97"/>
      <c r="AJ2988" s="96"/>
      <c r="AK2988" s="176"/>
      <c r="AL2988" s="169"/>
    </row>
    <row r="2989" spans="13:38" x14ac:dyDescent="0.45">
      <c r="M2989" s="96"/>
      <c r="N2989" s="103"/>
      <c r="R2989" s="108"/>
      <c r="S2989" s="98"/>
      <c r="T2989" s="105"/>
      <c r="V2989" s="171"/>
      <c r="W2989" s="95"/>
      <c r="X2989" s="129"/>
      <c r="Y2989" s="100"/>
      <c r="Z2989" s="99"/>
      <c r="AA2989" s="100"/>
      <c r="AB2989" s="99"/>
      <c r="AC2989" s="100"/>
      <c r="AD2989" s="105"/>
      <c r="AE2989" s="94"/>
      <c r="AF2989" s="105"/>
      <c r="AG2989" s="94"/>
      <c r="AH2989" s="132"/>
      <c r="AI2989" s="97"/>
      <c r="AJ2989" s="96"/>
      <c r="AK2989" s="176"/>
      <c r="AL2989" s="169"/>
    </row>
    <row r="2990" spans="13:38" x14ac:dyDescent="0.45">
      <c r="M2990" s="96"/>
      <c r="N2990" s="103"/>
      <c r="R2990" s="108"/>
      <c r="S2990" s="98"/>
      <c r="T2990" s="105"/>
      <c r="V2990" s="171"/>
      <c r="W2990" s="95"/>
      <c r="X2990" s="129"/>
      <c r="Y2990" s="100"/>
      <c r="Z2990" s="99"/>
      <c r="AA2990" s="100"/>
      <c r="AB2990" s="99"/>
      <c r="AC2990" s="100"/>
      <c r="AD2990" s="105"/>
      <c r="AE2990" s="94"/>
      <c r="AF2990" s="105"/>
      <c r="AG2990" s="94"/>
      <c r="AH2990" s="132"/>
      <c r="AI2990" s="97"/>
      <c r="AJ2990" s="96"/>
      <c r="AK2990" s="176"/>
      <c r="AL2990" s="169"/>
    </row>
    <row r="2991" spans="13:38" x14ac:dyDescent="0.45">
      <c r="M2991" s="96"/>
      <c r="N2991" s="103"/>
      <c r="R2991" s="108"/>
      <c r="S2991" s="98"/>
      <c r="T2991" s="105"/>
      <c r="V2991" s="171"/>
      <c r="W2991" s="95"/>
      <c r="X2991" s="129"/>
      <c r="Y2991" s="100"/>
      <c r="Z2991" s="99"/>
      <c r="AA2991" s="100"/>
      <c r="AB2991" s="99"/>
      <c r="AC2991" s="100"/>
      <c r="AD2991" s="105"/>
      <c r="AE2991" s="94"/>
      <c r="AF2991" s="105"/>
      <c r="AG2991" s="94"/>
      <c r="AH2991" s="132"/>
      <c r="AI2991" s="97"/>
      <c r="AJ2991" s="96"/>
      <c r="AK2991" s="176"/>
      <c r="AL2991" s="169"/>
    </row>
    <row r="2992" spans="13:38" x14ac:dyDescent="0.45">
      <c r="M2992" s="96"/>
      <c r="N2992" s="103"/>
      <c r="R2992" s="108"/>
      <c r="S2992" s="98"/>
      <c r="T2992" s="105"/>
      <c r="V2992" s="171"/>
      <c r="W2992" s="95"/>
      <c r="X2992" s="129"/>
      <c r="Y2992" s="100"/>
      <c r="Z2992" s="99"/>
      <c r="AA2992" s="100"/>
      <c r="AB2992" s="99"/>
      <c r="AC2992" s="100"/>
      <c r="AD2992" s="105"/>
      <c r="AE2992" s="94"/>
      <c r="AF2992" s="105"/>
      <c r="AG2992" s="94"/>
      <c r="AH2992" s="132"/>
      <c r="AI2992" s="97"/>
      <c r="AJ2992" s="96"/>
      <c r="AK2992" s="176"/>
      <c r="AL2992" s="169"/>
    </row>
    <row r="2993" spans="13:38" x14ac:dyDescent="0.45">
      <c r="M2993" s="96"/>
      <c r="N2993" s="103"/>
      <c r="R2993" s="108"/>
      <c r="S2993" s="98"/>
      <c r="T2993" s="105"/>
      <c r="V2993" s="171"/>
      <c r="W2993" s="95"/>
      <c r="X2993" s="129"/>
      <c r="Y2993" s="100"/>
      <c r="Z2993" s="99"/>
      <c r="AA2993" s="100"/>
      <c r="AB2993" s="99"/>
      <c r="AC2993" s="100"/>
      <c r="AD2993" s="105"/>
      <c r="AE2993" s="94"/>
      <c r="AF2993" s="105"/>
      <c r="AG2993" s="94"/>
      <c r="AH2993" s="132"/>
      <c r="AI2993" s="97"/>
      <c r="AJ2993" s="96"/>
      <c r="AK2993" s="176"/>
      <c r="AL2993" s="169"/>
    </row>
    <row r="2994" spans="13:38" x14ac:dyDescent="0.45">
      <c r="M2994" s="96"/>
      <c r="N2994" s="103"/>
      <c r="R2994" s="108"/>
      <c r="S2994" s="98"/>
      <c r="T2994" s="105"/>
      <c r="V2994" s="171"/>
      <c r="W2994" s="95"/>
      <c r="X2994" s="129"/>
      <c r="Y2994" s="100"/>
      <c r="Z2994" s="99"/>
      <c r="AA2994" s="100"/>
      <c r="AB2994" s="99"/>
      <c r="AC2994" s="100"/>
      <c r="AD2994" s="105"/>
      <c r="AE2994" s="94"/>
      <c r="AF2994" s="105"/>
      <c r="AG2994" s="94"/>
      <c r="AH2994" s="132"/>
      <c r="AI2994" s="97"/>
      <c r="AJ2994" s="96"/>
      <c r="AK2994" s="176"/>
      <c r="AL2994" s="169"/>
    </row>
    <row r="2995" spans="13:38" x14ac:dyDescent="0.45">
      <c r="M2995" s="96"/>
      <c r="N2995" s="103"/>
      <c r="R2995" s="108"/>
      <c r="S2995" s="98"/>
      <c r="T2995" s="105"/>
      <c r="V2995" s="171"/>
      <c r="W2995" s="95"/>
      <c r="X2995" s="129"/>
      <c r="Y2995" s="100"/>
      <c r="Z2995" s="99"/>
      <c r="AA2995" s="100"/>
      <c r="AB2995" s="99"/>
      <c r="AC2995" s="100"/>
      <c r="AD2995" s="105"/>
      <c r="AE2995" s="94"/>
      <c r="AF2995" s="105"/>
      <c r="AG2995" s="94"/>
      <c r="AH2995" s="132"/>
      <c r="AI2995" s="97"/>
      <c r="AJ2995" s="96"/>
      <c r="AK2995" s="176"/>
      <c r="AL2995" s="169"/>
    </row>
    <row r="2996" spans="13:38" x14ac:dyDescent="0.45">
      <c r="M2996" s="96"/>
      <c r="N2996" s="103"/>
      <c r="R2996" s="108"/>
      <c r="S2996" s="98"/>
      <c r="T2996" s="105"/>
      <c r="V2996" s="171"/>
      <c r="W2996" s="95"/>
      <c r="X2996" s="129"/>
      <c r="Y2996" s="100"/>
      <c r="Z2996" s="99"/>
      <c r="AA2996" s="100"/>
      <c r="AB2996" s="99"/>
      <c r="AC2996" s="100"/>
      <c r="AD2996" s="105"/>
      <c r="AE2996" s="94"/>
      <c r="AF2996" s="105"/>
      <c r="AG2996" s="94"/>
      <c r="AH2996" s="132"/>
      <c r="AI2996" s="97"/>
      <c r="AJ2996" s="96"/>
      <c r="AK2996" s="176"/>
      <c r="AL2996" s="169"/>
    </row>
    <row r="2997" spans="13:38" x14ac:dyDescent="0.45">
      <c r="M2997" s="96"/>
      <c r="N2997" s="103"/>
      <c r="R2997" s="108"/>
      <c r="S2997" s="98"/>
      <c r="T2997" s="105"/>
      <c r="V2997" s="171"/>
      <c r="W2997" s="95"/>
      <c r="X2997" s="129"/>
      <c r="Y2997" s="100"/>
      <c r="Z2997" s="99"/>
      <c r="AA2997" s="100"/>
      <c r="AB2997" s="99"/>
      <c r="AC2997" s="100"/>
      <c r="AD2997" s="105"/>
      <c r="AE2997" s="94"/>
      <c r="AF2997" s="105"/>
      <c r="AG2997" s="94"/>
      <c r="AH2997" s="132"/>
      <c r="AI2997" s="97"/>
      <c r="AJ2997" s="96"/>
      <c r="AK2997" s="176"/>
      <c r="AL2997" s="169"/>
    </row>
    <row r="2998" spans="13:38" x14ac:dyDescent="0.45">
      <c r="M2998" s="96"/>
      <c r="N2998" s="103"/>
      <c r="R2998" s="108"/>
      <c r="S2998" s="98"/>
      <c r="T2998" s="105"/>
      <c r="V2998" s="171"/>
      <c r="W2998" s="95"/>
      <c r="X2998" s="129"/>
      <c r="Y2998" s="100"/>
      <c r="Z2998" s="99"/>
      <c r="AA2998" s="100"/>
      <c r="AB2998" s="99"/>
      <c r="AC2998" s="100"/>
      <c r="AD2998" s="105"/>
      <c r="AE2998" s="94"/>
      <c r="AF2998" s="105"/>
      <c r="AG2998" s="94"/>
      <c r="AH2998" s="132"/>
      <c r="AI2998" s="97"/>
      <c r="AJ2998" s="96"/>
      <c r="AK2998" s="176"/>
      <c r="AL2998" s="169"/>
    </row>
    <row r="2999" spans="13:38" x14ac:dyDescent="0.45">
      <c r="M2999" s="96"/>
      <c r="N2999" s="103"/>
      <c r="R2999" s="108"/>
      <c r="S2999" s="98"/>
      <c r="T2999" s="105"/>
      <c r="V2999" s="171"/>
      <c r="W2999" s="95"/>
      <c r="X2999" s="129"/>
      <c r="Y2999" s="100"/>
      <c r="Z2999" s="99"/>
      <c r="AA2999" s="100"/>
      <c r="AB2999" s="99"/>
      <c r="AC2999" s="100"/>
      <c r="AD2999" s="105"/>
      <c r="AE2999" s="94"/>
      <c r="AF2999" s="105"/>
      <c r="AG2999" s="94"/>
      <c r="AH2999" s="132"/>
      <c r="AI2999" s="97"/>
      <c r="AJ2999" s="96"/>
      <c r="AK2999" s="176"/>
      <c r="AL2999" s="169"/>
    </row>
    <row r="3000" spans="13:38" x14ac:dyDescent="0.45">
      <c r="M3000" s="96"/>
      <c r="N3000" s="103"/>
      <c r="R3000" s="108"/>
      <c r="S3000" s="98"/>
      <c r="T3000" s="105"/>
      <c r="V3000" s="171"/>
      <c r="W3000" s="95"/>
      <c r="X3000" s="129"/>
      <c r="Y3000" s="100"/>
      <c r="Z3000" s="99"/>
      <c r="AA3000" s="100"/>
      <c r="AB3000" s="99"/>
      <c r="AC3000" s="100"/>
      <c r="AD3000" s="105"/>
      <c r="AE3000" s="94"/>
      <c r="AF3000" s="105"/>
      <c r="AG3000" s="94"/>
      <c r="AH3000" s="132"/>
      <c r="AI3000" s="97"/>
      <c r="AJ3000" s="96"/>
      <c r="AK3000" s="176"/>
      <c r="AL3000" s="169"/>
    </row>
    <row r="3001" spans="13:38" x14ac:dyDescent="0.45">
      <c r="M3001" s="96"/>
      <c r="N3001" s="103"/>
      <c r="R3001" s="108"/>
      <c r="S3001" s="98"/>
      <c r="T3001" s="105"/>
      <c r="V3001" s="171"/>
      <c r="W3001" s="95"/>
      <c r="X3001" s="129"/>
      <c r="Y3001" s="100"/>
      <c r="Z3001" s="99"/>
      <c r="AA3001" s="100"/>
      <c r="AB3001" s="99"/>
      <c r="AC3001" s="100"/>
      <c r="AD3001" s="105"/>
      <c r="AE3001" s="94"/>
      <c r="AF3001" s="105"/>
      <c r="AG3001" s="94"/>
      <c r="AH3001" s="132"/>
      <c r="AI3001" s="97"/>
      <c r="AJ3001" s="96"/>
      <c r="AK3001" s="176"/>
      <c r="AL3001" s="169"/>
    </row>
    <row r="3002" spans="13:38" x14ac:dyDescent="0.45">
      <c r="M3002" s="96"/>
      <c r="N3002" s="103"/>
      <c r="R3002" s="108"/>
      <c r="S3002" s="98"/>
      <c r="T3002" s="105"/>
      <c r="V3002" s="171"/>
      <c r="W3002" s="95"/>
      <c r="X3002" s="129"/>
      <c r="Y3002" s="100"/>
      <c r="Z3002" s="99"/>
      <c r="AA3002" s="100"/>
      <c r="AB3002" s="99"/>
      <c r="AC3002" s="100"/>
      <c r="AD3002" s="105"/>
      <c r="AE3002" s="94"/>
      <c r="AF3002" s="105"/>
      <c r="AG3002" s="94"/>
      <c r="AH3002" s="132"/>
      <c r="AI3002" s="97"/>
      <c r="AJ3002" s="96"/>
      <c r="AK3002" s="176"/>
      <c r="AL3002" s="169"/>
    </row>
    <row r="3003" spans="13:38" x14ac:dyDescent="0.45">
      <c r="M3003" s="96"/>
      <c r="N3003" s="103"/>
      <c r="R3003" s="108"/>
      <c r="S3003" s="98"/>
      <c r="T3003" s="105"/>
      <c r="V3003" s="171"/>
      <c r="W3003" s="95"/>
      <c r="X3003" s="129"/>
      <c r="Y3003" s="100"/>
      <c r="Z3003" s="99"/>
      <c r="AA3003" s="100"/>
      <c r="AB3003" s="99"/>
      <c r="AC3003" s="100"/>
      <c r="AD3003" s="105"/>
      <c r="AE3003" s="94"/>
      <c r="AF3003" s="105"/>
      <c r="AG3003" s="94"/>
      <c r="AH3003" s="132"/>
      <c r="AI3003" s="97"/>
      <c r="AJ3003" s="96"/>
      <c r="AK3003" s="176"/>
      <c r="AL3003" s="169"/>
    </row>
    <row r="3004" spans="13:38" x14ac:dyDescent="0.45">
      <c r="M3004" s="96"/>
      <c r="N3004" s="103"/>
      <c r="R3004" s="108"/>
      <c r="S3004" s="98"/>
      <c r="T3004" s="105"/>
      <c r="V3004" s="171"/>
      <c r="W3004" s="95"/>
      <c r="X3004" s="129"/>
      <c r="Y3004" s="100"/>
      <c r="Z3004" s="99"/>
      <c r="AA3004" s="100"/>
      <c r="AB3004" s="99"/>
      <c r="AC3004" s="100"/>
      <c r="AD3004" s="105"/>
      <c r="AE3004" s="94"/>
      <c r="AF3004" s="105"/>
      <c r="AG3004" s="94"/>
      <c r="AH3004" s="132"/>
      <c r="AI3004" s="97"/>
      <c r="AJ3004" s="96"/>
      <c r="AK3004" s="176"/>
      <c r="AL3004" s="169"/>
    </row>
    <row r="3005" spans="13:38" x14ac:dyDescent="0.45">
      <c r="M3005" s="96"/>
      <c r="N3005" s="103"/>
      <c r="R3005" s="108"/>
      <c r="S3005" s="98"/>
      <c r="T3005" s="105"/>
      <c r="V3005" s="171"/>
      <c r="W3005" s="95"/>
      <c r="X3005" s="129"/>
      <c r="Y3005" s="100"/>
      <c r="Z3005" s="99"/>
      <c r="AA3005" s="100"/>
      <c r="AB3005" s="99"/>
      <c r="AC3005" s="100"/>
      <c r="AD3005" s="105"/>
      <c r="AE3005" s="94"/>
      <c r="AF3005" s="105"/>
      <c r="AG3005" s="94"/>
      <c r="AH3005" s="132"/>
      <c r="AI3005" s="97"/>
      <c r="AJ3005" s="96"/>
      <c r="AK3005" s="176"/>
      <c r="AL3005" s="169"/>
    </row>
    <row r="3006" spans="13:38" x14ac:dyDescent="0.45">
      <c r="M3006" s="96"/>
      <c r="N3006" s="103"/>
      <c r="R3006" s="108"/>
      <c r="S3006" s="98"/>
      <c r="T3006" s="105"/>
      <c r="V3006" s="171"/>
      <c r="W3006" s="95"/>
      <c r="X3006" s="129"/>
      <c r="Y3006" s="100"/>
      <c r="Z3006" s="99"/>
      <c r="AA3006" s="100"/>
      <c r="AB3006" s="99"/>
      <c r="AC3006" s="100"/>
      <c r="AD3006" s="105"/>
      <c r="AE3006" s="94"/>
      <c r="AF3006" s="105"/>
      <c r="AG3006" s="94"/>
      <c r="AH3006" s="132"/>
      <c r="AI3006" s="97"/>
      <c r="AJ3006" s="96"/>
      <c r="AK3006" s="176"/>
      <c r="AL3006" s="169"/>
    </row>
    <row r="3007" spans="13:38" x14ac:dyDescent="0.45">
      <c r="M3007" s="96"/>
      <c r="N3007" s="103"/>
      <c r="R3007" s="108"/>
      <c r="S3007" s="98"/>
      <c r="T3007" s="105"/>
      <c r="V3007" s="171"/>
      <c r="W3007" s="95"/>
      <c r="X3007" s="129"/>
      <c r="Y3007" s="100"/>
      <c r="Z3007" s="99"/>
      <c r="AA3007" s="100"/>
      <c r="AB3007" s="99"/>
      <c r="AC3007" s="100"/>
      <c r="AD3007" s="105"/>
      <c r="AE3007" s="94"/>
      <c r="AF3007" s="105"/>
      <c r="AG3007" s="94"/>
      <c r="AH3007" s="132"/>
      <c r="AI3007" s="97"/>
      <c r="AJ3007" s="96"/>
      <c r="AK3007" s="176"/>
      <c r="AL3007" s="169"/>
    </row>
    <row r="3008" spans="13:38" x14ac:dyDescent="0.45">
      <c r="M3008" s="96"/>
      <c r="N3008" s="103"/>
      <c r="R3008" s="108"/>
      <c r="S3008" s="98"/>
      <c r="T3008" s="105"/>
      <c r="V3008" s="171"/>
      <c r="W3008" s="95"/>
      <c r="X3008" s="129"/>
      <c r="Y3008" s="100"/>
      <c r="Z3008" s="99"/>
      <c r="AA3008" s="100"/>
      <c r="AB3008" s="99"/>
      <c r="AC3008" s="100"/>
      <c r="AD3008" s="105"/>
      <c r="AE3008" s="94"/>
      <c r="AF3008" s="105"/>
      <c r="AG3008" s="94"/>
      <c r="AH3008" s="132"/>
      <c r="AI3008" s="97"/>
      <c r="AJ3008" s="96"/>
      <c r="AK3008" s="176"/>
      <c r="AL3008" s="169"/>
    </row>
    <row r="3009" spans="13:38" x14ac:dyDescent="0.45">
      <c r="M3009" s="96"/>
      <c r="N3009" s="103"/>
      <c r="R3009" s="108"/>
      <c r="S3009" s="98"/>
      <c r="T3009" s="105"/>
      <c r="V3009" s="171"/>
      <c r="W3009" s="95"/>
      <c r="X3009" s="129"/>
      <c r="Y3009" s="100"/>
      <c r="Z3009" s="99"/>
      <c r="AA3009" s="100"/>
      <c r="AB3009" s="99"/>
      <c r="AC3009" s="100"/>
      <c r="AD3009" s="105"/>
      <c r="AE3009" s="94"/>
      <c r="AF3009" s="105"/>
      <c r="AG3009" s="94"/>
      <c r="AH3009" s="132"/>
      <c r="AI3009" s="97"/>
      <c r="AJ3009" s="96"/>
      <c r="AK3009" s="176"/>
      <c r="AL3009" s="169"/>
    </row>
    <row r="3010" spans="13:38" x14ac:dyDescent="0.45">
      <c r="M3010" s="96"/>
      <c r="N3010" s="103"/>
      <c r="R3010" s="108"/>
      <c r="S3010" s="98"/>
      <c r="T3010" s="105"/>
      <c r="V3010" s="171"/>
      <c r="W3010" s="95"/>
      <c r="X3010" s="129"/>
      <c r="Y3010" s="100"/>
      <c r="Z3010" s="99"/>
      <c r="AA3010" s="100"/>
      <c r="AB3010" s="99"/>
      <c r="AC3010" s="100"/>
      <c r="AD3010" s="105"/>
      <c r="AE3010" s="94"/>
      <c r="AF3010" s="105"/>
      <c r="AG3010" s="94"/>
      <c r="AH3010" s="132"/>
      <c r="AI3010" s="97"/>
      <c r="AJ3010" s="96"/>
      <c r="AK3010" s="176"/>
      <c r="AL3010" s="169"/>
    </row>
    <row r="3011" spans="13:38" x14ac:dyDescent="0.45">
      <c r="M3011" s="96"/>
      <c r="N3011" s="103"/>
      <c r="R3011" s="108"/>
      <c r="S3011" s="98"/>
      <c r="T3011" s="105"/>
      <c r="V3011" s="171"/>
      <c r="W3011" s="95"/>
      <c r="X3011" s="129"/>
      <c r="Y3011" s="100"/>
      <c r="Z3011" s="99"/>
      <c r="AA3011" s="100"/>
      <c r="AB3011" s="99"/>
      <c r="AC3011" s="100"/>
      <c r="AD3011" s="105"/>
      <c r="AE3011" s="94"/>
      <c r="AF3011" s="105"/>
      <c r="AG3011" s="94"/>
      <c r="AH3011" s="132"/>
      <c r="AI3011" s="97"/>
      <c r="AJ3011" s="96"/>
      <c r="AK3011" s="176"/>
      <c r="AL3011" s="169"/>
    </row>
    <row r="3012" spans="13:38" x14ac:dyDescent="0.45">
      <c r="M3012" s="96"/>
      <c r="N3012" s="103"/>
      <c r="R3012" s="108"/>
      <c r="S3012" s="98"/>
      <c r="T3012" s="105"/>
      <c r="V3012" s="171"/>
      <c r="W3012" s="95"/>
      <c r="X3012" s="129"/>
      <c r="Y3012" s="100"/>
      <c r="Z3012" s="99"/>
      <c r="AA3012" s="100"/>
      <c r="AB3012" s="99"/>
      <c r="AC3012" s="100"/>
      <c r="AD3012" s="105"/>
      <c r="AE3012" s="94"/>
      <c r="AF3012" s="105"/>
      <c r="AG3012" s="94"/>
      <c r="AH3012" s="132"/>
      <c r="AI3012" s="97"/>
      <c r="AJ3012" s="96"/>
      <c r="AK3012" s="176"/>
      <c r="AL3012" s="169"/>
    </row>
    <row r="3013" spans="13:38" x14ac:dyDescent="0.45">
      <c r="M3013" s="96"/>
      <c r="N3013" s="103"/>
      <c r="R3013" s="108"/>
      <c r="S3013" s="98"/>
      <c r="T3013" s="105"/>
      <c r="V3013" s="171"/>
      <c r="W3013" s="95"/>
      <c r="X3013" s="129"/>
      <c r="Y3013" s="100"/>
      <c r="Z3013" s="99"/>
      <c r="AA3013" s="100"/>
      <c r="AB3013" s="99"/>
      <c r="AC3013" s="100"/>
      <c r="AD3013" s="105"/>
      <c r="AE3013" s="94"/>
      <c r="AF3013" s="105"/>
      <c r="AG3013" s="94"/>
      <c r="AH3013" s="132"/>
      <c r="AI3013" s="97"/>
      <c r="AJ3013" s="96"/>
      <c r="AK3013" s="176"/>
      <c r="AL3013" s="169"/>
    </row>
    <row r="3014" spans="13:38" x14ac:dyDescent="0.45">
      <c r="M3014" s="96"/>
      <c r="N3014" s="103"/>
      <c r="R3014" s="108"/>
      <c r="S3014" s="98"/>
      <c r="T3014" s="105"/>
      <c r="V3014" s="171"/>
      <c r="W3014" s="95"/>
      <c r="X3014" s="129"/>
      <c r="Y3014" s="100"/>
      <c r="Z3014" s="99"/>
      <c r="AA3014" s="100"/>
      <c r="AB3014" s="99"/>
      <c r="AC3014" s="100"/>
      <c r="AD3014" s="105"/>
      <c r="AE3014" s="94"/>
      <c r="AF3014" s="105"/>
      <c r="AG3014" s="94"/>
      <c r="AH3014" s="132"/>
      <c r="AI3014" s="97"/>
      <c r="AJ3014" s="96"/>
      <c r="AK3014" s="176"/>
      <c r="AL3014" s="169"/>
    </row>
    <row r="3015" spans="13:38" x14ac:dyDescent="0.45">
      <c r="M3015" s="96"/>
      <c r="N3015" s="103"/>
      <c r="R3015" s="108"/>
      <c r="S3015" s="98"/>
      <c r="T3015" s="105"/>
      <c r="V3015" s="171"/>
      <c r="W3015" s="95"/>
      <c r="X3015" s="129"/>
      <c r="Y3015" s="100"/>
      <c r="Z3015" s="99"/>
      <c r="AA3015" s="100"/>
      <c r="AB3015" s="99"/>
      <c r="AC3015" s="100"/>
      <c r="AD3015" s="105"/>
      <c r="AE3015" s="94"/>
      <c r="AF3015" s="105"/>
      <c r="AG3015" s="94"/>
      <c r="AH3015" s="132"/>
      <c r="AI3015" s="97"/>
      <c r="AJ3015" s="96"/>
      <c r="AK3015" s="176"/>
      <c r="AL3015" s="169"/>
    </row>
    <row r="3016" spans="13:38" x14ac:dyDescent="0.45">
      <c r="M3016" s="96"/>
      <c r="N3016" s="103"/>
      <c r="R3016" s="108"/>
      <c r="S3016" s="98"/>
      <c r="T3016" s="105"/>
      <c r="V3016" s="171"/>
      <c r="W3016" s="95"/>
      <c r="X3016" s="129"/>
      <c r="Y3016" s="100"/>
      <c r="Z3016" s="99"/>
      <c r="AA3016" s="100"/>
      <c r="AB3016" s="99"/>
      <c r="AC3016" s="100"/>
      <c r="AD3016" s="105"/>
      <c r="AE3016" s="94"/>
      <c r="AF3016" s="105"/>
      <c r="AG3016" s="94"/>
      <c r="AH3016" s="132"/>
      <c r="AI3016" s="97"/>
      <c r="AJ3016" s="96"/>
      <c r="AK3016" s="176"/>
      <c r="AL3016" s="169"/>
    </row>
    <row r="3017" spans="13:38" x14ac:dyDescent="0.45">
      <c r="M3017" s="96"/>
      <c r="N3017" s="103"/>
      <c r="R3017" s="108"/>
      <c r="S3017" s="98"/>
      <c r="T3017" s="105"/>
      <c r="V3017" s="171"/>
      <c r="W3017" s="95"/>
      <c r="X3017" s="129"/>
      <c r="Y3017" s="100"/>
      <c r="Z3017" s="99"/>
      <c r="AA3017" s="100"/>
      <c r="AB3017" s="99"/>
      <c r="AC3017" s="100"/>
      <c r="AD3017" s="105"/>
      <c r="AE3017" s="94"/>
      <c r="AF3017" s="105"/>
      <c r="AG3017" s="94"/>
      <c r="AH3017" s="132"/>
      <c r="AI3017" s="97"/>
      <c r="AJ3017" s="96"/>
      <c r="AK3017" s="176"/>
      <c r="AL3017" s="169"/>
    </row>
    <row r="3018" spans="13:38" x14ac:dyDescent="0.45">
      <c r="M3018" s="96"/>
      <c r="N3018" s="103"/>
      <c r="R3018" s="108"/>
      <c r="S3018" s="98"/>
      <c r="T3018" s="105"/>
      <c r="V3018" s="171"/>
      <c r="W3018" s="95"/>
      <c r="X3018" s="129"/>
      <c r="Y3018" s="100"/>
      <c r="Z3018" s="99"/>
      <c r="AA3018" s="100"/>
      <c r="AB3018" s="99"/>
      <c r="AC3018" s="100"/>
      <c r="AD3018" s="105"/>
      <c r="AE3018" s="94"/>
      <c r="AF3018" s="105"/>
      <c r="AG3018" s="94"/>
      <c r="AH3018" s="132"/>
      <c r="AI3018" s="97"/>
      <c r="AJ3018" s="96"/>
      <c r="AK3018" s="176"/>
      <c r="AL3018" s="169"/>
    </row>
    <row r="3019" spans="13:38" x14ac:dyDescent="0.45">
      <c r="M3019" s="96"/>
      <c r="N3019" s="103"/>
      <c r="R3019" s="108"/>
      <c r="S3019" s="98"/>
      <c r="T3019" s="105"/>
      <c r="V3019" s="171"/>
      <c r="W3019" s="95"/>
      <c r="X3019" s="129"/>
      <c r="Y3019" s="100"/>
      <c r="Z3019" s="99"/>
      <c r="AA3019" s="100"/>
      <c r="AB3019" s="99"/>
      <c r="AC3019" s="100"/>
      <c r="AD3019" s="105"/>
      <c r="AE3019" s="94"/>
      <c r="AF3019" s="105"/>
      <c r="AG3019" s="94"/>
      <c r="AH3019" s="132"/>
      <c r="AI3019" s="97"/>
      <c r="AJ3019" s="96"/>
      <c r="AK3019" s="176"/>
      <c r="AL3019" s="169"/>
    </row>
    <row r="3020" spans="13:38" x14ac:dyDescent="0.45">
      <c r="M3020" s="96"/>
      <c r="N3020" s="103"/>
      <c r="R3020" s="108"/>
      <c r="S3020" s="98"/>
      <c r="T3020" s="105"/>
      <c r="V3020" s="171"/>
      <c r="W3020" s="95"/>
      <c r="X3020" s="129"/>
      <c r="Y3020" s="100"/>
      <c r="Z3020" s="99"/>
      <c r="AA3020" s="100"/>
      <c r="AB3020" s="99"/>
      <c r="AC3020" s="100"/>
      <c r="AD3020" s="105"/>
      <c r="AE3020" s="94"/>
      <c r="AF3020" s="105"/>
      <c r="AG3020" s="94"/>
      <c r="AH3020" s="132"/>
      <c r="AI3020" s="97"/>
      <c r="AJ3020" s="96"/>
      <c r="AK3020" s="176"/>
      <c r="AL3020" s="169"/>
    </row>
    <row r="3021" spans="13:38" x14ac:dyDescent="0.45">
      <c r="M3021" s="96"/>
      <c r="N3021" s="103"/>
      <c r="R3021" s="108"/>
      <c r="S3021" s="98"/>
      <c r="T3021" s="105"/>
      <c r="V3021" s="171"/>
      <c r="W3021" s="95"/>
      <c r="X3021" s="129"/>
      <c r="Y3021" s="100"/>
      <c r="Z3021" s="99"/>
      <c r="AA3021" s="100"/>
      <c r="AB3021" s="99"/>
      <c r="AC3021" s="100"/>
      <c r="AD3021" s="105"/>
      <c r="AE3021" s="94"/>
      <c r="AF3021" s="105"/>
      <c r="AG3021" s="94"/>
      <c r="AH3021" s="132"/>
      <c r="AI3021" s="97"/>
      <c r="AJ3021" s="96"/>
      <c r="AK3021" s="176"/>
      <c r="AL3021" s="169"/>
    </row>
    <row r="3022" spans="13:38" x14ac:dyDescent="0.45">
      <c r="M3022" s="96"/>
      <c r="N3022" s="103"/>
      <c r="R3022" s="108"/>
      <c r="S3022" s="98"/>
      <c r="T3022" s="105"/>
      <c r="V3022" s="171"/>
      <c r="W3022" s="95"/>
      <c r="X3022" s="129"/>
      <c r="Y3022" s="100"/>
      <c r="Z3022" s="99"/>
      <c r="AA3022" s="100"/>
      <c r="AB3022" s="99"/>
      <c r="AC3022" s="100"/>
      <c r="AD3022" s="105"/>
      <c r="AE3022" s="94"/>
      <c r="AF3022" s="105"/>
      <c r="AG3022" s="94"/>
      <c r="AH3022" s="132"/>
      <c r="AI3022" s="97"/>
      <c r="AJ3022" s="96"/>
      <c r="AK3022" s="176"/>
      <c r="AL3022" s="169"/>
    </row>
    <row r="3023" spans="13:38" x14ac:dyDescent="0.45">
      <c r="M3023" s="96"/>
      <c r="N3023" s="103"/>
      <c r="R3023" s="108"/>
      <c r="S3023" s="98"/>
      <c r="T3023" s="105"/>
      <c r="V3023" s="171"/>
      <c r="W3023" s="95"/>
      <c r="X3023" s="129"/>
      <c r="Y3023" s="100"/>
      <c r="Z3023" s="99"/>
      <c r="AA3023" s="100"/>
      <c r="AB3023" s="99"/>
      <c r="AC3023" s="100"/>
      <c r="AD3023" s="105"/>
      <c r="AE3023" s="94"/>
      <c r="AF3023" s="105"/>
      <c r="AG3023" s="94"/>
      <c r="AH3023" s="132"/>
      <c r="AI3023" s="97"/>
      <c r="AJ3023" s="96"/>
      <c r="AK3023" s="176"/>
      <c r="AL3023" s="169"/>
    </row>
    <row r="3024" spans="13:38" x14ac:dyDescent="0.45">
      <c r="M3024" s="96"/>
      <c r="N3024" s="103"/>
      <c r="R3024" s="108"/>
      <c r="S3024" s="98"/>
      <c r="T3024" s="105"/>
      <c r="V3024" s="171"/>
      <c r="W3024" s="95"/>
      <c r="X3024" s="129"/>
      <c r="Y3024" s="100"/>
      <c r="Z3024" s="99"/>
      <c r="AA3024" s="100"/>
      <c r="AB3024" s="99"/>
      <c r="AC3024" s="100"/>
      <c r="AD3024" s="105"/>
      <c r="AE3024" s="94"/>
      <c r="AF3024" s="105"/>
      <c r="AG3024" s="94"/>
      <c r="AH3024" s="132"/>
      <c r="AI3024" s="97"/>
      <c r="AJ3024" s="96"/>
      <c r="AK3024" s="176"/>
      <c r="AL3024" s="169"/>
    </row>
    <row r="3025" spans="13:38" x14ac:dyDescent="0.45">
      <c r="M3025" s="96"/>
      <c r="N3025" s="103"/>
      <c r="R3025" s="108"/>
      <c r="S3025" s="98"/>
      <c r="T3025" s="105"/>
      <c r="V3025" s="171"/>
      <c r="W3025" s="95"/>
      <c r="X3025" s="129"/>
      <c r="Y3025" s="100"/>
      <c r="Z3025" s="99"/>
      <c r="AA3025" s="100"/>
      <c r="AB3025" s="99"/>
      <c r="AC3025" s="100"/>
      <c r="AD3025" s="105"/>
      <c r="AE3025" s="94"/>
      <c r="AF3025" s="105"/>
      <c r="AG3025" s="94"/>
      <c r="AH3025" s="132"/>
      <c r="AI3025" s="97"/>
      <c r="AJ3025" s="96"/>
      <c r="AK3025" s="176"/>
      <c r="AL3025" s="169"/>
    </row>
    <row r="3026" spans="13:38" x14ac:dyDescent="0.45">
      <c r="M3026" s="96"/>
      <c r="N3026" s="103"/>
      <c r="R3026" s="108"/>
      <c r="S3026" s="98"/>
      <c r="T3026" s="105"/>
      <c r="V3026" s="171"/>
      <c r="W3026" s="95"/>
      <c r="X3026" s="129"/>
      <c r="Y3026" s="100"/>
      <c r="Z3026" s="99"/>
      <c r="AA3026" s="100"/>
      <c r="AB3026" s="99"/>
      <c r="AC3026" s="100"/>
      <c r="AD3026" s="105"/>
      <c r="AE3026" s="94"/>
      <c r="AF3026" s="105"/>
      <c r="AG3026" s="94"/>
      <c r="AH3026" s="132"/>
      <c r="AI3026" s="97"/>
      <c r="AJ3026" s="96"/>
      <c r="AK3026" s="176"/>
      <c r="AL3026" s="169"/>
    </row>
    <row r="3027" spans="13:38" x14ac:dyDescent="0.45">
      <c r="M3027" s="96"/>
      <c r="N3027" s="103"/>
      <c r="R3027" s="108"/>
      <c r="S3027" s="98"/>
      <c r="T3027" s="105"/>
      <c r="V3027" s="171"/>
      <c r="W3027" s="95"/>
      <c r="X3027" s="129"/>
      <c r="Y3027" s="100"/>
      <c r="Z3027" s="99"/>
      <c r="AA3027" s="100"/>
      <c r="AB3027" s="99"/>
      <c r="AC3027" s="100"/>
      <c r="AD3027" s="105"/>
      <c r="AE3027" s="94"/>
      <c r="AF3027" s="105"/>
      <c r="AG3027" s="94"/>
      <c r="AH3027" s="132"/>
      <c r="AI3027" s="97"/>
      <c r="AJ3027" s="96"/>
      <c r="AK3027" s="176"/>
      <c r="AL3027" s="169"/>
    </row>
    <row r="3028" spans="13:38" x14ac:dyDescent="0.45">
      <c r="M3028" s="96"/>
      <c r="N3028" s="103"/>
      <c r="R3028" s="108"/>
      <c r="S3028" s="98"/>
      <c r="T3028" s="105"/>
      <c r="V3028" s="171"/>
      <c r="W3028" s="95"/>
      <c r="X3028" s="129"/>
      <c r="Y3028" s="100"/>
      <c r="Z3028" s="99"/>
      <c r="AA3028" s="100"/>
      <c r="AB3028" s="99"/>
      <c r="AC3028" s="100"/>
      <c r="AD3028" s="105"/>
      <c r="AE3028" s="94"/>
      <c r="AF3028" s="105"/>
      <c r="AG3028" s="94"/>
      <c r="AH3028" s="132"/>
      <c r="AI3028" s="97"/>
      <c r="AJ3028" s="96"/>
      <c r="AK3028" s="176"/>
      <c r="AL3028" s="169"/>
    </row>
    <row r="3029" spans="13:38" x14ac:dyDescent="0.45">
      <c r="M3029" s="96"/>
      <c r="N3029" s="103"/>
      <c r="R3029" s="108"/>
      <c r="S3029" s="98"/>
      <c r="T3029" s="105"/>
      <c r="V3029" s="171"/>
      <c r="W3029" s="95"/>
      <c r="X3029" s="129"/>
      <c r="Y3029" s="100"/>
      <c r="Z3029" s="99"/>
      <c r="AA3029" s="100"/>
      <c r="AB3029" s="99"/>
      <c r="AC3029" s="100"/>
      <c r="AD3029" s="105"/>
      <c r="AE3029" s="94"/>
      <c r="AF3029" s="105"/>
      <c r="AG3029" s="94"/>
      <c r="AH3029" s="132"/>
      <c r="AI3029" s="97"/>
      <c r="AJ3029" s="96"/>
      <c r="AK3029" s="176"/>
      <c r="AL3029" s="169"/>
    </row>
    <row r="3030" spans="13:38" x14ac:dyDescent="0.45">
      <c r="M3030" s="96"/>
      <c r="N3030" s="103"/>
      <c r="R3030" s="108"/>
      <c r="S3030" s="98"/>
      <c r="T3030" s="105"/>
      <c r="V3030" s="171"/>
      <c r="W3030" s="95"/>
      <c r="X3030" s="129"/>
      <c r="Y3030" s="100"/>
      <c r="Z3030" s="99"/>
      <c r="AA3030" s="100"/>
      <c r="AB3030" s="99"/>
      <c r="AC3030" s="100"/>
      <c r="AD3030" s="105"/>
      <c r="AE3030" s="94"/>
      <c r="AF3030" s="105"/>
      <c r="AG3030" s="94"/>
      <c r="AH3030" s="132"/>
      <c r="AI3030" s="97"/>
      <c r="AJ3030" s="96"/>
      <c r="AK3030" s="176"/>
      <c r="AL3030" s="169"/>
    </row>
    <row r="3031" spans="13:38" x14ac:dyDescent="0.45">
      <c r="M3031" s="96"/>
      <c r="N3031" s="103"/>
      <c r="R3031" s="108"/>
      <c r="S3031" s="98"/>
      <c r="T3031" s="105"/>
      <c r="V3031" s="171"/>
      <c r="W3031" s="95"/>
      <c r="X3031" s="129"/>
      <c r="Y3031" s="100"/>
      <c r="Z3031" s="99"/>
      <c r="AA3031" s="100"/>
      <c r="AB3031" s="99"/>
      <c r="AC3031" s="100"/>
      <c r="AD3031" s="105"/>
      <c r="AE3031" s="94"/>
      <c r="AF3031" s="105"/>
      <c r="AG3031" s="94"/>
      <c r="AH3031" s="132"/>
      <c r="AI3031" s="97"/>
      <c r="AJ3031" s="96"/>
      <c r="AK3031" s="176"/>
      <c r="AL3031" s="169"/>
    </row>
    <row r="3032" spans="13:38" x14ac:dyDescent="0.45">
      <c r="M3032" s="96"/>
      <c r="N3032" s="103"/>
      <c r="R3032" s="108"/>
      <c r="S3032" s="98"/>
      <c r="T3032" s="105"/>
      <c r="V3032" s="171"/>
      <c r="W3032" s="95"/>
      <c r="X3032" s="129"/>
      <c r="Y3032" s="100"/>
      <c r="Z3032" s="99"/>
      <c r="AA3032" s="100"/>
      <c r="AB3032" s="99"/>
      <c r="AC3032" s="100"/>
      <c r="AD3032" s="105"/>
      <c r="AE3032" s="94"/>
      <c r="AF3032" s="105"/>
      <c r="AG3032" s="94"/>
      <c r="AH3032" s="132"/>
      <c r="AI3032" s="97"/>
      <c r="AJ3032" s="96"/>
      <c r="AK3032" s="176"/>
      <c r="AL3032" s="169"/>
    </row>
    <row r="3033" spans="13:38" x14ac:dyDescent="0.45">
      <c r="M3033" s="96"/>
      <c r="N3033" s="103"/>
      <c r="R3033" s="108"/>
      <c r="S3033" s="98"/>
      <c r="T3033" s="105"/>
      <c r="V3033" s="171"/>
      <c r="W3033" s="95"/>
      <c r="X3033" s="129"/>
      <c r="Y3033" s="100"/>
      <c r="Z3033" s="99"/>
      <c r="AA3033" s="100"/>
      <c r="AB3033" s="99"/>
      <c r="AC3033" s="100"/>
      <c r="AD3033" s="105"/>
      <c r="AE3033" s="94"/>
      <c r="AF3033" s="105"/>
      <c r="AG3033" s="94"/>
      <c r="AH3033" s="132"/>
      <c r="AI3033" s="97"/>
      <c r="AJ3033" s="96"/>
      <c r="AK3033" s="176"/>
      <c r="AL3033" s="169"/>
    </row>
    <row r="3034" spans="13:38" x14ac:dyDescent="0.45">
      <c r="M3034" s="96"/>
      <c r="N3034" s="103"/>
      <c r="R3034" s="108"/>
      <c r="S3034" s="98"/>
      <c r="T3034" s="105"/>
      <c r="V3034" s="171"/>
      <c r="W3034" s="95"/>
      <c r="X3034" s="129"/>
      <c r="Y3034" s="100"/>
      <c r="Z3034" s="99"/>
      <c r="AA3034" s="100"/>
      <c r="AB3034" s="99"/>
      <c r="AC3034" s="100"/>
      <c r="AD3034" s="105"/>
      <c r="AE3034" s="94"/>
      <c r="AF3034" s="105"/>
      <c r="AG3034" s="94"/>
      <c r="AH3034" s="132"/>
      <c r="AI3034" s="97"/>
      <c r="AJ3034" s="96"/>
      <c r="AK3034" s="176"/>
      <c r="AL3034" s="169"/>
    </row>
    <row r="3035" spans="13:38" x14ac:dyDescent="0.45">
      <c r="M3035" s="96"/>
      <c r="N3035" s="103"/>
      <c r="R3035" s="108"/>
      <c r="S3035" s="98"/>
      <c r="T3035" s="105"/>
      <c r="V3035" s="171"/>
      <c r="W3035" s="95"/>
      <c r="X3035" s="129"/>
      <c r="Y3035" s="100"/>
      <c r="Z3035" s="99"/>
      <c r="AA3035" s="100"/>
      <c r="AB3035" s="99"/>
      <c r="AC3035" s="100"/>
      <c r="AD3035" s="105"/>
      <c r="AE3035" s="94"/>
      <c r="AF3035" s="105"/>
      <c r="AG3035" s="94"/>
      <c r="AH3035" s="132"/>
      <c r="AI3035" s="97"/>
      <c r="AJ3035" s="96"/>
      <c r="AK3035" s="176"/>
      <c r="AL3035" s="169"/>
    </row>
    <row r="3036" spans="13:38" x14ac:dyDescent="0.45">
      <c r="M3036" s="96"/>
      <c r="N3036" s="103"/>
      <c r="R3036" s="108"/>
      <c r="S3036" s="98"/>
      <c r="T3036" s="105"/>
      <c r="V3036" s="171"/>
      <c r="W3036" s="95"/>
      <c r="X3036" s="129"/>
      <c r="Y3036" s="100"/>
      <c r="Z3036" s="99"/>
      <c r="AA3036" s="100"/>
      <c r="AB3036" s="99"/>
      <c r="AC3036" s="100"/>
      <c r="AD3036" s="105"/>
      <c r="AE3036" s="94"/>
      <c r="AF3036" s="105"/>
      <c r="AG3036" s="94"/>
      <c r="AH3036" s="132"/>
      <c r="AI3036" s="97"/>
      <c r="AJ3036" s="96"/>
      <c r="AK3036" s="176"/>
      <c r="AL3036" s="169"/>
    </row>
    <row r="3037" spans="13:38" x14ac:dyDescent="0.45">
      <c r="M3037" s="96"/>
      <c r="N3037" s="103"/>
      <c r="R3037" s="108"/>
      <c r="S3037" s="98"/>
      <c r="T3037" s="105"/>
      <c r="V3037" s="171"/>
      <c r="W3037" s="95"/>
      <c r="X3037" s="129"/>
      <c r="Y3037" s="100"/>
      <c r="Z3037" s="99"/>
      <c r="AA3037" s="100"/>
      <c r="AB3037" s="99"/>
      <c r="AC3037" s="100"/>
      <c r="AD3037" s="105"/>
      <c r="AE3037" s="94"/>
      <c r="AF3037" s="105"/>
      <c r="AG3037" s="94"/>
      <c r="AH3037" s="132"/>
      <c r="AI3037" s="97"/>
      <c r="AJ3037" s="96"/>
      <c r="AK3037" s="176"/>
      <c r="AL3037" s="169"/>
    </row>
    <row r="3038" spans="13:38" x14ac:dyDescent="0.45">
      <c r="M3038" s="96"/>
      <c r="N3038" s="103"/>
      <c r="R3038" s="108"/>
      <c r="S3038" s="98"/>
      <c r="T3038" s="105"/>
      <c r="V3038" s="171"/>
      <c r="W3038" s="95"/>
      <c r="X3038" s="129"/>
      <c r="Y3038" s="100"/>
      <c r="Z3038" s="99"/>
      <c r="AA3038" s="100"/>
      <c r="AB3038" s="99"/>
      <c r="AC3038" s="100"/>
      <c r="AD3038" s="105"/>
      <c r="AE3038" s="94"/>
      <c r="AF3038" s="105"/>
      <c r="AG3038" s="94"/>
      <c r="AH3038" s="132"/>
      <c r="AI3038" s="97"/>
      <c r="AJ3038" s="96"/>
      <c r="AK3038" s="176"/>
      <c r="AL3038" s="169"/>
    </row>
    <row r="3039" spans="13:38" x14ac:dyDescent="0.45">
      <c r="M3039" s="96"/>
      <c r="N3039" s="103"/>
      <c r="R3039" s="108"/>
      <c r="S3039" s="98"/>
      <c r="T3039" s="105"/>
      <c r="V3039" s="171"/>
      <c r="W3039" s="95"/>
      <c r="X3039" s="129"/>
      <c r="Y3039" s="100"/>
      <c r="Z3039" s="99"/>
      <c r="AA3039" s="100"/>
      <c r="AB3039" s="99"/>
      <c r="AC3039" s="100"/>
      <c r="AD3039" s="105"/>
      <c r="AE3039" s="94"/>
      <c r="AF3039" s="105"/>
      <c r="AG3039" s="94"/>
      <c r="AH3039" s="132"/>
      <c r="AI3039" s="97"/>
      <c r="AJ3039" s="96"/>
      <c r="AK3039" s="176"/>
      <c r="AL3039" s="169"/>
    </row>
    <row r="3040" spans="13:38" x14ac:dyDescent="0.45">
      <c r="M3040" s="96"/>
      <c r="N3040" s="103"/>
      <c r="R3040" s="108"/>
      <c r="S3040" s="98"/>
      <c r="T3040" s="105"/>
      <c r="V3040" s="171"/>
      <c r="W3040" s="95"/>
      <c r="X3040" s="129"/>
      <c r="Y3040" s="100"/>
      <c r="Z3040" s="99"/>
      <c r="AA3040" s="100"/>
      <c r="AB3040" s="99"/>
      <c r="AC3040" s="100"/>
      <c r="AD3040" s="105"/>
      <c r="AE3040" s="94"/>
      <c r="AF3040" s="105"/>
      <c r="AG3040" s="94"/>
      <c r="AH3040" s="132"/>
      <c r="AI3040" s="97"/>
      <c r="AJ3040" s="96"/>
      <c r="AK3040" s="176"/>
      <c r="AL3040" s="169"/>
    </row>
    <row r="3041" spans="13:38" x14ac:dyDescent="0.45">
      <c r="M3041" s="96"/>
      <c r="N3041" s="103"/>
      <c r="R3041" s="108"/>
      <c r="S3041" s="98"/>
      <c r="T3041" s="105"/>
      <c r="V3041" s="171"/>
      <c r="W3041" s="95"/>
      <c r="X3041" s="129"/>
      <c r="Y3041" s="100"/>
      <c r="Z3041" s="99"/>
      <c r="AA3041" s="100"/>
      <c r="AB3041" s="99"/>
      <c r="AC3041" s="100"/>
      <c r="AD3041" s="105"/>
      <c r="AE3041" s="94"/>
      <c r="AF3041" s="105"/>
      <c r="AG3041" s="94"/>
      <c r="AH3041" s="132"/>
      <c r="AI3041" s="97"/>
      <c r="AJ3041" s="96"/>
      <c r="AK3041" s="176"/>
      <c r="AL3041" s="169"/>
    </row>
    <row r="3042" spans="13:38" x14ac:dyDescent="0.45">
      <c r="M3042" s="96"/>
      <c r="N3042" s="103"/>
      <c r="R3042" s="108"/>
      <c r="S3042" s="98"/>
      <c r="T3042" s="105"/>
      <c r="V3042" s="171"/>
      <c r="W3042" s="95"/>
      <c r="X3042" s="129"/>
      <c r="Y3042" s="100"/>
      <c r="Z3042" s="99"/>
      <c r="AA3042" s="100"/>
      <c r="AB3042" s="99"/>
      <c r="AC3042" s="100"/>
      <c r="AD3042" s="105"/>
      <c r="AE3042" s="94"/>
      <c r="AF3042" s="105"/>
      <c r="AG3042" s="94"/>
      <c r="AH3042" s="132"/>
      <c r="AI3042" s="97"/>
      <c r="AJ3042" s="96"/>
      <c r="AK3042" s="176"/>
      <c r="AL3042" s="169"/>
    </row>
    <row r="3043" spans="13:38" x14ac:dyDescent="0.45">
      <c r="M3043" s="96"/>
      <c r="N3043" s="103"/>
      <c r="R3043" s="108"/>
      <c r="S3043" s="98"/>
      <c r="T3043" s="105"/>
      <c r="V3043" s="171"/>
      <c r="W3043" s="95"/>
      <c r="X3043" s="129"/>
      <c r="Y3043" s="100"/>
      <c r="Z3043" s="99"/>
      <c r="AA3043" s="100"/>
      <c r="AB3043" s="99"/>
      <c r="AC3043" s="100"/>
      <c r="AD3043" s="105"/>
      <c r="AE3043" s="94"/>
      <c r="AF3043" s="105"/>
      <c r="AG3043" s="94"/>
      <c r="AH3043" s="132"/>
      <c r="AI3043" s="97"/>
      <c r="AJ3043" s="96"/>
      <c r="AK3043" s="176"/>
      <c r="AL3043" s="169"/>
    </row>
    <row r="3044" spans="13:38" x14ac:dyDescent="0.45">
      <c r="M3044" s="96"/>
      <c r="N3044" s="103"/>
      <c r="R3044" s="108"/>
      <c r="S3044" s="98"/>
      <c r="T3044" s="105"/>
      <c r="V3044" s="171"/>
      <c r="W3044" s="95"/>
      <c r="X3044" s="129"/>
      <c r="Y3044" s="100"/>
      <c r="Z3044" s="99"/>
      <c r="AA3044" s="100"/>
      <c r="AB3044" s="99"/>
      <c r="AC3044" s="100"/>
      <c r="AD3044" s="105"/>
      <c r="AE3044" s="94"/>
      <c r="AF3044" s="105"/>
      <c r="AG3044" s="94"/>
      <c r="AH3044" s="132"/>
      <c r="AI3044" s="97"/>
      <c r="AJ3044" s="96"/>
      <c r="AK3044" s="176"/>
      <c r="AL3044" s="169"/>
    </row>
    <row r="3045" spans="13:38" x14ac:dyDescent="0.45">
      <c r="M3045" s="96"/>
      <c r="N3045" s="103"/>
      <c r="R3045" s="108"/>
      <c r="S3045" s="98"/>
      <c r="T3045" s="105"/>
      <c r="V3045" s="171"/>
      <c r="W3045" s="95"/>
      <c r="X3045" s="129"/>
      <c r="Y3045" s="100"/>
      <c r="Z3045" s="99"/>
      <c r="AA3045" s="100"/>
      <c r="AB3045" s="99"/>
      <c r="AC3045" s="100"/>
      <c r="AD3045" s="105"/>
      <c r="AE3045" s="94"/>
      <c r="AF3045" s="105"/>
      <c r="AG3045" s="94"/>
      <c r="AH3045" s="132"/>
      <c r="AI3045" s="97"/>
      <c r="AJ3045" s="96"/>
      <c r="AK3045" s="176"/>
      <c r="AL3045" s="169"/>
    </row>
    <row r="3046" spans="13:38" x14ac:dyDescent="0.45">
      <c r="M3046" s="96"/>
      <c r="N3046" s="103"/>
      <c r="R3046" s="108"/>
      <c r="S3046" s="98"/>
      <c r="T3046" s="105"/>
      <c r="V3046" s="171"/>
      <c r="W3046" s="95"/>
      <c r="X3046" s="129"/>
      <c r="Y3046" s="100"/>
      <c r="Z3046" s="99"/>
      <c r="AA3046" s="100"/>
      <c r="AB3046" s="99"/>
      <c r="AC3046" s="100"/>
      <c r="AD3046" s="105"/>
      <c r="AE3046" s="94"/>
      <c r="AF3046" s="105"/>
      <c r="AG3046" s="94"/>
      <c r="AH3046" s="132"/>
      <c r="AI3046" s="97"/>
      <c r="AJ3046" s="96"/>
      <c r="AK3046" s="176"/>
      <c r="AL3046" s="169"/>
    </row>
    <row r="3047" spans="13:38" x14ac:dyDescent="0.45">
      <c r="M3047" s="96"/>
      <c r="N3047" s="103"/>
      <c r="R3047" s="108"/>
      <c r="S3047" s="98"/>
      <c r="T3047" s="105"/>
      <c r="V3047" s="171"/>
      <c r="W3047" s="95"/>
      <c r="X3047" s="129"/>
      <c r="Y3047" s="100"/>
      <c r="Z3047" s="99"/>
      <c r="AA3047" s="100"/>
      <c r="AB3047" s="99"/>
      <c r="AC3047" s="100"/>
      <c r="AD3047" s="105"/>
      <c r="AE3047" s="94"/>
      <c r="AF3047" s="105"/>
      <c r="AG3047" s="94"/>
      <c r="AH3047" s="132"/>
      <c r="AI3047" s="97"/>
      <c r="AJ3047" s="96"/>
      <c r="AK3047" s="176"/>
      <c r="AL3047" s="169"/>
    </row>
    <row r="3048" spans="13:38" x14ac:dyDescent="0.45">
      <c r="M3048" s="96"/>
      <c r="N3048" s="103"/>
      <c r="R3048" s="108"/>
      <c r="S3048" s="98"/>
      <c r="T3048" s="105"/>
      <c r="V3048" s="171"/>
      <c r="W3048" s="95"/>
      <c r="X3048" s="129"/>
      <c r="Y3048" s="100"/>
      <c r="Z3048" s="99"/>
      <c r="AA3048" s="100"/>
      <c r="AB3048" s="99"/>
      <c r="AC3048" s="100"/>
      <c r="AD3048" s="105"/>
      <c r="AE3048" s="94"/>
      <c r="AF3048" s="105"/>
      <c r="AG3048" s="94"/>
      <c r="AH3048" s="132"/>
      <c r="AI3048" s="97"/>
      <c r="AJ3048" s="96"/>
      <c r="AK3048" s="176"/>
      <c r="AL3048" s="169"/>
    </row>
    <row r="3049" spans="13:38" x14ac:dyDescent="0.45">
      <c r="M3049" s="96"/>
      <c r="N3049" s="103"/>
      <c r="R3049" s="108"/>
      <c r="S3049" s="98"/>
      <c r="T3049" s="105"/>
      <c r="V3049" s="171"/>
      <c r="W3049" s="95"/>
      <c r="X3049" s="129"/>
      <c r="Y3049" s="100"/>
      <c r="Z3049" s="99"/>
      <c r="AA3049" s="100"/>
      <c r="AB3049" s="99"/>
      <c r="AC3049" s="100"/>
      <c r="AD3049" s="105"/>
      <c r="AE3049" s="94"/>
      <c r="AF3049" s="105"/>
      <c r="AG3049" s="94"/>
      <c r="AH3049" s="132"/>
      <c r="AI3049" s="97"/>
      <c r="AJ3049" s="96"/>
      <c r="AK3049" s="176"/>
      <c r="AL3049" s="169"/>
    </row>
    <row r="3050" spans="13:38" x14ac:dyDescent="0.45">
      <c r="M3050" s="96"/>
      <c r="N3050" s="103"/>
      <c r="R3050" s="108"/>
      <c r="S3050" s="98"/>
      <c r="T3050" s="105"/>
      <c r="V3050" s="171"/>
      <c r="W3050" s="95"/>
      <c r="X3050" s="129"/>
      <c r="Y3050" s="100"/>
      <c r="Z3050" s="99"/>
      <c r="AA3050" s="100"/>
      <c r="AB3050" s="99"/>
      <c r="AC3050" s="100"/>
      <c r="AD3050" s="105"/>
      <c r="AE3050" s="94"/>
      <c r="AF3050" s="105"/>
      <c r="AG3050" s="94"/>
      <c r="AH3050" s="132"/>
      <c r="AI3050" s="97"/>
      <c r="AJ3050" s="96"/>
      <c r="AK3050" s="176"/>
      <c r="AL3050" s="169"/>
    </row>
    <row r="3051" spans="13:38" x14ac:dyDescent="0.45">
      <c r="M3051" s="96"/>
      <c r="N3051" s="103"/>
      <c r="R3051" s="108"/>
      <c r="S3051" s="98"/>
      <c r="T3051" s="105"/>
      <c r="V3051" s="171"/>
      <c r="W3051" s="95"/>
      <c r="X3051" s="129"/>
      <c r="Y3051" s="100"/>
      <c r="Z3051" s="99"/>
      <c r="AA3051" s="100"/>
      <c r="AB3051" s="99"/>
      <c r="AC3051" s="100"/>
      <c r="AD3051" s="105"/>
      <c r="AE3051" s="94"/>
      <c r="AF3051" s="105"/>
      <c r="AG3051" s="94"/>
      <c r="AH3051" s="132"/>
      <c r="AI3051" s="97"/>
      <c r="AJ3051" s="96"/>
      <c r="AK3051" s="176"/>
      <c r="AL3051" s="169"/>
    </row>
    <row r="3052" spans="13:38" x14ac:dyDescent="0.45">
      <c r="M3052" s="96"/>
      <c r="N3052" s="103"/>
      <c r="R3052" s="108"/>
      <c r="S3052" s="98"/>
      <c r="T3052" s="105"/>
      <c r="V3052" s="171"/>
      <c r="W3052" s="95"/>
      <c r="X3052" s="129"/>
      <c r="Y3052" s="100"/>
      <c r="Z3052" s="99"/>
      <c r="AA3052" s="100"/>
      <c r="AB3052" s="99"/>
      <c r="AC3052" s="100"/>
      <c r="AD3052" s="105"/>
      <c r="AE3052" s="94"/>
      <c r="AF3052" s="105"/>
      <c r="AG3052" s="94"/>
      <c r="AH3052" s="132"/>
      <c r="AI3052" s="97"/>
      <c r="AJ3052" s="96"/>
      <c r="AK3052" s="176"/>
      <c r="AL3052" s="169"/>
    </row>
    <row r="3053" spans="13:38" x14ac:dyDescent="0.45">
      <c r="M3053" s="96"/>
      <c r="N3053" s="103"/>
      <c r="R3053" s="108"/>
      <c r="S3053" s="98"/>
      <c r="T3053" s="105"/>
      <c r="V3053" s="171"/>
      <c r="W3053" s="95"/>
      <c r="X3053" s="129"/>
      <c r="Y3053" s="100"/>
      <c r="Z3053" s="99"/>
      <c r="AA3053" s="100"/>
      <c r="AB3053" s="99"/>
      <c r="AC3053" s="100"/>
      <c r="AD3053" s="105"/>
      <c r="AE3053" s="94"/>
      <c r="AF3053" s="105"/>
      <c r="AG3053" s="94"/>
      <c r="AH3053" s="132"/>
      <c r="AI3053" s="97"/>
      <c r="AJ3053" s="96"/>
      <c r="AK3053" s="176"/>
      <c r="AL3053" s="169"/>
    </row>
    <row r="3054" spans="13:38" x14ac:dyDescent="0.45">
      <c r="M3054" s="96"/>
      <c r="N3054" s="103"/>
      <c r="R3054" s="108"/>
      <c r="S3054" s="98"/>
      <c r="T3054" s="105"/>
      <c r="V3054" s="171"/>
      <c r="W3054" s="95"/>
      <c r="X3054" s="129"/>
      <c r="Y3054" s="100"/>
      <c r="Z3054" s="99"/>
      <c r="AA3054" s="100"/>
      <c r="AB3054" s="99"/>
      <c r="AC3054" s="100"/>
      <c r="AD3054" s="105"/>
      <c r="AE3054" s="94"/>
      <c r="AF3054" s="105"/>
      <c r="AG3054" s="94"/>
      <c r="AH3054" s="132"/>
      <c r="AI3054" s="97"/>
      <c r="AJ3054" s="96"/>
      <c r="AK3054" s="176"/>
      <c r="AL3054" s="169"/>
    </row>
    <row r="3055" spans="13:38" x14ac:dyDescent="0.45">
      <c r="M3055" s="96"/>
      <c r="N3055" s="103"/>
      <c r="R3055" s="108"/>
      <c r="S3055" s="98"/>
      <c r="T3055" s="105"/>
      <c r="V3055" s="171"/>
      <c r="W3055" s="95"/>
      <c r="X3055" s="129"/>
      <c r="Y3055" s="100"/>
      <c r="Z3055" s="99"/>
      <c r="AA3055" s="100"/>
      <c r="AB3055" s="99"/>
      <c r="AC3055" s="100"/>
      <c r="AD3055" s="105"/>
      <c r="AE3055" s="94"/>
      <c r="AF3055" s="105"/>
      <c r="AG3055" s="94"/>
      <c r="AH3055" s="132"/>
      <c r="AI3055" s="97"/>
      <c r="AJ3055" s="96"/>
      <c r="AK3055" s="176"/>
      <c r="AL3055" s="169"/>
    </row>
    <row r="3056" spans="13:38" x14ac:dyDescent="0.45">
      <c r="M3056" s="96"/>
      <c r="N3056" s="103"/>
      <c r="R3056" s="108"/>
      <c r="S3056" s="98"/>
      <c r="T3056" s="105"/>
      <c r="V3056" s="171"/>
      <c r="W3056" s="95"/>
      <c r="X3056" s="129"/>
      <c r="Y3056" s="100"/>
      <c r="Z3056" s="99"/>
      <c r="AA3056" s="100"/>
      <c r="AB3056" s="99"/>
      <c r="AC3056" s="100"/>
      <c r="AD3056" s="105"/>
      <c r="AE3056" s="94"/>
      <c r="AF3056" s="105"/>
      <c r="AG3056" s="94"/>
      <c r="AH3056" s="132"/>
      <c r="AI3056" s="97"/>
      <c r="AJ3056" s="96"/>
      <c r="AK3056" s="176"/>
      <c r="AL3056" s="169"/>
    </row>
    <row r="3057" spans="13:38" x14ac:dyDescent="0.45">
      <c r="M3057" s="96"/>
      <c r="N3057" s="103"/>
      <c r="R3057" s="108"/>
      <c r="S3057" s="98"/>
      <c r="T3057" s="105"/>
      <c r="V3057" s="171"/>
      <c r="W3057" s="95"/>
      <c r="X3057" s="129"/>
      <c r="Y3057" s="100"/>
      <c r="Z3057" s="99"/>
      <c r="AA3057" s="100"/>
      <c r="AB3057" s="99"/>
      <c r="AC3057" s="100"/>
      <c r="AD3057" s="105"/>
      <c r="AE3057" s="94"/>
      <c r="AF3057" s="105"/>
      <c r="AG3057" s="94"/>
      <c r="AH3057" s="132"/>
      <c r="AI3057" s="97"/>
      <c r="AJ3057" s="96"/>
      <c r="AK3057" s="176"/>
      <c r="AL3057" s="169"/>
    </row>
    <row r="3058" spans="13:38" x14ac:dyDescent="0.45">
      <c r="M3058" s="96"/>
      <c r="N3058" s="103"/>
      <c r="R3058" s="108"/>
      <c r="S3058" s="98"/>
      <c r="T3058" s="105"/>
      <c r="V3058" s="171"/>
      <c r="W3058" s="95"/>
      <c r="X3058" s="129"/>
      <c r="Y3058" s="100"/>
      <c r="Z3058" s="99"/>
      <c r="AA3058" s="100"/>
      <c r="AB3058" s="99"/>
      <c r="AC3058" s="100"/>
      <c r="AD3058" s="105"/>
      <c r="AE3058" s="94"/>
      <c r="AF3058" s="105"/>
      <c r="AG3058" s="94"/>
      <c r="AH3058" s="132"/>
      <c r="AI3058" s="97"/>
      <c r="AJ3058" s="96"/>
      <c r="AK3058" s="176"/>
      <c r="AL3058" s="169"/>
    </row>
    <row r="3059" spans="13:38" x14ac:dyDescent="0.45">
      <c r="M3059" s="96"/>
      <c r="N3059" s="103"/>
      <c r="R3059" s="108"/>
      <c r="S3059" s="98"/>
      <c r="T3059" s="105"/>
      <c r="V3059" s="171"/>
      <c r="W3059" s="95"/>
      <c r="X3059" s="129"/>
      <c r="Y3059" s="100"/>
      <c r="Z3059" s="99"/>
      <c r="AA3059" s="100"/>
      <c r="AB3059" s="99"/>
      <c r="AC3059" s="100"/>
      <c r="AD3059" s="105"/>
      <c r="AE3059" s="94"/>
      <c r="AF3059" s="105"/>
      <c r="AG3059" s="94"/>
      <c r="AH3059" s="132"/>
      <c r="AI3059" s="97"/>
      <c r="AJ3059" s="96"/>
      <c r="AK3059" s="176"/>
      <c r="AL3059" s="169"/>
    </row>
    <row r="3060" spans="13:38" x14ac:dyDescent="0.45">
      <c r="M3060" s="96"/>
      <c r="N3060" s="103"/>
      <c r="R3060" s="108"/>
      <c r="S3060" s="98"/>
      <c r="T3060" s="105"/>
      <c r="V3060" s="171"/>
      <c r="W3060" s="95"/>
      <c r="X3060" s="129"/>
      <c r="Y3060" s="100"/>
      <c r="Z3060" s="99"/>
      <c r="AA3060" s="100"/>
      <c r="AB3060" s="99"/>
      <c r="AC3060" s="100"/>
      <c r="AD3060" s="105"/>
      <c r="AE3060" s="94"/>
      <c r="AF3060" s="105"/>
      <c r="AG3060" s="94"/>
      <c r="AH3060" s="132"/>
      <c r="AI3060" s="97"/>
      <c r="AJ3060" s="96"/>
      <c r="AK3060" s="176"/>
      <c r="AL3060" s="169"/>
    </row>
    <row r="3061" spans="13:38" x14ac:dyDescent="0.45">
      <c r="M3061" s="96"/>
      <c r="N3061" s="103"/>
      <c r="R3061" s="108"/>
      <c r="S3061" s="98"/>
      <c r="T3061" s="105"/>
      <c r="V3061" s="171"/>
      <c r="W3061" s="95"/>
      <c r="X3061" s="129"/>
      <c r="Y3061" s="100"/>
      <c r="Z3061" s="99"/>
      <c r="AA3061" s="100"/>
      <c r="AB3061" s="99"/>
      <c r="AC3061" s="100"/>
      <c r="AD3061" s="105"/>
      <c r="AE3061" s="94"/>
      <c r="AF3061" s="105"/>
      <c r="AG3061" s="94"/>
      <c r="AH3061" s="132"/>
      <c r="AI3061" s="97"/>
      <c r="AJ3061" s="96"/>
      <c r="AK3061" s="176"/>
      <c r="AL3061" s="169"/>
    </row>
    <row r="3062" spans="13:38" x14ac:dyDescent="0.45">
      <c r="M3062" s="96"/>
      <c r="N3062" s="103"/>
      <c r="R3062" s="108"/>
      <c r="S3062" s="98"/>
      <c r="T3062" s="105"/>
      <c r="V3062" s="171"/>
      <c r="W3062" s="95"/>
      <c r="X3062" s="129"/>
      <c r="Y3062" s="100"/>
      <c r="Z3062" s="99"/>
      <c r="AA3062" s="100"/>
      <c r="AB3062" s="99"/>
      <c r="AC3062" s="100"/>
      <c r="AD3062" s="105"/>
      <c r="AE3062" s="94"/>
      <c r="AF3062" s="105"/>
      <c r="AG3062" s="94"/>
      <c r="AH3062" s="132"/>
      <c r="AI3062" s="97"/>
      <c r="AJ3062" s="96"/>
      <c r="AK3062" s="176"/>
      <c r="AL3062" s="169"/>
    </row>
    <row r="3063" spans="13:38" x14ac:dyDescent="0.45">
      <c r="M3063" s="96"/>
      <c r="N3063" s="103"/>
      <c r="R3063" s="108"/>
      <c r="S3063" s="98"/>
      <c r="T3063" s="105"/>
      <c r="V3063" s="171"/>
      <c r="W3063" s="95"/>
      <c r="X3063" s="129"/>
      <c r="Y3063" s="100"/>
      <c r="Z3063" s="99"/>
      <c r="AA3063" s="100"/>
      <c r="AB3063" s="99"/>
      <c r="AC3063" s="100"/>
      <c r="AD3063" s="105"/>
      <c r="AE3063" s="94"/>
      <c r="AF3063" s="105"/>
      <c r="AG3063" s="94"/>
      <c r="AH3063" s="132"/>
      <c r="AI3063" s="97"/>
      <c r="AJ3063" s="96"/>
      <c r="AK3063" s="176"/>
      <c r="AL3063" s="169"/>
    </row>
    <row r="3064" spans="13:38" x14ac:dyDescent="0.45">
      <c r="M3064" s="96"/>
      <c r="N3064" s="103"/>
      <c r="R3064" s="108"/>
      <c r="S3064" s="98"/>
      <c r="T3064" s="105"/>
      <c r="V3064" s="171"/>
      <c r="W3064" s="95"/>
      <c r="X3064" s="129"/>
      <c r="Y3064" s="100"/>
      <c r="Z3064" s="99"/>
      <c r="AA3064" s="100"/>
      <c r="AB3064" s="99"/>
      <c r="AC3064" s="100"/>
      <c r="AD3064" s="105"/>
      <c r="AE3064" s="94"/>
      <c r="AF3064" s="105"/>
      <c r="AG3064" s="94"/>
      <c r="AH3064" s="132"/>
      <c r="AI3064" s="97"/>
      <c r="AJ3064" s="96"/>
      <c r="AK3064" s="176"/>
      <c r="AL3064" s="169"/>
    </row>
    <row r="3065" spans="13:38" x14ac:dyDescent="0.45">
      <c r="M3065" s="96"/>
      <c r="N3065" s="103"/>
      <c r="R3065" s="108"/>
      <c r="S3065" s="98"/>
      <c r="T3065" s="105"/>
      <c r="V3065" s="171"/>
      <c r="W3065" s="95"/>
      <c r="X3065" s="129"/>
      <c r="Y3065" s="100"/>
      <c r="Z3065" s="99"/>
      <c r="AA3065" s="100"/>
      <c r="AB3065" s="99"/>
      <c r="AC3065" s="100"/>
      <c r="AD3065" s="105"/>
      <c r="AE3065" s="94"/>
      <c r="AF3065" s="105"/>
      <c r="AG3065" s="94"/>
      <c r="AH3065" s="132"/>
      <c r="AI3065" s="97"/>
      <c r="AJ3065" s="96"/>
      <c r="AK3065" s="176"/>
      <c r="AL3065" s="169"/>
    </row>
    <row r="3066" spans="13:38" x14ac:dyDescent="0.45">
      <c r="M3066" s="96"/>
      <c r="N3066" s="103"/>
      <c r="R3066" s="108"/>
      <c r="S3066" s="98"/>
      <c r="T3066" s="105"/>
      <c r="V3066" s="171"/>
      <c r="W3066" s="95"/>
      <c r="X3066" s="129"/>
      <c r="Y3066" s="100"/>
      <c r="Z3066" s="99"/>
      <c r="AA3066" s="100"/>
      <c r="AB3066" s="99"/>
      <c r="AC3066" s="100"/>
      <c r="AD3066" s="105"/>
      <c r="AE3066" s="94"/>
      <c r="AF3066" s="105"/>
      <c r="AG3066" s="94"/>
      <c r="AH3066" s="132"/>
      <c r="AI3066" s="97"/>
      <c r="AJ3066" s="96"/>
      <c r="AK3066" s="176"/>
      <c r="AL3066" s="169"/>
    </row>
    <row r="3067" spans="13:38" x14ac:dyDescent="0.45">
      <c r="M3067" s="96"/>
      <c r="N3067" s="103"/>
      <c r="R3067" s="108"/>
      <c r="S3067" s="98"/>
      <c r="T3067" s="105"/>
      <c r="V3067" s="171"/>
      <c r="W3067" s="95"/>
      <c r="X3067" s="129"/>
      <c r="Y3067" s="100"/>
      <c r="Z3067" s="99"/>
      <c r="AA3067" s="100"/>
      <c r="AB3067" s="99"/>
      <c r="AC3067" s="100"/>
      <c r="AD3067" s="105"/>
      <c r="AE3067" s="94"/>
      <c r="AF3067" s="105"/>
      <c r="AG3067" s="94"/>
      <c r="AH3067" s="132"/>
      <c r="AI3067" s="97"/>
      <c r="AJ3067" s="96"/>
      <c r="AK3067" s="176"/>
      <c r="AL3067" s="169"/>
    </row>
    <row r="3068" spans="13:38" x14ac:dyDescent="0.45">
      <c r="M3068" s="96"/>
      <c r="N3068" s="103"/>
      <c r="R3068" s="108"/>
      <c r="S3068" s="98"/>
      <c r="T3068" s="105"/>
      <c r="V3068" s="171"/>
      <c r="W3068" s="95"/>
      <c r="X3068" s="129"/>
      <c r="Y3068" s="100"/>
      <c r="Z3068" s="99"/>
      <c r="AA3068" s="100"/>
      <c r="AB3068" s="99"/>
      <c r="AC3068" s="100"/>
      <c r="AD3068" s="105"/>
      <c r="AE3068" s="94"/>
      <c r="AF3068" s="105"/>
      <c r="AG3068" s="94"/>
      <c r="AH3068" s="132"/>
      <c r="AI3068" s="97"/>
      <c r="AJ3068" s="96"/>
      <c r="AK3068" s="176"/>
      <c r="AL3068" s="169"/>
    </row>
    <row r="3069" spans="13:38" x14ac:dyDescent="0.45">
      <c r="M3069" s="96"/>
      <c r="N3069" s="103"/>
      <c r="R3069" s="108"/>
      <c r="S3069" s="98"/>
      <c r="T3069" s="105"/>
      <c r="V3069" s="171"/>
      <c r="W3069" s="95"/>
      <c r="X3069" s="129"/>
      <c r="Y3069" s="100"/>
      <c r="Z3069" s="99"/>
      <c r="AA3069" s="100"/>
      <c r="AB3069" s="99"/>
      <c r="AC3069" s="100"/>
      <c r="AD3069" s="105"/>
      <c r="AE3069" s="94"/>
      <c r="AF3069" s="105"/>
      <c r="AG3069" s="94"/>
      <c r="AH3069" s="132"/>
      <c r="AI3069" s="97"/>
      <c r="AJ3069" s="96"/>
      <c r="AK3069" s="176"/>
      <c r="AL3069" s="169"/>
    </row>
    <row r="3070" spans="13:38" x14ac:dyDescent="0.45">
      <c r="M3070" s="96"/>
      <c r="N3070" s="103"/>
      <c r="R3070" s="108"/>
      <c r="S3070" s="98"/>
      <c r="T3070" s="105"/>
      <c r="V3070" s="171"/>
      <c r="W3070" s="95"/>
      <c r="X3070" s="129"/>
      <c r="Y3070" s="100"/>
      <c r="Z3070" s="99"/>
      <c r="AA3070" s="100"/>
      <c r="AB3070" s="99"/>
      <c r="AC3070" s="100"/>
      <c r="AD3070" s="105"/>
      <c r="AE3070" s="94"/>
      <c r="AF3070" s="105"/>
      <c r="AG3070" s="94"/>
      <c r="AH3070" s="132"/>
      <c r="AI3070" s="97"/>
      <c r="AJ3070" s="96"/>
      <c r="AK3070" s="176"/>
      <c r="AL3070" s="169"/>
    </row>
    <row r="3071" spans="13:38" x14ac:dyDescent="0.45">
      <c r="M3071" s="96"/>
      <c r="N3071" s="103"/>
      <c r="R3071" s="108"/>
      <c r="S3071" s="98"/>
      <c r="T3071" s="105"/>
      <c r="V3071" s="171"/>
      <c r="W3071" s="95"/>
      <c r="X3071" s="129"/>
      <c r="Y3071" s="100"/>
      <c r="Z3071" s="99"/>
      <c r="AA3071" s="100"/>
      <c r="AB3071" s="99"/>
      <c r="AC3071" s="100"/>
      <c r="AD3071" s="105"/>
      <c r="AE3071" s="94"/>
      <c r="AF3071" s="105"/>
      <c r="AG3071" s="94"/>
      <c r="AH3071" s="132"/>
      <c r="AI3071" s="97"/>
      <c r="AJ3071" s="96"/>
      <c r="AK3071" s="176"/>
      <c r="AL3071" s="169"/>
    </row>
    <row r="3072" spans="13:38" x14ac:dyDescent="0.45">
      <c r="M3072" s="96"/>
      <c r="N3072" s="103"/>
      <c r="R3072" s="108"/>
      <c r="S3072" s="98"/>
      <c r="T3072" s="105"/>
      <c r="V3072" s="171"/>
      <c r="W3072" s="95"/>
      <c r="X3072" s="129"/>
      <c r="Y3072" s="100"/>
      <c r="Z3072" s="99"/>
      <c r="AA3072" s="100"/>
      <c r="AB3072" s="99"/>
      <c r="AC3072" s="100"/>
      <c r="AD3072" s="105"/>
      <c r="AE3072" s="94"/>
      <c r="AF3072" s="105"/>
      <c r="AG3072" s="94"/>
      <c r="AH3072" s="132"/>
      <c r="AI3072" s="97"/>
      <c r="AJ3072" s="96"/>
      <c r="AK3072" s="176"/>
      <c r="AL3072" s="169"/>
    </row>
    <row r="3073" spans="13:38" x14ac:dyDescent="0.45">
      <c r="M3073" s="96"/>
      <c r="N3073" s="103"/>
      <c r="R3073" s="108"/>
      <c r="S3073" s="98"/>
      <c r="T3073" s="105"/>
      <c r="V3073" s="171"/>
      <c r="W3073" s="95"/>
      <c r="X3073" s="129"/>
      <c r="Y3073" s="100"/>
      <c r="Z3073" s="99"/>
      <c r="AA3073" s="100"/>
      <c r="AB3073" s="99"/>
      <c r="AC3073" s="100"/>
      <c r="AD3073" s="105"/>
      <c r="AE3073" s="94"/>
      <c r="AF3073" s="105"/>
      <c r="AG3073" s="94"/>
      <c r="AH3073" s="132"/>
      <c r="AI3073" s="97"/>
      <c r="AJ3073" s="96"/>
      <c r="AK3073" s="176"/>
      <c r="AL3073" s="169"/>
    </row>
    <row r="3074" spans="13:38" x14ac:dyDescent="0.45">
      <c r="M3074" s="96"/>
      <c r="N3074" s="103"/>
      <c r="R3074" s="108"/>
      <c r="S3074" s="98"/>
      <c r="T3074" s="105"/>
      <c r="V3074" s="171"/>
      <c r="W3074" s="95"/>
      <c r="X3074" s="129"/>
      <c r="Y3074" s="100"/>
      <c r="Z3074" s="99"/>
      <c r="AA3074" s="100"/>
      <c r="AB3074" s="99"/>
      <c r="AC3074" s="100"/>
      <c r="AD3074" s="105"/>
      <c r="AE3074" s="94"/>
      <c r="AF3074" s="105"/>
      <c r="AG3074" s="94"/>
      <c r="AH3074" s="132"/>
      <c r="AI3074" s="97"/>
      <c r="AJ3074" s="96"/>
      <c r="AK3074" s="176"/>
      <c r="AL3074" s="169"/>
    </row>
    <row r="3075" spans="13:38" x14ac:dyDescent="0.45">
      <c r="M3075" s="96"/>
      <c r="N3075" s="103"/>
      <c r="R3075" s="108"/>
      <c r="S3075" s="98"/>
      <c r="T3075" s="105"/>
      <c r="V3075" s="171"/>
      <c r="W3075" s="95"/>
      <c r="X3075" s="129"/>
      <c r="Y3075" s="100"/>
      <c r="Z3075" s="99"/>
      <c r="AA3075" s="100"/>
      <c r="AB3075" s="99"/>
      <c r="AC3075" s="100"/>
      <c r="AD3075" s="105"/>
      <c r="AE3075" s="94"/>
      <c r="AF3075" s="105"/>
      <c r="AG3075" s="94"/>
      <c r="AH3075" s="132"/>
      <c r="AI3075" s="97"/>
      <c r="AJ3075" s="96"/>
      <c r="AK3075" s="176"/>
      <c r="AL3075" s="169"/>
    </row>
    <row r="3076" spans="13:38" x14ac:dyDescent="0.45">
      <c r="M3076" s="96"/>
      <c r="N3076" s="103"/>
      <c r="R3076" s="108"/>
      <c r="S3076" s="98"/>
      <c r="T3076" s="105"/>
      <c r="V3076" s="171"/>
      <c r="W3076" s="95"/>
      <c r="X3076" s="129"/>
      <c r="Y3076" s="100"/>
      <c r="Z3076" s="99"/>
      <c r="AA3076" s="100"/>
      <c r="AB3076" s="99"/>
      <c r="AC3076" s="100"/>
      <c r="AD3076" s="105"/>
      <c r="AE3076" s="94"/>
      <c r="AF3076" s="105"/>
      <c r="AG3076" s="94"/>
      <c r="AH3076" s="132"/>
      <c r="AI3076" s="97"/>
      <c r="AJ3076" s="96"/>
      <c r="AK3076" s="176"/>
      <c r="AL3076" s="169"/>
    </row>
    <row r="3077" spans="13:38" x14ac:dyDescent="0.45">
      <c r="M3077" s="96"/>
      <c r="N3077" s="103"/>
      <c r="R3077" s="108"/>
      <c r="S3077" s="98"/>
      <c r="T3077" s="105"/>
      <c r="V3077" s="171"/>
      <c r="W3077" s="95"/>
      <c r="X3077" s="129"/>
      <c r="Y3077" s="100"/>
      <c r="Z3077" s="99"/>
      <c r="AA3077" s="100"/>
      <c r="AB3077" s="99"/>
      <c r="AC3077" s="100"/>
      <c r="AD3077" s="105"/>
      <c r="AE3077" s="94"/>
      <c r="AF3077" s="105"/>
      <c r="AG3077" s="94"/>
      <c r="AH3077" s="132"/>
      <c r="AI3077" s="97"/>
      <c r="AJ3077" s="96"/>
      <c r="AK3077" s="176"/>
      <c r="AL3077" s="169"/>
    </row>
    <row r="3078" spans="13:38" x14ac:dyDescent="0.45">
      <c r="M3078" s="96"/>
      <c r="N3078" s="103"/>
      <c r="R3078" s="108"/>
      <c r="S3078" s="98"/>
      <c r="T3078" s="105"/>
      <c r="V3078" s="171"/>
      <c r="W3078" s="95"/>
      <c r="X3078" s="129"/>
      <c r="Y3078" s="100"/>
      <c r="Z3078" s="99"/>
      <c r="AA3078" s="100"/>
      <c r="AB3078" s="99"/>
      <c r="AC3078" s="100"/>
      <c r="AD3078" s="105"/>
      <c r="AE3078" s="94"/>
      <c r="AF3078" s="105"/>
      <c r="AG3078" s="94"/>
      <c r="AH3078" s="132"/>
      <c r="AI3078" s="97"/>
      <c r="AJ3078" s="96"/>
      <c r="AK3078" s="176"/>
      <c r="AL3078" s="169"/>
    </row>
    <row r="3079" spans="13:38" x14ac:dyDescent="0.45">
      <c r="M3079" s="96"/>
      <c r="N3079" s="103"/>
      <c r="R3079" s="108"/>
      <c r="S3079" s="98"/>
      <c r="T3079" s="105"/>
      <c r="V3079" s="171"/>
      <c r="W3079" s="95"/>
      <c r="X3079" s="129"/>
      <c r="Y3079" s="100"/>
      <c r="Z3079" s="99"/>
      <c r="AA3079" s="100"/>
      <c r="AB3079" s="99"/>
      <c r="AC3079" s="100"/>
      <c r="AD3079" s="105"/>
      <c r="AE3079" s="94"/>
      <c r="AF3079" s="105"/>
      <c r="AG3079" s="94"/>
      <c r="AH3079" s="132"/>
      <c r="AI3079" s="97"/>
      <c r="AJ3079" s="96"/>
      <c r="AK3079" s="176"/>
      <c r="AL3079" s="169"/>
    </row>
    <row r="3080" spans="13:38" x14ac:dyDescent="0.45">
      <c r="M3080" s="96"/>
      <c r="N3080" s="103"/>
      <c r="R3080" s="108"/>
      <c r="S3080" s="98"/>
      <c r="T3080" s="105"/>
      <c r="V3080" s="171"/>
      <c r="W3080" s="95"/>
      <c r="X3080" s="129"/>
      <c r="Y3080" s="100"/>
      <c r="Z3080" s="99"/>
      <c r="AA3080" s="100"/>
      <c r="AB3080" s="99"/>
      <c r="AC3080" s="100"/>
      <c r="AD3080" s="105"/>
      <c r="AE3080" s="94"/>
      <c r="AF3080" s="105"/>
      <c r="AG3080" s="94"/>
      <c r="AH3080" s="132"/>
      <c r="AI3080" s="97"/>
      <c r="AJ3080" s="96"/>
      <c r="AK3080" s="176"/>
      <c r="AL3080" s="169"/>
    </row>
    <row r="3081" spans="13:38" x14ac:dyDescent="0.45">
      <c r="M3081" s="96"/>
      <c r="N3081" s="103"/>
      <c r="R3081" s="108"/>
      <c r="S3081" s="98"/>
      <c r="T3081" s="105"/>
      <c r="V3081" s="171"/>
      <c r="W3081" s="95"/>
      <c r="X3081" s="129"/>
      <c r="Y3081" s="100"/>
      <c r="Z3081" s="99"/>
      <c r="AA3081" s="100"/>
      <c r="AB3081" s="99"/>
      <c r="AC3081" s="100"/>
      <c r="AD3081" s="105"/>
      <c r="AE3081" s="94"/>
      <c r="AF3081" s="105"/>
      <c r="AG3081" s="94"/>
      <c r="AH3081" s="132"/>
      <c r="AI3081" s="97"/>
      <c r="AJ3081" s="96"/>
      <c r="AK3081" s="176"/>
      <c r="AL3081" s="169"/>
    </row>
    <row r="3082" spans="13:38" x14ac:dyDescent="0.45">
      <c r="M3082" s="96"/>
      <c r="N3082" s="103"/>
      <c r="R3082" s="108"/>
      <c r="S3082" s="98"/>
      <c r="T3082" s="105"/>
      <c r="V3082" s="171"/>
      <c r="W3082" s="95"/>
      <c r="X3082" s="129"/>
      <c r="Y3082" s="100"/>
      <c r="Z3082" s="99"/>
      <c r="AA3082" s="100"/>
      <c r="AB3082" s="99"/>
      <c r="AC3082" s="100"/>
      <c r="AD3082" s="105"/>
      <c r="AE3082" s="94"/>
      <c r="AF3082" s="105"/>
      <c r="AG3082" s="94"/>
      <c r="AH3082" s="132"/>
      <c r="AI3082" s="97"/>
      <c r="AJ3082" s="96"/>
      <c r="AK3082" s="176"/>
      <c r="AL3082" s="169"/>
    </row>
    <row r="3083" spans="13:38" x14ac:dyDescent="0.45">
      <c r="M3083" s="96"/>
      <c r="N3083" s="103"/>
      <c r="R3083" s="108"/>
      <c r="S3083" s="98"/>
      <c r="T3083" s="105"/>
      <c r="V3083" s="171"/>
      <c r="W3083" s="95"/>
      <c r="X3083" s="129"/>
      <c r="Y3083" s="100"/>
      <c r="Z3083" s="99"/>
      <c r="AA3083" s="100"/>
      <c r="AB3083" s="99"/>
      <c r="AC3083" s="100"/>
      <c r="AD3083" s="105"/>
      <c r="AE3083" s="94"/>
      <c r="AF3083" s="105"/>
      <c r="AG3083" s="94"/>
      <c r="AH3083" s="132"/>
      <c r="AI3083" s="97"/>
      <c r="AJ3083" s="96"/>
      <c r="AK3083" s="176"/>
      <c r="AL3083" s="169"/>
    </row>
    <row r="3084" spans="13:38" x14ac:dyDescent="0.45">
      <c r="M3084" s="96"/>
      <c r="N3084" s="103"/>
      <c r="R3084" s="108"/>
      <c r="S3084" s="98"/>
      <c r="T3084" s="105"/>
      <c r="V3084" s="171"/>
      <c r="W3084" s="95"/>
      <c r="X3084" s="129"/>
      <c r="Y3084" s="100"/>
      <c r="Z3084" s="99"/>
      <c r="AA3084" s="100"/>
      <c r="AB3084" s="99"/>
      <c r="AC3084" s="100"/>
      <c r="AD3084" s="105"/>
      <c r="AE3084" s="94"/>
      <c r="AF3084" s="105"/>
      <c r="AG3084" s="94"/>
      <c r="AH3084" s="132"/>
      <c r="AI3084" s="97"/>
      <c r="AJ3084" s="96"/>
      <c r="AK3084" s="176"/>
      <c r="AL3084" s="169"/>
    </row>
    <row r="3085" spans="13:38" x14ac:dyDescent="0.45">
      <c r="M3085" s="96"/>
      <c r="N3085" s="103"/>
      <c r="R3085" s="108"/>
      <c r="S3085" s="98"/>
      <c r="T3085" s="105"/>
      <c r="V3085" s="171"/>
      <c r="W3085" s="95"/>
      <c r="X3085" s="129"/>
      <c r="Y3085" s="100"/>
      <c r="Z3085" s="99"/>
      <c r="AA3085" s="100"/>
      <c r="AB3085" s="99"/>
      <c r="AC3085" s="100"/>
      <c r="AD3085" s="105"/>
      <c r="AE3085" s="94"/>
      <c r="AF3085" s="105"/>
      <c r="AG3085" s="94"/>
      <c r="AH3085" s="132"/>
      <c r="AI3085" s="97"/>
      <c r="AJ3085" s="96"/>
      <c r="AK3085" s="176"/>
      <c r="AL3085" s="169"/>
    </row>
    <row r="3086" spans="13:38" x14ac:dyDescent="0.45">
      <c r="M3086" s="96"/>
      <c r="N3086" s="103"/>
      <c r="R3086" s="108"/>
      <c r="S3086" s="98"/>
      <c r="T3086" s="105"/>
      <c r="V3086" s="171"/>
      <c r="W3086" s="95"/>
      <c r="X3086" s="129"/>
      <c r="Y3086" s="100"/>
      <c r="Z3086" s="99"/>
      <c r="AA3086" s="100"/>
      <c r="AB3086" s="99"/>
      <c r="AC3086" s="100"/>
      <c r="AD3086" s="105"/>
      <c r="AE3086" s="94"/>
      <c r="AF3086" s="105"/>
      <c r="AG3086" s="94"/>
      <c r="AH3086" s="132"/>
      <c r="AI3086" s="97"/>
      <c r="AJ3086" s="96"/>
      <c r="AK3086" s="176"/>
      <c r="AL3086" s="169"/>
    </row>
    <row r="3087" spans="13:38" x14ac:dyDescent="0.45">
      <c r="M3087" s="96"/>
      <c r="N3087" s="103"/>
      <c r="R3087" s="108"/>
      <c r="S3087" s="98"/>
      <c r="T3087" s="105"/>
      <c r="V3087" s="171"/>
      <c r="W3087" s="95"/>
      <c r="X3087" s="129"/>
      <c r="Y3087" s="100"/>
      <c r="Z3087" s="99"/>
      <c r="AA3087" s="100"/>
      <c r="AB3087" s="99"/>
      <c r="AC3087" s="100"/>
      <c r="AD3087" s="105"/>
      <c r="AE3087" s="94"/>
      <c r="AF3087" s="105"/>
      <c r="AG3087" s="94"/>
      <c r="AH3087" s="132"/>
      <c r="AI3087" s="97"/>
      <c r="AJ3087" s="96"/>
      <c r="AK3087" s="176"/>
      <c r="AL3087" s="169"/>
    </row>
    <row r="3088" spans="13:38" x14ac:dyDescent="0.45">
      <c r="M3088" s="96"/>
      <c r="N3088" s="103"/>
      <c r="R3088" s="108"/>
      <c r="S3088" s="98"/>
      <c r="T3088" s="105"/>
      <c r="V3088" s="171"/>
      <c r="W3088" s="95"/>
      <c r="X3088" s="129"/>
      <c r="Y3088" s="100"/>
      <c r="Z3088" s="99"/>
      <c r="AA3088" s="100"/>
      <c r="AB3088" s="99"/>
      <c r="AC3088" s="100"/>
      <c r="AD3088" s="105"/>
      <c r="AE3088" s="94"/>
      <c r="AF3088" s="105"/>
      <c r="AG3088" s="94"/>
      <c r="AH3088" s="132"/>
      <c r="AI3088" s="97"/>
      <c r="AJ3088" s="96"/>
      <c r="AK3088" s="176"/>
      <c r="AL3088" s="169"/>
    </row>
    <row r="3089" spans="13:38" x14ac:dyDescent="0.45">
      <c r="M3089" s="96"/>
      <c r="N3089" s="103"/>
      <c r="R3089" s="108"/>
      <c r="S3089" s="98"/>
      <c r="T3089" s="105"/>
      <c r="V3089" s="171"/>
      <c r="W3089" s="95"/>
      <c r="X3089" s="129"/>
      <c r="Y3089" s="100"/>
      <c r="Z3089" s="99"/>
      <c r="AA3089" s="100"/>
      <c r="AB3089" s="99"/>
      <c r="AC3089" s="100"/>
      <c r="AD3089" s="105"/>
      <c r="AE3089" s="94"/>
      <c r="AF3089" s="105"/>
      <c r="AG3089" s="94"/>
      <c r="AH3089" s="132"/>
      <c r="AI3089" s="97"/>
      <c r="AJ3089" s="96"/>
      <c r="AK3089" s="176"/>
      <c r="AL3089" s="169"/>
    </row>
    <row r="3090" spans="13:38" x14ac:dyDescent="0.45">
      <c r="M3090" s="96"/>
      <c r="N3090" s="103"/>
      <c r="R3090" s="108"/>
      <c r="S3090" s="98"/>
      <c r="T3090" s="105"/>
      <c r="V3090" s="171"/>
      <c r="W3090" s="95"/>
      <c r="X3090" s="129"/>
      <c r="Y3090" s="100"/>
      <c r="Z3090" s="99"/>
      <c r="AA3090" s="100"/>
      <c r="AB3090" s="99"/>
      <c r="AC3090" s="100"/>
      <c r="AD3090" s="105"/>
      <c r="AE3090" s="94"/>
      <c r="AF3090" s="105"/>
      <c r="AG3090" s="94"/>
      <c r="AH3090" s="132"/>
      <c r="AI3090" s="97"/>
      <c r="AJ3090" s="96"/>
      <c r="AK3090" s="176"/>
      <c r="AL3090" s="169"/>
    </row>
    <row r="3091" spans="13:38" x14ac:dyDescent="0.45">
      <c r="M3091" s="96"/>
      <c r="N3091" s="103"/>
      <c r="R3091" s="108"/>
      <c r="S3091" s="98"/>
      <c r="T3091" s="105"/>
      <c r="V3091" s="171"/>
      <c r="W3091" s="95"/>
      <c r="X3091" s="129"/>
      <c r="Y3091" s="100"/>
      <c r="Z3091" s="99"/>
      <c r="AA3091" s="100"/>
      <c r="AB3091" s="99"/>
      <c r="AC3091" s="100"/>
      <c r="AD3091" s="105"/>
      <c r="AE3091" s="94"/>
      <c r="AF3091" s="105"/>
      <c r="AG3091" s="94"/>
      <c r="AH3091" s="132"/>
      <c r="AI3091" s="97"/>
      <c r="AJ3091" s="96"/>
      <c r="AK3091" s="176"/>
      <c r="AL3091" s="169"/>
    </row>
    <row r="3092" spans="13:38" x14ac:dyDescent="0.45">
      <c r="M3092" s="96"/>
      <c r="N3092" s="103"/>
      <c r="R3092" s="108"/>
      <c r="S3092" s="98"/>
      <c r="T3092" s="105"/>
      <c r="V3092" s="171"/>
      <c r="W3092" s="95"/>
      <c r="X3092" s="129"/>
      <c r="Y3092" s="100"/>
      <c r="Z3092" s="99"/>
      <c r="AA3092" s="100"/>
      <c r="AB3092" s="99"/>
      <c r="AC3092" s="100"/>
      <c r="AD3092" s="105"/>
      <c r="AE3092" s="94"/>
      <c r="AF3092" s="105"/>
      <c r="AG3092" s="94"/>
      <c r="AH3092" s="132"/>
      <c r="AI3092" s="97"/>
      <c r="AJ3092" s="96"/>
      <c r="AK3092" s="176"/>
      <c r="AL3092" s="169"/>
    </row>
    <row r="3093" spans="13:38" x14ac:dyDescent="0.45">
      <c r="M3093" s="96"/>
      <c r="N3093" s="103"/>
      <c r="R3093" s="108"/>
      <c r="S3093" s="98"/>
      <c r="T3093" s="105"/>
      <c r="V3093" s="171"/>
      <c r="W3093" s="95"/>
      <c r="X3093" s="129"/>
      <c r="Y3093" s="100"/>
      <c r="Z3093" s="99"/>
      <c r="AA3093" s="100"/>
      <c r="AB3093" s="99"/>
      <c r="AC3093" s="100"/>
      <c r="AD3093" s="105"/>
      <c r="AE3093" s="94"/>
      <c r="AF3093" s="105"/>
      <c r="AG3093" s="94"/>
      <c r="AH3093" s="132"/>
      <c r="AI3093" s="97"/>
      <c r="AJ3093" s="96"/>
      <c r="AK3093" s="176"/>
      <c r="AL3093" s="169"/>
    </row>
    <row r="3094" spans="13:38" x14ac:dyDescent="0.45">
      <c r="M3094" s="96"/>
      <c r="N3094" s="103"/>
      <c r="R3094" s="108"/>
      <c r="S3094" s="98"/>
      <c r="T3094" s="105"/>
      <c r="V3094" s="171"/>
      <c r="W3094" s="95"/>
      <c r="X3094" s="129"/>
      <c r="Y3094" s="100"/>
      <c r="Z3094" s="99"/>
      <c r="AA3094" s="100"/>
      <c r="AB3094" s="99"/>
      <c r="AC3094" s="100"/>
      <c r="AD3094" s="105"/>
      <c r="AE3094" s="94"/>
      <c r="AF3094" s="105"/>
      <c r="AG3094" s="94"/>
      <c r="AH3094" s="132"/>
      <c r="AI3094" s="97"/>
      <c r="AJ3094" s="96"/>
      <c r="AK3094" s="176"/>
      <c r="AL3094" s="169"/>
    </row>
    <row r="3095" spans="13:38" x14ac:dyDescent="0.45">
      <c r="M3095" s="96"/>
      <c r="N3095" s="103"/>
      <c r="R3095" s="108"/>
      <c r="S3095" s="98"/>
      <c r="T3095" s="105"/>
      <c r="V3095" s="171"/>
      <c r="W3095" s="95"/>
      <c r="X3095" s="129"/>
      <c r="Y3095" s="100"/>
      <c r="Z3095" s="99"/>
      <c r="AA3095" s="100"/>
      <c r="AB3095" s="99"/>
      <c r="AC3095" s="100"/>
      <c r="AD3095" s="105"/>
      <c r="AE3095" s="94"/>
      <c r="AF3095" s="105"/>
      <c r="AG3095" s="94"/>
      <c r="AH3095" s="132"/>
      <c r="AI3095" s="97"/>
      <c r="AJ3095" s="96"/>
      <c r="AK3095" s="176"/>
      <c r="AL3095" s="169"/>
    </row>
    <row r="3096" spans="13:38" x14ac:dyDescent="0.45">
      <c r="M3096" s="96"/>
      <c r="N3096" s="103"/>
      <c r="R3096" s="108"/>
      <c r="S3096" s="98"/>
      <c r="T3096" s="105"/>
      <c r="V3096" s="171"/>
      <c r="W3096" s="95"/>
      <c r="X3096" s="129"/>
      <c r="Y3096" s="100"/>
      <c r="Z3096" s="99"/>
      <c r="AA3096" s="100"/>
      <c r="AB3096" s="99"/>
      <c r="AC3096" s="100"/>
      <c r="AD3096" s="105"/>
      <c r="AE3096" s="94"/>
      <c r="AF3096" s="105"/>
      <c r="AG3096" s="94"/>
      <c r="AH3096" s="132"/>
      <c r="AI3096" s="97"/>
      <c r="AJ3096" s="96"/>
      <c r="AK3096" s="176"/>
      <c r="AL3096" s="169"/>
    </row>
    <row r="3097" spans="13:38" x14ac:dyDescent="0.45">
      <c r="M3097" s="96"/>
      <c r="N3097" s="103"/>
      <c r="R3097" s="108"/>
      <c r="S3097" s="98"/>
      <c r="T3097" s="105"/>
      <c r="V3097" s="171"/>
      <c r="W3097" s="95"/>
      <c r="X3097" s="129"/>
      <c r="Y3097" s="100"/>
      <c r="Z3097" s="99"/>
      <c r="AA3097" s="100"/>
      <c r="AB3097" s="99"/>
      <c r="AC3097" s="100"/>
      <c r="AD3097" s="105"/>
      <c r="AE3097" s="94"/>
      <c r="AF3097" s="105"/>
      <c r="AG3097" s="94"/>
      <c r="AH3097" s="132"/>
      <c r="AI3097" s="97"/>
      <c r="AJ3097" s="96"/>
      <c r="AK3097" s="176"/>
      <c r="AL3097" s="169"/>
    </row>
    <row r="3098" spans="13:38" x14ac:dyDescent="0.45">
      <c r="M3098" s="96"/>
      <c r="N3098" s="103"/>
      <c r="R3098" s="108"/>
      <c r="S3098" s="98"/>
      <c r="T3098" s="105"/>
      <c r="V3098" s="171"/>
      <c r="W3098" s="95"/>
      <c r="X3098" s="129"/>
      <c r="Y3098" s="100"/>
      <c r="Z3098" s="99"/>
      <c r="AA3098" s="100"/>
      <c r="AB3098" s="99"/>
      <c r="AC3098" s="100"/>
      <c r="AD3098" s="105"/>
      <c r="AE3098" s="94"/>
      <c r="AF3098" s="105"/>
      <c r="AG3098" s="94"/>
      <c r="AH3098" s="132"/>
      <c r="AI3098" s="97"/>
      <c r="AJ3098" s="96"/>
      <c r="AK3098" s="176"/>
      <c r="AL3098" s="169"/>
    </row>
    <row r="3099" spans="13:38" x14ac:dyDescent="0.45">
      <c r="M3099" s="96"/>
      <c r="N3099" s="103"/>
      <c r="R3099" s="108"/>
      <c r="S3099" s="98"/>
      <c r="T3099" s="105"/>
      <c r="V3099" s="171"/>
      <c r="W3099" s="95"/>
      <c r="X3099" s="129"/>
      <c r="Y3099" s="100"/>
      <c r="Z3099" s="99"/>
      <c r="AA3099" s="100"/>
      <c r="AB3099" s="99"/>
      <c r="AC3099" s="100"/>
      <c r="AD3099" s="105"/>
      <c r="AE3099" s="94"/>
      <c r="AF3099" s="105"/>
      <c r="AG3099" s="94"/>
      <c r="AH3099" s="132"/>
      <c r="AI3099" s="97"/>
      <c r="AJ3099" s="96"/>
      <c r="AK3099" s="176"/>
      <c r="AL3099" s="169"/>
    </row>
    <row r="3100" spans="13:38" x14ac:dyDescent="0.45">
      <c r="M3100" s="96"/>
      <c r="N3100" s="103"/>
      <c r="R3100" s="108"/>
      <c r="S3100" s="98"/>
      <c r="T3100" s="105"/>
      <c r="V3100" s="171"/>
      <c r="W3100" s="95"/>
      <c r="X3100" s="129"/>
      <c r="Y3100" s="100"/>
      <c r="Z3100" s="99"/>
      <c r="AA3100" s="100"/>
      <c r="AB3100" s="99"/>
      <c r="AC3100" s="100"/>
      <c r="AD3100" s="105"/>
      <c r="AE3100" s="94"/>
      <c r="AF3100" s="105"/>
      <c r="AG3100" s="94"/>
      <c r="AH3100" s="132"/>
      <c r="AI3100" s="97"/>
      <c r="AJ3100" s="96"/>
      <c r="AK3100" s="176"/>
      <c r="AL3100" s="169"/>
    </row>
    <row r="3101" spans="13:38" x14ac:dyDescent="0.45">
      <c r="M3101" s="96"/>
      <c r="N3101" s="103"/>
      <c r="R3101" s="108"/>
      <c r="S3101" s="98"/>
      <c r="T3101" s="105"/>
      <c r="V3101" s="171"/>
      <c r="W3101" s="95"/>
      <c r="X3101" s="129"/>
      <c r="Y3101" s="100"/>
      <c r="Z3101" s="99"/>
      <c r="AA3101" s="100"/>
      <c r="AB3101" s="99"/>
      <c r="AC3101" s="100"/>
      <c r="AD3101" s="105"/>
      <c r="AE3101" s="94"/>
      <c r="AF3101" s="105"/>
      <c r="AG3101" s="94"/>
      <c r="AH3101" s="132"/>
      <c r="AI3101" s="97"/>
      <c r="AJ3101" s="96"/>
      <c r="AK3101" s="176"/>
      <c r="AL3101" s="169"/>
    </row>
    <row r="3102" spans="13:38" x14ac:dyDescent="0.45">
      <c r="M3102" s="96"/>
      <c r="N3102" s="103"/>
      <c r="R3102" s="108"/>
      <c r="S3102" s="98"/>
      <c r="T3102" s="105"/>
      <c r="V3102" s="171"/>
      <c r="W3102" s="95"/>
      <c r="X3102" s="129"/>
      <c r="Y3102" s="100"/>
      <c r="Z3102" s="99"/>
      <c r="AA3102" s="100"/>
      <c r="AB3102" s="99"/>
      <c r="AC3102" s="100"/>
      <c r="AD3102" s="105"/>
      <c r="AE3102" s="94"/>
      <c r="AF3102" s="105"/>
      <c r="AG3102" s="94"/>
      <c r="AH3102" s="132"/>
      <c r="AI3102" s="97"/>
      <c r="AJ3102" s="96"/>
      <c r="AK3102" s="176"/>
      <c r="AL3102" s="169"/>
    </row>
    <row r="3103" spans="13:38" x14ac:dyDescent="0.45">
      <c r="M3103" s="96"/>
      <c r="N3103" s="103"/>
      <c r="R3103" s="108"/>
      <c r="S3103" s="98"/>
      <c r="T3103" s="105"/>
      <c r="V3103" s="171"/>
      <c r="W3103" s="95"/>
      <c r="X3103" s="129"/>
      <c r="Y3103" s="100"/>
      <c r="Z3103" s="99"/>
      <c r="AA3103" s="100"/>
      <c r="AB3103" s="99"/>
      <c r="AC3103" s="100"/>
      <c r="AD3103" s="105"/>
      <c r="AE3103" s="94"/>
      <c r="AF3103" s="105"/>
      <c r="AG3103" s="94"/>
      <c r="AH3103" s="132"/>
      <c r="AI3103" s="97"/>
      <c r="AJ3103" s="96"/>
      <c r="AK3103" s="176"/>
      <c r="AL3103" s="169"/>
    </row>
    <row r="3104" spans="13:38" x14ac:dyDescent="0.45">
      <c r="M3104" s="96"/>
      <c r="N3104" s="103"/>
      <c r="R3104" s="108"/>
      <c r="S3104" s="98"/>
      <c r="T3104" s="105"/>
      <c r="V3104" s="171"/>
      <c r="W3104" s="95"/>
      <c r="X3104" s="129"/>
      <c r="Y3104" s="100"/>
      <c r="Z3104" s="99"/>
      <c r="AA3104" s="100"/>
      <c r="AB3104" s="99"/>
      <c r="AC3104" s="100"/>
      <c r="AD3104" s="105"/>
      <c r="AE3104" s="94"/>
      <c r="AF3104" s="105"/>
      <c r="AG3104" s="94"/>
      <c r="AH3104" s="132"/>
      <c r="AI3104" s="97"/>
      <c r="AJ3104" s="96"/>
      <c r="AK3104" s="176"/>
      <c r="AL3104" s="169"/>
    </row>
    <row r="3105" spans="13:38" x14ac:dyDescent="0.45">
      <c r="M3105" s="96"/>
      <c r="N3105" s="103"/>
      <c r="R3105" s="108"/>
      <c r="S3105" s="98"/>
      <c r="T3105" s="105"/>
      <c r="V3105" s="171"/>
      <c r="W3105" s="95"/>
      <c r="X3105" s="129"/>
      <c r="Y3105" s="100"/>
      <c r="Z3105" s="99"/>
      <c r="AA3105" s="100"/>
      <c r="AB3105" s="99"/>
      <c r="AC3105" s="100"/>
      <c r="AD3105" s="105"/>
      <c r="AE3105" s="94"/>
      <c r="AF3105" s="105"/>
      <c r="AG3105" s="94"/>
      <c r="AH3105" s="132"/>
      <c r="AI3105" s="97"/>
      <c r="AJ3105" s="96"/>
      <c r="AK3105" s="176"/>
      <c r="AL3105" s="169"/>
    </row>
    <row r="3106" spans="13:38" x14ac:dyDescent="0.45">
      <c r="M3106" s="96"/>
      <c r="N3106" s="103"/>
      <c r="R3106" s="108"/>
      <c r="S3106" s="98"/>
      <c r="T3106" s="105"/>
      <c r="V3106" s="171"/>
      <c r="W3106" s="95"/>
      <c r="X3106" s="129"/>
      <c r="Y3106" s="100"/>
      <c r="Z3106" s="99"/>
      <c r="AA3106" s="100"/>
      <c r="AB3106" s="99"/>
      <c r="AC3106" s="100"/>
      <c r="AD3106" s="105"/>
      <c r="AE3106" s="94"/>
      <c r="AF3106" s="105"/>
      <c r="AG3106" s="94"/>
      <c r="AH3106" s="132"/>
      <c r="AI3106" s="97"/>
      <c r="AJ3106" s="96"/>
      <c r="AK3106" s="176"/>
      <c r="AL3106" s="169"/>
    </row>
    <row r="3107" spans="13:38" x14ac:dyDescent="0.45">
      <c r="M3107" s="96"/>
      <c r="N3107" s="103"/>
      <c r="R3107" s="108"/>
      <c r="S3107" s="98"/>
      <c r="T3107" s="105"/>
      <c r="V3107" s="171"/>
      <c r="W3107" s="95"/>
      <c r="X3107" s="129"/>
      <c r="Y3107" s="100"/>
      <c r="Z3107" s="99"/>
      <c r="AA3107" s="100"/>
      <c r="AB3107" s="99"/>
      <c r="AC3107" s="100"/>
      <c r="AD3107" s="105"/>
      <c r="AE3107" s="94"/>
      <c r="AF3107" s="105"/>
      <c r="AG3107" s="94"/>
      <c r="AH3107" s="132"/>
      <c r="AI3107" s="97"/>
      <c r="AJ3107" s="96"/>
      <c r="AK3107" s="176"/>
      <c r="AL3107" s="169"/>
    </row>
    <row r="3108" spans="13:38" x14ac:dyDescent="0.45">
      <c r="M3108" s="96"/>
      <c r="N3108" s="103"/>
      <c r="R3108" s="108"/>
      <c r="S3108" s="98"/>
      <c r="T3108" s="105"/>
      <c r="V3108" s="171"/>
      <c r="W3108" s="95"/>
      <c r="X3108" s="129"/>
      <c r="Y3108" s="100"/>
      <c r="Z3108" s="99"/>
      <c r="AA3108" s="100"/>
      <c r="AB3108" s="99"/>
      <c r="AC3108" s="100"/>
      <c r="AD3108" s="105"/>
      <c r="AE3108" s="94"/>
      <c r="AF3108" s="105"/>
      <c r="AG3108" s="94"/>
      <c r="AH3108" s="132"/>
      <c r="AI3108" s="97"/>
      <c r="AJ3108" s="96"/>
      <c r="AK3108" s="176"/>
      <c r="AL3108" s="169"/>
    </row>
    <row r="3109" spans="13:38" x14ac:dyDescent="0.45">
      <c r="M3109" s="96"/>
      <c r="N3109" s="103"/>
      <c r="R3109" s="108"/>
      <c r="S3109" s="98"/>
      <c r="T3109" s="105"/>
      <c r="V3109" s="171"/>
      <c r="W3109" s="95"/>
      <c r="X3109" s="129"/>
      <c r="Y3109" s="100"/>
      <c r="Z3109" s="99"/>
      <c r="AA3109" s="100"/>
      <c r="AB3109" s="99"/>
      <c r="AC3109" s="100"/>
      <c r="AD3109" s="105"/>
      <c r="AE3109" s="94"/>
      <c r="AF3109" s="105"/>
      <c r="AG3109" s="94"/>
      <c r="AH3109" s="132"/>
      <c r="AI3109" s="97"/>
      <c r="AJ3109" s="96"/>
      <c r="AK3109" s="176"/>
      <c r="AL3109" s="169"/>
    </row>
    <row r="3110" spans="13:38" x14ac:dyDescent="0.45">
      <c r="M3110" s="96"/>
      <c r="N3110" s="103"/>
      <c r="R3110" s="108"/>
      <c r="S3110" s="98"/>
      <c r="T3110" s="105"/>
      <c r="V3110" s="171"/>
      <c r="W3110" s="95"/>
      <c r="X3110" s="129"/>
      <c r="Y3110" s="100"/>
      <c r="Z3110" s="99"/>
      <c r="AA3110" s="100"/>
      <c r="AB3110" s="99"/>
      <c r="AC3110" s="100"/>
      <c r="AD3110" s="105"/>
      <c r="AE3110" s="94"/>
      <c r="AF3110" s="105"/>
      <c r="AG3110" s="94"/>
      <c r="AH3110" s="132"/>
      <c r="AI3110" s="97"/>
      <c r="AJ3110" s="96"/>
      <c r="AK3110" s="176"/>
      <c r="AL3110" s="169"/>
    </row>
    <row r="3111" spans="13:38" x14ac:dyDescent="0.45">
      <c r="M3111" s="96"/>
      <c r="N3111" s="103"/>
      <c r="R3111" s="108"/>
      <c r="S3111" s="98"/>
      <c r="T3111" s="105"/>
      <c r="V3111" s="171"/>
      <c r="W3111" s="95"/>
      <c r="X3111" s="129"/>
      <c r="Y3111" s="100"/>
      <c r="Z3111" s="99"/>
      <c r="AA3111" s="100"/>
      <c r="AB3111" s="99"/>
      <c r="AC3111" s="100"/>
      <c r="AD3111" s="105"/>
      <c r="AE3111" s="94"/>
      <c r="AF3111" s="105"/>
      <c r="AG3111" s="94"/>
      <c r="AH3111" s="132"/>
      <c r="AI3111" s="97"/>
      <c r="AJ3111" s="96"/>
      <c r="AK3111" s="176"/>
      <c r="AL3111" s="169"/>
    </row>
    <row r="3112" spans="13:38" x14ac:dyDescent="0.45">
      <c r="M3112" s="96"/>
      <c r="N3112" s="103"/>
      <c r="R3112" s="108"/>
      <c r="S3112" s="98"/>
      <c r="T3112" s="105"/>
      <c r="V3112" s="171"/>
      <c r="W3112" s="95"/>
      <c r="X3112" s="129"/>
      <c r="Y3112" s="100"/>
      <c r="Z3112" s="99"/>
      <c r="AA3112" s="100"/>
      <c r="AB3112" s="99"/>
      <c r="AC3112" s="100"/>
      <c r="AD3112" s="105"/>
      <c r="AE3112" s="94"/>
      <c r="AF3112" s="105"/>
      <c r="AG3112" s="94"/>
      <c r="AH3112" s="132"/>
      <c r="AI3112" s="97"/>
      <c r="AJ3112" s="96"/>
      <c r="AK3112" s="176"/>
      <c r="AL3112" s="169"/>
    </row>
    <row r="3113" spans="13:38" x14ac:dyDescent="0.45">
      <c r="M3113" s="96"/>
      <c r="N3113" s="103"/>
      <c r="R3113" s="108"/>
      <c r="S3113" s="98"/>
      <c r="T3113" s="105"/>
      <c r="V3113" s="171"/>
      <c r="W3113" s="95"/>
      <c r="X3113" s="129"/>
      <c r="Y3113" s="100"/>
      <c r="Z3113" s="99"/>
      <c r="AA3113" s="100"/>
      <c r="AB3113" s="99"/>
      <c r="AC3113" s="100"/>
      <c r="AD3113" s="105"/>
      <c r="AE3113" s="94"/>
      <c r="AF3113" s="105"/>
      <c r="AG3113" s="94"/>
      <c r="AH3113" s="132"/>
      <c r="AI3113" s="97"/>
      <c r="AJ3113" s="96"/>
      <c r="AK3113" s="176"/>
      <c r="AL3113" s="169"/>
    </row>
    <row r="3114" spans="13:38" x14ac:dyDescent="0.45">
      <c r="M3114" s="96"/>
      <c r="N3114" s="103"/>
      <c r="R3114" s="108"/>
      <c r="S3114" s="98"/>
      <c r="T3114" s="105"/>
      <c r="V3114" s="171"/>
      <c r="W3114" s="95"/>
      <c r="X3114" s="129"/>
      <c r="Y3114" s="100"/>
      <c r="Z3114" s="99"/>
      <c r="AA3114" s="100"/>
      <c r="AB3114" s="99"/>
      <c r="AC3114" s="100"/>
      <c r="AD3114" s="105"/>
      <c r="AE3114" s="94"/>
      <c r="AF3114" s="105"/>
      <c r="AG3114" s="94"/>
      <c r="AH3114" s="132"/>
      <c r="AI3114" s="97"/>
      <c r="AJ3114" s="96"/>
      <c r="AK3114" s="176"/>
      <c r="AL3114" s="169"/>
    </row>
    <row r="3115" spans="13:38" x14ac:dyDescent="0.45">
      <c r="M3115" s="96"/>
      <c r="N3115" s="103"/>
      <c r="R3115" s="108"/>
      <c r="S3115" s="98"/>
      <c r="T3115" s="105"/>
      <c r="V3115" s="171"/>
      <c r="W3115" s="95"/>
      <c r="X3115" s="129"/>
      <c r="Y3115" s="100"/>
      <c r="Z3115" s="99"/>
      <c r="AA3115" s="100"/>
      <c r="AB3115" s="99"/>
      <c r="AC3115" s="100"/>
      <c r="AD3115" s="105"/>
      <c r="AE3115" s="94"/>
      <c r="AF3115" s="105"/>
      <c r="AG3115" s="94"/>
      <c r="AH3115" s="132"/>
      <c r="AI3115" s="97"/>
      <c r="AJ3115" s="96"/>
      <c r="AK3115" s="176"/>
      <c r="AL3115" s="169"/>
    </row>
    <row r="3116" spans="13:38" x14ac:dyDescent="0.45">
      <c r="M3116" s="96"/>
      <c r="N3116" s="103"/>
      <c r="R3116" s="108"/>
      <c r="S3116" s="98"/>
      <c r="T3116" s="105"/>
      <c r="V3116" s="171"/>
      <c r="W3116" s="95"/>
      <c r="X3116" s="129"/>
      <c r="Y3116" s="100"/>
      <c r="Z3116" s="99"/>
      <c r="AA3116" s="100"/>
      <c r="AB3116" s="99"/>
      <c r="AC3116" s="100"/>
      <c r="AD3116" s="105"/>
      <c r="AE3116" s="94"/>
      <c r="AF3116" s="105"/>
      <c r="AG3116" s="94"/>
      <c r="AH3116" s="132"/>
      <c r="AI3116" s="97"/>
      <c r="AJ3116" s="96"/>
      <c r="AK3116" s="176"/>
      <c r="AL3116" s="169"/>
    </row>
    <row r="3117" spans="13:38" x14ac:dyDescent="0.45">
      <c r="M3117" s="96"/>
      <c r="N3117" s="103"/>
      <c r="R3117" s="108"/>
      <c r="S3117" s="98"/>
      <c r="T3117" s="105"/>
      <c r="V3117" s="171"/>
      <c r="W3117" s="95"/>
      <c r="X3117" s="129"/>
      <c r="Y3117" s="100"/>
      <c r="Z3117" s="99"/>
      <c r="AA3117" s="100"/>
      <c r="AB3117" s="99"/>
      <c r="AC3117" s="100"/>
      <c r="AD3117" s="105"/>
      <c r="AE3117" s="94"/>
      <c r="AF3117" s="105"/>
      <c r="AG3117" s="94"/>
      <c r="AH3117" s="132"/>
      <c r="AI3117" s="97"/>
      <c r="AJ3117" s="96"/>
      <c r="AK3117" s="176"/>
      <c r="AL3117" s="169"/>
    </row>
    <row r="3118" spans="13:38" x14ac:dyDescent="0.45">
      <c r="M3118" s="96"/>
      <c r="N3118" s="103"/>
      <c r="R3118" s="108"/>
      <c r="S3118" s="98"/>
      <c r="T3118" s="105"/>
      <c r="V3118" s="171"/>
      <c r="W3118" s="95"/>
      <c r="X3118" s="129"/>
      <c r="Y3118" s="100"/>
      <c r="Z3118" s="99"/>
      <c r="AA3118" s="100"/>
      <c r="AB3118" s="99"/>
      <c r="AC3118" s="100"/>
      <c r="AD3118" s="105"/>
      <c r="AE3118" s="94"/>
      <c r="AF3118" s="105"/>
      <c r="AG3118" s="94"/>
      <c r="AH3118" s="132"/>
      <c r="AI3118" s="97"/>
      <c r="AJ3118" s="96"/>
      <c r="AK3118" s="176"/>
      <c r="AL3118" s="169"/>
    </row>
    <row r="3119" spans="13:38" x14ac:dyDescent="0.45">
      <c r="M3119" s="96"/>
      <c r="N3119" s="103"/>
      <c r="R3119" s="108"/>
      <c r="S3119" s="98"/>
      <c r="T3119" s="105"/>
      <c r="V3119" s="171"/>
      <c r="W3119" s="95"/>
      <c r="X3119" s="129"/>
      <c r="Y3119" s="100"/>
      <c r="Z3119" s="99"/>
      <c r="AA3119" s="100"/>
      <c r="AB3119" s="99"/>
      <c r="AC3119" s="100"/>
      <c r="AD3119" s="105"/>
      <c r="AE3119" s="94"/>
      <c r="AF3119" s="105"/>
      <c r="AG3119" s="94"/>
      <c r="AH3119" s="132"/>
      <c r="AI3119" s="97"/>
      <c r="AJ3119" s="96"/>
      <c r="AK3119" s="176"/>
      <c r="AL3119" s="169"/>
    </row>
    <row r="3120" spans="13:38" x14ac:dyDescent="0.45">
      <c r="M3120" s="96"/>
      <c r="N3120" s="103"/>
      <c r="R3120" s="108"/>
      <c r="S3120" s="98"/>
      <c r="T3120" s="105"/>
      <c r="V3120" s="171"/>
      <c r="W3120" s="95"/>
      <c r="X3120" s="129"/>
      <c r="Y3120" s="100"/>
      <c r="Z3120" s="99"/>
      <c r="AA3120" s="100"/>
      <c r="AB3120" s="99"/>
      <c r="AC3120" s="100"/>
      <c r="AD3120" s="105"/>
      <c r="AE3120" s="94"/>
      <c r="AF3120" s="105"/>
      <c r="AG3120" s="94"/>
      <c r="AH3120" s="132"/>
      <c r="AI3120" s="97"/>
      <c r="AJ3120" s="96"/>
      <c r="AK3120" s="176"/>
      <c r="AL3120" s="169"/>
    </row>
    <row r="3121" spans="13:38" x14ac:dyDescent="0.45">
      <c r="M3121" s="96"/>
      <c r="N3121" s="103"/>
      <c r="R3121" s="108"/>
      <c r="S3121" s="98"/>
      <c r="T3121" s="105"/>
      <c r="V3121" s="171"/>
      <c r="W3121" s="95"/>
      <c r="X3121" s="129"/>
      <c r="Y3121" s="100"/>
      <c r="Z3121" s="99"/>
      <c r="AA3121" s="100"/>
      <c r="AB3121" s="99"/>
      <c r="AC3121" s="100"/>
      <c r="AD3121" s="105"/>
      <c r="AE3121" s="94"/>
      <c r="AF3121" s="105"/>
      <c r="AG3121" s="94"/>
      <c r="AH3121" s="132"/>
      <c r="AI3121" s="97"/>
      <c r="AJ3121" s="96"/>
      <c r="AK3121" s="176"/>
      <c r="AL3121" s="169"/>
    </row>
    <row r="3122" spans="13:38" x14ac:dyDescent="0.45">
      <c r="M3122" s="96"/>
      <c r="N3122" s="103"/>
      <c r="R3122" s="108"/>
      <c r="S3122" s="98"/>
      <c r="T3122" s="105"/>
      <c r="V3122" s="171"/>
      <c r="W3122" s="95"/>
      <c r="X3122" s="129"/>
      <c r="Y3122" s="100"/>
      <c r="Z3122" s="99"/>
      <c r="AA3122" s="100"/>
      <c r="AB3122" s="99"/>
      <c r="AC3122" s="100"/>
      <c r="AD3122" s="105"/>
      <c r="AE3122" s="94"/>
      <c r="AF3122" s="105"/>
      <c r="AG3122" s="94"/>
      <c r="AH3122" s="132"/>
      <c r="AI3122" s="97"/>
      <c r="AJ3122" s="96"/>
      <c r="AK3122" s="176"/>
      <c r="AL3122" s="169"/>
    </row>
    <row r="3123" spans="13:38" x14ac:dyDescent="0.45">
      <c r="M3123" s="96"/>
      <c r="N3123" s="103"/>
      <c r="R3123" s="108"/>
      <c r="S3123" s="98"/>
      <c r="T3123" s="105"/>
      <c r="V3123" s="171"/>
      <c r="W3123" s="95"/>
      <c r="X3123" s="129"/>
      <c r="Y3123" s="100"/>
      <c r="Z3123" s="99"/>
      <c r="AA3123" s="100"/>
      <c r="AB3123" s="99"/>
      <c r="AC3123" s="100"/>
      <c r="AD3123" s="105"/>
      <c r="AE3123" s="94"/>
      <c r="AF3123" s="105"/>
      <c r="AG3123" s="94"/>
      <c r="AH3123" s="132"/>
      <c r="AI3123" s="97"/>
      <c r="AJ3123" s="96"/>
      <c r="AK3123" s="176"/>
      <c r="AL3123" s="169"/>
    </row>
    <row r="3124" spans="13:38" x14ac:dyDescent="0.45">
      <c r="M3124" s="96"/>
      <c r="N3124" s="103"/>
      <c r="R3124" s="108"/>
      <c r="S3124" s="98"/>
      <c r="T3124" s="105"/>
      <c r="V3124" s="171"/>
      <c r="W3124" s="95"/>
      <c r="X3124" s="129"/>
      <c r="Y3124" s="100"/>
      <c r="Z3124" s="99"/>
      <c r="AA3124" s="100"/>
      <c r="AB3124" s="99"/>
      <c r="AC3124" s="100"/>
      <c r="AD3124" s="105"/>
      <c r="AE3124" s="94"/>
      <c r="AF3124" s="105"/>
      <c r="AG3124" s="94"/>
      <c r="AH3124" s="132"/>
      <c r="AI3124" s="97"/>
      <c r="AJ3124" s="96"/>
      <c r="AK3124" s="176"/>
      <c r="AL3124" s="169"/>
    </row>
    <row r="3125" spans="13:38" x14ac:dyDescent="0.45">
      <c r="M3125" s="96"/>
      <c r="N3125" s="103"/>
      <c r="R3125" s="108"/>
      <c r="S3125" s="98"/>
      <c r="T3125" s="105"/>
      <c r="V3125" s="171"/>
      <c r="W3125" s="95"/>
      <c r="X3125" s="129"/>
      <c r="Y3125" s="100"/>
      <c r="Z3125" s="99"/>
      <c r="AA3125" s="100"/>
      <c r="AB3125" s="99"/>
      <c r="AC3125" s="100"/>
      <c r="AD3125" s="105"/>
      <c r="AE3125" s="94"/>
      <c r="AF3125" s="105"/>
      <c r="AG3125" s="94"/>
      <c r="AH3125" s="132"/>
      <c r="AI3125" s="97"/>
      <c r="AJ3125" s="96"/>
      <c r="AK3125" s="176"/>
      <c r="AL3125" s="169"/>
    </row>
    <row r="3126" spans="13:38" x14ac:dyDescent="0.45">
      <c r="M3126" s="96"/>
      <c r="N3126" s="103"/>
      <c r="R3126" s="108"/>
      <c r="S3126" s="98"/>
      <c r="T3126" s="105"/>
      <c r="V3126" s="171"/>
      <c r="W3126" s="95"/>
      <c r="X3126" s="129"/>
      <c r="Y3126" s="100"/>
      <c r="Z3126" s="99"/>
      <c r="AA3126" s="100"/>
      <c r="AB3126" s="99"/>
      <c r="AC3126" s="100"/>
      <c r="AD3126" s="105"/>
      <c r="AE3126" s="94"/>
      <c r="AF3126" s="105"/>
      <c r="AG3126" s="94"/>
      <c r="AH3126" s="132"/>
      <c r="AI3126" s="97"/>
      <c r="AJ3126" s="96"/>
      <c r="AK3126" s="176"/>
      <c r="AL3126" s="169"/>
    </row>
    <row r="3127" spans="13:38" x14ac:dyDescent="0.45">
      <c r="M3127" s="96"/>
      <c r="N3127" s="103"/>
      <c r="R3127" s="108"/>
      <c r="S3127" s="98"/>
      <c r="T3127" s="105"/>
      <c r="V3127" s="171"/>
      <c r="W3127" s="95"/>
      <c r="X3127" s="129"/>
      <c r="Y3127" s="100"/>
      <c r="Z3127" s="99"/>
      <c r="AA3127" s="100"/>
      <c r="AB3127" s="99"/>
      <c r="AC3127" s="100"/>
      <c r="AD3127" s="105"/>
      <c r="AE3127" s="94"/>
      <c r="AF3127" s="105"/>
      <c r="AG3127" s="94"/>
      <c r="AH3127" s="132"/>
      <c r="AI3127" s="97"/>
      <c r="AJ3127" s="96"/>
      <c r="AK3127" s="176"/>
      <c r="AL3127" s="169"/>
    </row>
    <row r="3128" spans="13:38" x14ac:dyDescent="0.45">
      <c r="M3128" s="96"/>
      <c r="N3128" s="103"/>
      <c r="R3128" s="108"/>
      <c r="S3128" s="98"/>
      <c r="T3128" s="105"/>
      <c r="V3128" s="171"/>
      <c r="W3128" s="95"/>
      <c r="X3128" s="129"/>
      <c r="Y3128" s="100"/>
      <c r="Z3128" s="99"/>
      <c r="AA3128" s="100"/>
      <c r="AB3128" s="99"/>
      <c r="AC3128" s="100"/>
      <c r="AD3128" s="105"/>
      <c r="AE3128" s="94"/>
      <c r="AF3128" s="105"/>
      <c r="AG3128" s="94"/>
      <c r="AH3128" s="132"/>
      <c r="AI3128" s="97"/>
      <c r="AJ3128" s="96"/>
      <c r="AK3128" s="176"/>
      <c r="AL3128" s="169"/>
    </row>
    <row r="3129" spans="13:38" x14ac:dyDescent="0.45">
      <c r="M3129" s="96"/>
      <c r="N3129" s="103"/>
      <c r="R3129" s="108"/>
      <c r="S3129" s="98"/>
      <c r="T3129" s="105"/>
      <c r="V3129" s="171"/>
      <c r="W3129" s="95"/>
      <c r="X3129" s="129"/>
      <c r="Y3129" s="100"/>
      <c r="Z3129" s="99"/>
      <c r="AA3129" s="100"/>
      <c r="AB3129" s="99"/>
      <c r="AC3129" s="100"/>
      <c r="AD3129" s="105"/>
      <c r="AE3129" s="94"/>
      <c r="AF3129" s="105"/>
      <c r="AG3129" s="94"/>
      <c r="AH3129" s="132"/>
      <c r="AI3129" s="97"/>
      <c r="AJ3129" s="96"/>
      <c r="AK3129" s="176"/>
      <c r="AL3129" s="169"/>
    </row>
    <row r="3130" spans="13:38" x14ac:dyDescent="0.45">
      <c r="M3130" s="96"/>
      <c r="N3130" s="103"/>
      <c r="R3130" s="108"/>
      <c r="S3130" s="98"/>
      <c r="T3130" s="105"/>
      <c r="V3130" s="171"/>
      <c r="W3130" s="95"/>
      <c r="X3130" s="129"/>
      <c r="Y3130" s="100"/>
      <c r="Z3130" s="99"/>
      <c r="AA3130" s="100"/>
      <c r="AB3130" s="99"/>
      <c r="AC3130" s="100"/>
      <c r="AD3130" s="105"/>
      <c r="AE3130" s="94"/>
      <c r="AF3130" s="105"/>
      <c r="AG3130" s="94"/>
      <c r="AH3130" s="132"/>
      <c r="AI3130" s="97"/>
      <c r="AJ3130" s="96"/>
      <c r="AK3130" s="176"/>
      <c r="AL3130" s="169"/>
    </row>
    <row r="3131" spans="13:38" x14ac:dyDescent="0.45">
      <c r="M3131" s="96"/>
      <c r="N3131" s="103"/>
      <c r="R3131" s="108"/>
      <c r="S3131" s="98"/>
      <c r="T3131" s="105"/>
      <c r="V3131" s="171"/>
      <c r="W3131" s="95"/>
      <c r="X3131" s="129"/>
      <c r="Y3131" s="100"/>
      <c r="Z3131" s="99"/>
      <c r="AA3131" s="100"/>
      <c r="AB3131" s="99"/>
      <c r="AC3131" s="100"/>
      <c r="AD3131" s="105"/>
      <c r="AE3131" s="94"/>
      <c r="AF3131" s="105"/>
      <c r="AG3131" s="94"/>
      <c r="AH3131" s="132"/>
      <c r="AI3131" s="97"/>
      <c r="AJ3131" s="96"/>
      <c r="AK3131" s="176"/>
      <c r="AL3131" s="169"/>
    </row>
    <row r="3132" spans="13:38" x14ac:dyDescent="0.45">
      <c r="M3132" s="96"/>
      <c r="N3132" s="103"/>
      <c r="R3132" s="108"/>
      <c r="S3132" s="98"/>
      <c r="T3132" s="105"/>
      <c r="V3132" s="171"/>
      <c r="W3132" s="95"/>
      <c r="X3132" s="129"/>
      <c r="Y3132" s="100"/>
      <c r="Z3132" s="99"/>
      <c r="AA3132" s="100"/>
      <c r="AB3132" s="99"/>
      <c r="AC3132" s="100"/>
      <c r="AD3132" s="105"/>
      <c r="AE3132" s="94"/>
      <c r="AF3132" s="105"/>
      <c r="AG3132" s="94"/>
      <c r="AH3132" s="132"/>
      <c r="AI3132" s="97"/>
      <c r="AJ3132" s="96"/>
      <c r="AK3132" s="176"/>
      <c r="AL3132" s="169"/>
    </row>
    <row r="3133" spans="13:38" x14ac:dyDescent="0.45">
      <c r="M3133" s="96"/>
      <c r="N3133" s="103"/>
      <c r="R3133" s="108"/>
      <c r="S3133" s="98"/>
      <c r="T3133" s="105"/>
      <c r="V3133" s="171"/>
      <c r="W3133" s="95"/>
      <c r="X3133" s="129"/>
      <c r="Y3133" s="100"/>
      <c r="Z3133" s="99"/>
      <c r="AA3133" s="100"/>
      <c r="AB3133" s="99"/>
      <c r="AC3133" s="100"/>
      <c r="AD3133" s="105"/>
      <c r="AE3133" s="94"/>
      <c r="AF3133" s="105"/>
      <c r="AG3133" s="94"/>
      <c r="AH3133" s="132"/>
      <c r="AI3133" s="97"/>
      <c r="AJ3133" s="96"/>
      <c r="AK3133" s="176"/>
      <c r="AL3133" s="169"/>
    </row>
    <row r="3134" spans="13:38" x14ac:dyDescent="0.45">
      <c r="M3134" s="96"/>
      <c r="N3134" s="103"/>
      <c r="R3134" s="108"/>
      <c r="S3134" s="98"/>
      <c r="T3134" s="105"/>
      <c r="V3134" s="171"/>
      <c r="W3134" s="95"/>
      <c r="X3134" s="129"/>
      <c r="Y3134" s="100"/>
      <c r="Z3134" s="99"/>
      <c r="AA3134" s="100"/>
      <c r="AB3134" s="99"/>
      <c r="AC3134" s="100"/>
      <c r="AD3134" s="105"/>
      <c r="AE3134" s="94"/>
      <c r="AF3134" s="105"/>
      <c r="AG3134" s="94"/>
      <c r="AH3134" s="132"/>
      <c r="AI3134" s="97"/>
      <c r="AJ3134" s="96"/>
      <c r="AK3134" s="176"/>
      <c r="AL3134" s="169"/>
    </row>
    <row r="3135" spans="13:38" x14ac:dyDescent="0.45">
      <c r="M3135" s="96"/>
      <c r="N3135" s="103"/>
      <c r="R3135" s="108"/>
      <c r="S3135" s="98"/>
      <c r="T3135" s="105"/>
      <c r="V3135" s="171"/>
      <c r="W3135" s="95"/>
      <c r="X3135" s="129"/>
      <c r="Y3135" s="100"/>
      <c r="Z3135" s="99"/>
      <c r="AA3135" s="100"/>
      <c r="AB3135" s="99"/>
      <c r="AC3135" s="100"/>
      <c r="AD3135" s="105"/>
      <c r="AE3135" s="94"/>
      <c r="AF3135" s="105"/>
      <c r="AG3135" s="94"/>
      <c r="AH3135" s="132"/>
      <c r="AI3135" s="97"/>
      <c r="AJ3135" s="96"/>
      <c r="AK3135" s="176"/>
      <c r="AL3135" s="169"/>
    </row>
    <row r="3136" spans="13:38" x14ac:dyDescent="0.45">
      <c r="M3136" s="96"/>
      <c r="N3136" s="103"/>
      <c r="R3136" s="108"/>
      <c r="S3136" s="98"/>
      <c r="T3136" s="105"/>
      <c r="V3136" s="171"/>
      <c r="W3136" s="95"/>
      <c r="X3136" s="129"/>
      <c r="Y3136" s="100"/>
      <c r="Z3136" s="99"/>
      <c r="AA3136" s="100"/>
      <c r="AB3136" s="99"/>
      <c r="AC3136" s="100"/>
      <c r="AD3136" s="105"/>
      <c r="AE3136" s="94"/>
      <c r="AF3136" s="105"/>
      <c r="AG3136" s="94"/>
      <c r="AH3136" s="132"/>
      <c r="AI3136" s="97"/>
      <c r="AJ3136" s="96"/>
      <c r="AK3136" s="176"/>
      <c r="AL3136" s="169"/>
    </row>
    <row r="3137" spans="13:38" x14ac:dyDescent="0.45">
      <c r="M3137" s="96"/>
      <c r="N3137" s="103"/>
      <c r="R3137" s="108"/>
      <c r="S3137" s="98"/>
      <c r="T3137" s="105"/>
      <c r="V3137" s="171"/>
      <c r="W3137" s="95"/>
      <c r="X3137" s="129"/>
      <c r="Y3137" s="100"/>
      <c r="Z3137" s="99"/>
      <c r="AA3137" s="100"/>
      <c r="AB3137" s="99"/>
      <c r="AC3137" s="100"/>
      <c r="AD3137" s="105"/>
      <c r="AE3137" s="94"/>
      <c r="AF3137" s="105"/>
      <c r="AG3137" s="94"/>
      <c r="AH3137" s="132"/>
      <c r="AI3137" s="97"/>
      <c r="AJ3137" s="96"/>
      <c r="AK3137" s="176"/>
      <c r="AL3137" s="169"/>
    </row>
    <row r="3138" spans="13:38" x14ac:dyDescent="0.45">
      <c r="M3138" s="96"/>
      <c r="N3138" s="103"/>
      <c r="R3138" s="108"/>
      <c r="S3138" s="98"/>
      <c r="T3138" s="105"/>
      <c r="V3138" s="171"/>
      <c r="W3138" s="95"/>
      <c r="X3138" s="129"/>
      <c r="Y3138" s="100"/>
      <c r="Z3138" s="99"/>
      <c r="AA3138" s="100"/>
      <c r="AB3138" s="99"/>
      <c r="AC3138" s="100"/>
      <c r="AD3138" s="105"/>
      <c r="AE3138" s="94"/>
      <c r="AF3138" s="105"/>
      <c r="AG3138" s="94"/>
      <c r="AH3138" s="132"/>
      <c r="AI3138" s="97"/>
      <c r="AJ3138" s="96"/>
      <c r="AK3138" s="176"/>
      <c r="AL3138" s="169"/>
    </row>
    <row r="3139" spans="13:38" x14ac:dyDescent="0.45">
      <c r="M3139" s="96"/>
      <c r="N3139" s="103"/>
      <c r="R3139" s="108"/>
      <c r="S3139" s="98"/>
      <c r="T3139" s="105"/>
      <c r="V3139" s="171"/>
      <c r="W3139" s="95"/>
      <c r="X3139" s="129"/>
      <c r="Y3139" s="100"/>
      <c r="Z3139" s="99"/>
      <c r="AA3139" s="100"/>
      <c r="AB3139" s="99"/>
      <c r="AC3139" s="100"/>
      <c r="AD3139" s="105"/>
      <c r="AE3139" s="94"/>
      <c r="AF3139" s="105"/>
      <c r="AG3139" s="94"/>
      <c r="AH3139" s="132"/>
      <c r="AI3139" s="97"/>
      <c r="AJ3139" s="96"/>
      <c r="AK3139" s="176"/>
      <c r="AL3139" s="169"/>
    </row>
    <row r="3140" spans="13:38" x14ac:dyDescent="0.45">
      <c r="M3140" s="96"/>
      <c r="N3140" s="103"/>
      <c r="R3140" s="108"/>
      <c r="S3140" s="98"/>
      <c r="T3140" s="105"/>
      <c r="V3140" s="171"/>
      <c r="W3140" s="95"/>
      <c r="X3140" s="129"/>
      <c r="Y3140" s="100"/>
      <c r="Z3140" s="99"/>
      <c r="AA3140" s="100"/>
      <c r="AB3140" s="99"/>
      <c r="AC3140" s="100"/>
      <c r="AD3140" s="105"/>
      <c r="AE3140" s="94"/>
      <c r="AF3140" s="105"/>
      <c r="AG3140" s="94"/>
      <c r="AH3140" s="132"/>
      <c r="AI3140" s="97"/>
      <c r="AJ3140" s="96"/>
      <c r="AK3140" s="176"/>
      <c r="AL3140" s="169"/>
    </row>
    <row r="3141" spans="13:38" x14ac:dyDescent="0.45">
      <c r="M3141" s="96"/>
      <c r="N3141" s="103"/>
      <c r="R3141" s="108"/>
      <c r="S3141" s="98"/>
      <c r="T3141" s="105"/>
      <c r="V3141" s="171"/>
      <c r="W3141" s="95"/>
      <c r="X3141" s="129"/>
      <c r="Y3141" s="100"/>
      <c r="Z3141" s="99"/>
      <c r="AA3141" s="100"/>
      <c r="AB3141" s="99"/>
      <c r="AC3141" s="100"/>
      <c r="AD3141" s="105"/>
      <c r="AE3141" s="94"/>
      <c r="AF3141" s="105"/>
      <c r="AG3141" s="94"/>
      <c r="AH3141" s="132"/>
      <c r="AI3141" s="97"/>
      <c r="AJ3141" s="96"/>
      <c r="AK3141" s="176"/>
      <c r="AL3141" s="169"/>
    </row>
    <row r="3142" spans="13:38" x14ac:dyDescent="0.45">
      <c r="M3142" s="96"/>
      <c r="N3142" s="103"/>
      <c r="R3142" s="108"/>
      <c r="S3142" s="98"/>
      <c r="T3142" s="105"/>
      <c r="V3142" s="171"/>
      <c r="W3142" s="95"/>
      <c r="X3142" s="129"/>
      <c r="Y3142" s="100"/>
      <c r="Z3142" s="99"/>
      <c r="AA3142" s="100"/>
      <c r="AB3142" s="99"/>
      <c r="AC3142" s="100"/>
      <c r="AD3142" s="105"/>
      <c r="AE3142" s="94"/>
      <c r="AF3142" s="105"/>
      <c r="AG3142" s="94"/>
      <c r="AH3142" s="132"/>
      <c r="AI3142" s="97"/>
      <c r="AJ3142" s="96"/>
      <c r="AK3142" s="176"/>
      <c r="AL3142" s="169"/>
    </row>
    <row r="3143" spans="13:38" x14ac:dyDescent="0.45">
      <c r="M3143" s="96"/>
      <c r="N3143" s="103"/>
      <c r="R3143" s="108"/>
      <c r="S3143" s="98"/>
      <c r="T3143" s="105"/>
      <c r="V3143" s="171"/>
      <c r="W3143" s="95"/>
      <c r="X3143" s="129"/>
      <c r="Y3143" s="100"/>
      <c r="Z3143" s="99"/>
      <c r="AA3143" s="100"/>
      <c r="AB3143" s="99"/>
      <c r="AC3143" s="100"/>
      <c r="AD3143" s="105"/>
      <c r="AE3143" s="94"/>
      <c r="AF3143" s="105"/>
      <c r="AG3143" s="94"/>
      <c r="AH3143" s="132"/>
      <c r="AI3143" s="97"/>
      <c r="AJ3143" s="96"/>
      <c r="AK3143" s="176"/>
      <c r="AL3143" s="169"/>
    </row>
    <row r="3144" spans="13:38" x14ac:dyDescent="0.45">
      <c r="M3144" s="96"/>
      <c r="N3144" s="103"/>
      <c r="R3144" s="108"/>
      <c r="S3144" s="98"/>
      <c r="T3144" s="105"/>
      <c r="V3144" s="171"/>
      <c r="W3144" s="95"/>
      <c r="X3144" s="129"/>
      <c r="Y3144" s="100"/>
      <c r="Z3144" s="99"/>
      <c r="AA3144" s="100"/>
      <c r="AB3144" s="99"/>
      <c r="AC3144" s="100"/>
      <c r="AD3144" s="105"/>
      <c r="AE3144" s="94"/>
      <c r="AF3144" s="105"/>
      <c r="AG3144" s="94"/>
      <c r="AH3144" s="132"/>
      <c r="AI3144" s="97"/>
      <c r="AJ3144" s="96"/>
      <c r="AK3144" s="176"/>
      <c r="AL3144" s="169"/>
    </row>
    <row r="3145" spans="13:38" x14ac:dyDescent="0.45">
      <c r="M3145" s="96"/>
      <c r="N3145" s="103"/>
      <c r="R3145" s="108"/>
      <c r="S3145" s="98"/>
      <c r="T3145" s="105"/>
      <c r="V3145" s="171"/>
      <c r="W3145" s="95"/>
      <c r="X3145" s="129"/>
      <c r="Y3145" s="100"/>
      <c r="Z3145" s="99"/>
      <c r="AA3145" s="100"/>
      <c r="AB3145" s="99"/>
      <c r="AC3145" s="100"/>
      <c r="AD3145" s="105"/>
      <c r="AE3145" s="94"/>
      <c r="AF3145" s="105"/>
      <c r="AG3145" s="94"/>
      <c r="AH3145" s="132"/>
      <c r="AI3145" s="97"/>
      <c r="AJ3145" s="96"/>
      <c r="AK3145" s="176"/>
      <c r="AL3145" s="169"/>
    </row>
    <row r="3146" spans="13:38" x14ac:dyDescent="0.45">
      <c r="M3146" s="96"/>
      <c r="N3146" s="103"/>
      <c r="R3146" s="108"/>
      <c r="S3146" s="98"/>
      <c r="T3146" s="105"/>
      <c r="V3146" s="171"/>
      <c r="W3146" s="95"/>
      <c r="X3146" s="129"/>
      <c r="Y3146" s="100"/>
      <c r="Z3146" s="99"/>
      <c r="AA3146" s="100"/>
      <c r="AB3146" s="99"/>
      <c r="AC3146" s="100"/>
      <c r="AD3146" s="105"/>
      <c r="AE3146" s="94"/>
      <c r="AF3146" s="105"/>
      <c r="AG3146" s="94"/>
      <c r="AH3146" s="132"/>
      <c r="AI3146" s="97"/>
      <c r="AJ3146" s="96"/>
      <c r="AK3146" s="176"/>
      <c r="AL3146" s="169"/>
    </row>
    <row r="3147" spans="13:38" x14ac:dyDescent="0.45">
      <c r="M3147" s="96"/>
      <c r="N3147" s="103"/>
      <c r="R3147" s="108"/>
      <c r="S3147" s="98"/>
      <c r="T3147" s="105"/>
      <c r="V3147" s="171"/>
      <c r="W3147" s="95"/>
      <c r="X3147" s="129"/>
      <c r="Y3147" s="100"/>
      <c r="Z3147" s="99"/>
      <c r="AA3147" s="100"/>
      <c r="AB3147" s="99"/>
      <c r="AC3147" s="100"/>
      <c r="AD3147" s="105"/>
      <c r="AE3147" s="94"/>
      <c r="AF3147" s="105"/>
      <c r="AG3147" s="94"/>
      <c r="AH3147" s="132"/>
      <c r="AI3147" s="97"/>
      <c r="AJ3147" s="96"/>
      <c r="AK3147" s="176"/>
      <c r="AL3147" s="169"/>
    </row>
    <row r="3148" spans="13:38" x14ac:dyDescent="0.45">
      <c r="M3148" s="96"/>
      <c r="N3148" s="103"/>
      <c r="R3148" s="108"/>
      <c r="S3148" s="98"/>
      <c r="T3148" s="105"/>
      <c r="V3148" s="171"/>
      <c r="W3148" s="95"/>
      <c r="X3148" s="129"/>
      <c r="Y3148" s="100"/>
      <c r="Z3148" s="99"/>
      <c r="AA3148" s="100"/>
      <c r="AB3148" s="99"/>
      <c r="AC3148" s="100"/>
      <c r="AD3148" s="105"/>
      <c r="AE3148" s="94"/>
      <c r="AF3148" s="105"/>
      <c r="AG3148" s="94"/>
      <c r="AH3148" s="132"/>
      <c r="AI3148" s="97"/>
      <c r="AJ3148" s="96"/>
      <c r="AK3148" s="176"/>
      <c r="AL3148" s="169"/>
    </row>
    <row r="3149" spans="13:38" x14ac:dyDescent="0.45">
      <c r="M3149" s="96"/>
      <c r="N3149" s="103"/>
      <c r="R3149" s="108"/>
      <c r="S3149" s="98"/>
      <c r="T3149" s="105"/>
      <c r="V3149" s="171"/>
      <c r="W3149" s="95"/>
      <c r="X3149" s="129"/>
      <c r="Y3149" s="100"/>
      <c r="Z3149" s="99"/>
      <c r="AA3149" s="100"/>
      <c r="AB3149" s="99"/>
      <c r="AC3149" s="100"/>
      <c r="AD3149" s="105"/>
      <c r="AE3149" s="94"/>
      <c r="AF3149" s="105"/>
      <c r="AG3149" s="94"/>
      <c r="AH3149" s="132"/>
      <c r="AI3149" s="97"/>
      <c r="AJ3149" s="96"/>
      <c r="AK3149" s="176"/>
      <c r="AL3149" s="169"/>
    </row>
    <row r="3150" spans="13:38" x14ac:dyDescent="0.45">
      <c r="M3150" s="96"/>
      <c r="N3150" s="103"/>
      <c r="R3150" s="108"/>
      <c r="S3150" s="98"/>
      <c r="T3150" s="105"/>
      <c r="V3150" s="171"/>
      <c r="W3150" s="95"/>
      <c r="X3150" s="129"/>
      <c r="Y3150" s="100"/>
      <c r="Z3150" s="99"/>
      <c r="AA3150" s="100"/>
      <c r="AB3150" s="99"/>
      <c r="AC3150" s="100"/>
      <c r="AD3150" s="105"/>
      <c r="AE3150" s="94"/>
      <c r="AF3150" s="105"/>
      <c r="AG3150" s="94"/>
      <c r="AH3150" s="132"/>
      <c r="AI3150" s="97"/>
      <c r="AJ3150" s="96"/>
      <c r="AK3150" s="176"/>
      <c r="AL3150" s="169"/>
    </row>
    <row r="3151" spans="13:38" x14ac:dyDescent="0.45">
      <c r="M3151" s="96"/>
      <c r="N3151" s="103"/>
      <c r="R3151" s="108"/>
      <c r="S3151" s="98"/>
      <c r="T3151" s="105"/>
      <c r="V3151" s="171"/>
      <c r="W3151" s="95"/>
      <c r="X3151" s="129"/>
      <c r="Y3151" s="100"/>
      <c r="Z3151" s="99"/>
      <c r="AA3151" s="100"/>
      <c r="AB3151" s="99"/>
      <c r="AC3151" s="100"/>
      <c r="AD3151" s="105"/>
      <c r="AE3151" s="94"/>
      <c r="AF3151" s="105"/>
      <c r="AG3151" s="94"/>
      <c r="AH3151" s="132"/>
      <c r="AI3151" s="97"/>
      <c r="AJ3151" s="96"/>
      <c r="AK3151" s="176"/>
      <c r="AL3151" s="169"/>
    </row>
    <row r="3152" spans="13:38" x14ac:dyDescent="0.45">
      <c r="M3152" s="96"/>
      <c r="N3152" s="103"/>
      <c r="R3152" s="108"/>
      <c r="S3152" s="98"/>
      <c r="T3152" s="105"/>
      <c r="V3152" s="171"/>
      <c r="W3152" s="95"/>
      <c r="X3152" s="129"/>
      <c r="Y3152" s="100"/>
      <c r="Z3152" s="99"/>
      <c r="AA3152" s="100"/>
      <c r="AB3152" s="99"/>
      <c r="AC3152" s="100"/>
      <c r="AD3152" s="105"/>
      <c r="AE3152" s="94"/>
      <c r="AF3152" s="105"/>
      <c r="AG3152" s="94"/>
      <c r="AH3152" s="132"/>
      <c r="AI3152" s="97"/>
      <c r="AJ3152" s="96"/>
      <c r="AK3152" s="176"/>
      <c r="AL3152" s="169"/>
    </row>
    <row r="3153" spans="13:38" x14ac:dyDescent="0.45">
      <c r="M3153" s="96"/>
      <c r="N3153" s="103"/>
      <c r="R3153" s="108"/>
      <c r="S3153" s="98"/>
      <c r="T3153" s="105"/>
      <c r="V3153" s="171"/>
      <c r="W3153" s="95"/>
      <c r="X3153" s="129"/>
      <c r="Y3153" s="100"/>
      <c r="Z3153" s="99"/>
      <c r="AA3153" s="100"/>
      <c r="AB3153" s="99"/>
      <c r="AC3153" s="100"/>
      <c r="AD3153" s="105"/>
      <c r="AE3153" s="94"/>
      <c r="AF3153" s="105"/>
      <c r="AG3153" s="94"/>
      <c r="AH3153" s="132"/>
      <c r="AI3153" s="97"/>
      <c r="AJ3153" s="96"/>
      <c r="AK3153" s="176"/>
      <c r="AL3153" s="169"/>
    </row>
    <row r="3154" spans="13:38" x14ac:dyDescent="0.45">
      <c r="M3154" s="96"/>
      <c r="N3154" s="103"/>
      <c r="R3154" s="108"/>
      <c r="S3154" s="98"/>
      <c r="T3154" s="105"/>
      <c r="V3154" s="171"/>
      <c r="W3154" s="95"/>
      <c r="X3154" s="129"/>
      <c r="Y3154" s="100"/>
      <c r="Z3154" s="99"/>
      <c r="AA3154" s="100"/>
      <c r="AB3154" s="99"/>
      <c r="AC3154" s="100"/>
      <c r="AD3154" s="105"/>
      <c r="AE3154" s="94"/>
      <c r="AF3154" s="105"/>
      <c r="AG3154" s="94"/>
      <c r="AH3154" s="132"/>
      <c r="AI3154" s="97"/>
      <c r="AJ3154" s="96"/>
      <c r="AK3154" s="176"/>
      <c r="AL3154" s="169"/>
    </row>
    <row r="3155" spans="13:38" x14ac:dyDescent="0.45">
      <c r="M3155" s="96"/>
      <c r="N3155" s="103"/>
      <c r="R3155" s="108"/>
      <c r="S3155" s="98"/>
      <c r="T3155" s="105"/>
      <c r="V3155" s="171"/>
      <c r="W3155" s="95"/>
      <c r="X3155" s="129"/>
      <c r="Y3155" s="100"/>
      <c r="Z3155" s="99"/>
      <c r="AA3155" s="100"/>
      <c r="AB3155" s="99"/>
      <c r="AC3155" s="100"/>
      <c r="AD3155" s="105"/>
      <c r="AE3155" s="94"/>
      <c r="AF3155" s="105"/>
      <c r="AG3155" s="94"/>
      <c r="AH3155" s="132"/>
      <c r="AI3155" s="97"/>
      <c r="AJ3155" s="96"/>
      <c r="AK3155" s="176"/>
      <c r="AL3155" s="169"/>
    </row>
    <row r="3156" spans="13:38" x14ac:dyDescent="0.45">
      <c r="M3156" s="96"/>
      <c r="N3156" s="103"/>
      <c r="R3156" s="108"/>
      <c r="S3156" s="98"/>
      <c r="T3156" s="105"/>
      <c r="V3156" s="171"/>
      <c r="W3156" s="95"/>
      <c r="X3156" s="129"/>
      <c r="Y3156" s="100"/>
      <c r="Z3156" s="99"/>
      <c r="AA3156" s="100"/>
      <c r="AB3156" s="99"/>
      <c r="AC3156" s="100"/>
      <c r="AD3156" s="105"/>
      <c r="AE3156" s="94"/>
      <c r="AF3156" s="105"/>
      <c r="AG3156" s="94"/>
      <c r="AH3156" s="132"/>
      <c r="AI3156" s="97"/>
      <c r="AJ3156" s="96"/>
      <c r="AK3156" s="176"/>
      <c r="AL3156" s="169"/>
    </row>
    <row r="3157" spans="13:38" x14ac:dyDescent="0.45">
      <c r="M3157" s="96"/>
      <c r="N3157" s="103"/>
      <c r="R3157" s="108"/>
      <c r="S3157" s="98"/>
      <c r="T3157" s="105"/>
      <c r="V3157" s="171"/>
      <c r="W3157" s="95"/>
      <c r="X3157" s="129"/>
      <c r="Y3157" s="100"/>
      <c r="Z3157" s="99"/>
      <c r="AA3157" s="100"/>
      <c r="AB3157" s="99"/>
      <c r="AC3157" s="100"/>
      <c r="AD3157" s="105"/>
      <c r="AE3157" s="94"/>
      <c r="AF3157" s="105"/>
      <c r="AG3157" s="94"/>
      <c r="AH3157" s="132"/>
      <c r="AI3157" s="97"/>
      <c r="AJ3157" s="96"/>
      <c r="AK3157" s="176"/>
      <c r="AL3157" s="169"/>
    </row>
    <row r="3158" spans="13:38" x14ac:dyDescent="0.45">
      <c r="M3158" s="96"/>
      <c r="N3158" s="103"/>
      <c r="R3158" s="108"/>
      <c r="S3158" s="98"/>
      <c r="T3158" s="105"/>
      <c r="V3158" s="171"/>
      <c r="W3158" s="95"/>
      <c r="X3158" s="129"/>
      <c r="Y3158" s="100"/>
      <c r="Z3158" s="99"/>
      <c r="AA3158" s="100"/>
      <c r="AB3158" s="99"/>
      <c r="AC3158" s="100"/>
      <c r="AD3158" s="105"/>
      <c r="AE3158" s="94"/>
      <c r="AF3158" s="105"/>
      <c r="AG3158" s="94"/>
      <c r="AH3158" s="132"/>
      <c r="AI3158" s="97"/>
      <c r="AJ3158" s="96"/>
      <c r="AK3158" s="176"/>
      <c r="AL3158" s="169"/>
    </row>
    <row r="3159" spans="13:38" x14ac:dyDescent="0.45">
      <c r="M3159" s="96"/>
      <c r="N3159" s="103"/>
      <c r="R3159" s="108"/>
      <c r="S3159" s="98"/>
      <c r="T3159" s="105"/>
      <c r="V3159" s="171"/>
      <c r="W3159" s="95"/>
      <c r="X3159" s="129"/>
      <c r="Y3159" s="100"/>
      <c r="Z3159" s="99"/>
      <c r="AA3159" s="100"/>
      <c r="AB3159" s="99"/>
      <c r="AC3159" s="100"/>
      <c r="AD3159" s="105"/>
      <c r="AE3159" s="94"/>
      <c r="AF3159" s="105"/>
      <c r="AG3159" s="94"/>
      <c r="AH3159" s="132"/>
      <c r="AI3159" s="97"/>
      <c r="AJ3159" s="96"/>
      <c r="AK3159" s="176"/>
      <c r="AL3159" s="169"/>
    </row>
    <row r="3160" spans="13:38" x14ac:dyDescent="0.45">
      <c r="M3160" s="96"/>
      <c r="N3160" s="103"/>
      <c r="R3160" s="108"/>
      <c r="S3160" s="98"/>
      <c r="T3160" s="105"/>
      <c r="V3160" s="171"/>
      <c r="W3160" s="95"/>
      <c r="X3160" s="129"/>
      <c r="Y3160" s="100"/>
      <c r="Z3160" s="99"/>
      <c r="AA3160" s="100"/>
      <c r="AB3160" s="99"/>
      <c r="AC3160" s="100"/>
      <c r="AD3160" s="105"/>
      <c r="AE3160" s="94"/>
      <c r="AF3160" s="105"/>
      <c r="AG3160" s="94"/>
      <c r="AH3160" s="132"/>
      <c r="AI3160" s="97"/>
      <c r="AJ3160" s="96"/>
      <c r="AK3160" s="176"/>
      <c r="AL3160" s="169"/>
    </row>
    <row r="3161" spans="13:38" x14ac:dyDescent="0.45">
      <c r="M3161" s="96"/>
      <c r="N3161" s="103"/>
      <c r="R3161" s="108"/>
      <c r="S3161" s="98"/>
      <c r="T3161" s="105"/>
      <c r="V3161" s="171"/>
      <c r="W3161" s="95"/>
      <c r="X3161" s="129"/>
      <c r="Y3161" s="100"/>
      <c r="Z3161" s="99"/>
      <c r="AA3161" s="100"/>
      <c r="AB3161" s="99"/>
      <c r="AC3161" s="100"/>
      <c r="AD3161" s="105"/>
      <c r="AE3161" s="94"/>
      <c r="AF3161" s="105"/>
      <c r="AG3161" s="94"/>
      <c r="AH3161" s="132"/>
      <c r="AI3161" s="97"/>
      <c r="AJ3161" s="96"/>
      <c r="AK3161" s="176"/>
      <c r="AL3161" s="169"/>
    </row>
    <row r="3162" spans="13:38" x14ac:dyDescent="0.45">
      <c r="M3162" s="96"/>
      <c r="N3162" s="103"/>
      <c r="R3162" s="108"/>
      <c r="S3162" s="98"/>
      <c r="T3162" s="105"/>
      <c r="V3162" s="171"/>
      <c r="W3162" s="95"/>
      <c r="X3162" s="129"/>
      <c r="Y3162" s="100"/>
      <c r="Z3162" s="99"/>
      <c r="AA3162" s="100"/>
      <c r="AB3162" s="99"/>
      <c r="AC3162" s="100"/>
      <c r="AD3162" s="105"/>
      <c r="AE3162" s="94"/>
      <c r="AF3162" s="105"/>
      <c r="AG3162" s="94"/>
      <c r="AH3162" s="132"/>
      <c r="AI3162" s="97"/>
      <c r="AJ3162" s="96"/>
      <c r="AK3162" s="176"/>
      <c r="AL3162" s="169"/>
    </row>
    <row r="3163" spans="13:38" x14ac:dyDescent="0.45">
      <c r="M3163" s="96"/>
      <c r="N3163" s="103"/>
      <c r="R3163" s="108"/>
      <c r="S3163" s="98"/>
      <c r="T3163" s="105"/>
      <c r="V3163" s="171"/>
      <c r="W3163" s="95"/>
      <c r="X3163" s="129"/>
      <c r="Y3163" s="100"/>
      <c r="Z3163" s="99"/>
      <c r="AA3163" s="100"/>
      <c r="AB3163" s="99"/>
      <c r="AC3163" s="100"/>
      <c r="AD3163" s="105"/>
      <c r="AE3163" s="94"/>
      <c r="AF3163" s="105"/>
      <c r="AG3163" s="94"/>
      <c r="AH3163" s="132"/>
      <c r="AI3163" s="97"/>
      <c r="AJ3163" s="96"/>
      <c r="AK3163" s="176"/>
      <c r="AL3163" s="169"/>
    </row>
    <row r="3164" spans="13:38" x14ac:dyDescent="0.45">
      <c r="M3164" s="96"/>
      <c r="N3164" s="103"/>
      <c r="R3164" s="108"/>
      <c r="S3164" s="98"/>
      <c r="T3164" s="105"/>
      <c r="V3164" s="171"/>
      <c r="W3164" s="95"/>
      <c r="X3164" s="129"/>
      <c r="Y3164" s="100"/>
      <c r="Z3164" s="99"/>
      <c r="AA3164" s="100"/>
      <c r="AB3164" s="99"/>
      <c r="AC3164" s="100"/>
      <c r="AD3164" s="105"/>
      <c r="AE3164" s="94"/>
      <c r="AF3164" s="105"/>
      <c r="AG3164" s="94"/>
      <c r="AH3164" s="132"/>
      <c r="AI3164" s="97"/>
      <c r="AJ3164" s="96"/>
      <c r="AK3164" s="176"/>
      <c r="AL3164" s="169"/>
    </row>
    <row r="3165" spans="13:38" x14ac:dyDescent="0.45">
      <c r="M3165" s="96"/>
      <c r="N3165" s="103"/>
      <c r="R3165" s="108"/>
      <c r="S3165" s="98"/>
      <c r="T3165" s="105"/>
      <c r="V3165" s="171"/>
      <c r="W3165" s="95"/>
      <c r="X3165" s="129"/>
      <c r="Y3165" s="100"/>
      <c r="Z3165" s="99"/>
      <c r="AA3165" s="100"/>
      <c r="AB3165" s="99"/>
      <c r="AC3165" s="100"/>
      <c r="AD3165" s="105"/>
      <c r="AE3165" s="94"/>
      <c r="AF3165" s="105"/>
      <c r="AG3165" s="94"/>
      <c r="AH3165" s="132"/>
      <c r="AI3165" s="97"/>
      <c r="AJ3165" s="96"/>
      <c r="AK3165" s="176"/>
      <c r="AL3165" s="169"/>
    </row>
    <row r="3166" spans="13:38" x14ac:dyDescent="0.45">
      <c r="M3166" s="96"/>
      <c r="N3166" s="103"/>
      <c r="R3166" s="108"/>
      <c r="S3166" s="98"/>
      <c r="T3166" s="105"/>
      <c r="V3166" s="171"/>
      <c r="W3166" s="95"/>
      <c r="X3166" s="129"/>
      <c r="Y3166" s="100"/>
      <c r="Z3166" s="99"/>
      <c r="AA3166" s="100"/>
      <c r="AB3166" s="99"/>
      <c r="AC3166" s="100"/>
      <c r="AD3166" s="105"/>
      <c r="AE3166" s="94"/>
      <c r="AF3166" s="105"/>
      <c r="AG3166" s="94"/>
      <c r="AH3166" s="132"/>
      <c r="AI3166" s="97"/>
      <c r="AJ3166" s="96"/>
      <c r="AK3166" s="176"/>
      <c r="AL3166" s="169"/>
    </row>
    <row r="3167" spans="13:38" x14ac:dyDescent="0.45">
      <c r="M3167" s="96"/>
      <c r="N3167" s="103"/>
      <c r="R3167" s="108"/>
      <c r="S3167" s="98"/>
      <c r="T3167" s="105"/>
      <c r="V3167" s="171"/>
      <c r="W3167" s="95"/>
      <c r="X3167" s="129"/>
      <c r="Y3167" s="100"/>
      <c r="Z3167" s="99"/>
      <c r="AA3167" s="100"/>
      <c r="AB3167" s="99"/>
      <c r="AC3167" s="100"/>
      <c r="AD3167" s="105"/>
      <c r="AE3167" s="94"/>
      <c r="AF3167" s="105"/>
      <c r="AG3167" s="94"/>
      <c r="AH3167" s="132"/>
      <c r="AI3167" s="97"/>
      <c r="AJ3167" s="96"/>
      <c r="AK3167" s="176"/>
      <c r="AL3167" s="169"/>
    </row>
    <row r="3168" spans="13:38" x14ac:dyDescent="0.45">
      <c r="M3168" s="96"/>
      <c r="N3168" s="103"/>
      <c r="R3168" s="108"/>
      <c r="S3168" s="98"/>
      <c r="T3168" s="105"/>
      <c r="V3168" s="171"/>
      <c r="W3168" s="95"/>
      <c r="X3168" s="129"/>
      <c r="Y3168" s="100"/>
      <c r="Z3168" s="99"/>
      <c r="AA3168" s="100"/>
      <c r="AB3168" s="99"/>
      <c r="AC3168" s="100"/>
      <c r="AD3168" s="105"/>
      <c r="AE3168" s="94"/>
      <c r="AF3168" s="105"/>
      <c r="AG3168" s="94"/>
      <c r="AH3168" s="132"/>
      <c r="AI3168" s="97"/>
      <c r="AJ3168" s="96"/>
      <c r="AK3168" s="176"/>
      <c r="AL3168" s="169"/>
    </row>
    <row r="3169" spans="13:38" x14ac:dyDescent="0.45">
      <c r="M3169" s="96"/>
      <c r="N3169" s="103"/>
      <c r="R3169" s="108"/>
      <c r="S3169" s="98"/>
      <c r="T3169" s="105"/>
      <c r="V3169" s="171"/>
      <c r="W3169" s="95"/>
      <c r="X3169" s="129"/>
      <c r="Y3169" s="100"/>
      <c r="Z3169" s="99"/>
      <c r="AA3169" s="100"/>
      <c r="AB3169" s="99"/>
      <c r="AC3169" s="100"/>
      <c r="AD3169" s="105"/>
      <c r="AE3169" s="94"/>
      <c r="AF3169" s="105"/>
      <c r="AG3169" s="94"/>
      <c r="AH3169" s="132"/>
      <c r="AI3169" s="97"/>
      <c r="AJ3169" s="96"/>
      <c r="AK3169" s="176"/>
      <c r="AL3169" s="169"/>
    </row>
    <row r="3170" spans="13:38" x14ac:dyDescent="0.45">
      <c r="M3170" s="96"/>
      <c r="N3170" s="103"/>
      <c r="R3170" s="108"/>
      <c r="S3170" s="98"/>
      <c r="T3170" s="105"/>
      <c r="V3170" s="171"/>
      <c r="W3170" s="95"/>
      <c r="X3170" s="129"/>
      <c r="Y3170" s="100"/>
      <c r="Z3170" s="99"/>
      <c r="AA3170" s="100"/>
      <c r="AB3170" s="99"/>
      <c r="AC3170" s="100"/>
      <c r="AD3170" s="105"/>
      <c r="AE3170" s="94"/>
      <c r="AF3170" s="105"/>
      <c r="AG3170" s="94"/>
      <c r="AH3170" s="132"/>
      <c r="AI3170" s="97"/>
      <c r="AJ3170" s="96"/>
      <c r="AK3170" s="176"/>
      <c r="AL3170" s="169"/>
    </row>
    <row r="3171" spans="13:38" x14ac:dyDescent="0.45">
      <c r="M3171" s="96"/>
      <c r="N3171" s="103"/>
      <c r="R3171" s="108"/>
      <c r="S3171" s="98"/>
      <c r="T3171" s="105"/>
      <c r="V3171" s="171"/>
      <c r="W3171" s="95"/>
      <c r="X3171" s="129"/>
      <c r="Y3171" s="100"/>
      <c r="Z3171" s="99"/>
      <c r="AA3171" s="100"/>
      <c r="AB3171" s="99"/>
      <c r="AC3171" s="100"/>
      <c r="AD3171" s="105"/>
      <c r="AE3171" s="94"/>
      <c r="AF3171" s="105"/>
      <c r="AG3171" s="94"/>
      <c r="AH3171" s="132"/>
      <c r="AI3171" s="97"/>
      <c r="AJ3171" s="96"/>
      <c r="AK3171" s="176"/>
      <c r="AL3171" s="169"/>
    </row>
    <row r="3172" spans="13:38" x14ac:dyDescent="0.45">
      <c r="M3172" s="96"/>
      <c r="N3172" s="103"/>
      <c r="R3172" s="108"/>
      <c r="S3172" s="98"/>
      <c r="T3172" s="105"/>
      <c r="V3172" s="171"/>
      <c r="W3172" s="95"/>
      <c r="X3172" s="129"/>
      <c r="Y3172" s="100"/>
      <c r="Z3172" s="99"/>
      <c r="AA3172" s="100"/>
      <c r="AB3172" s="99"/>
      <c r="AC3172" s="100"/>
      <c r="AD3172" s="105"/>
      <c r="AE3172" s="94"/>
      <c r="AF3172" s="105"/>
      <c r="AG3172" s="94"/>
      <c r="AH3172" s="132"/>
      <c r="AI3172" s="97"/>
      <c r="AJ3172" s="96"/>
      <c r="AK3172" s="176"/>
      <c r="AL3172" s="169"/>
    </row>
    <row r="3173" spans="13:38" x14ac:dyDescent="0.45">
      <c r="M3173" s="96"/>
      <c r="N3173" s="103"/>
      <c r="R3173" s="108"/>
      <c r="S3173" s="98"/>
      <c r="T3173" s="105"/>
      <c r="V3173" s="171"/>
      <c r="W3173" s="95"/>
      <c r="X3173" s="129"/>
      <c r="Y3173" s="100"/>
      <c r="Z3173" s="99"/>
      <c r="AA3173" s="100"/>
      <c r="AB3173" s="99"/>
      <c r="AC3173" s="100"/>
      <c r="AD3173" s="105"/>
      <c r="AE3173" s="94"/>
      <c r="AF3173" s="105"/>
      <c r="AG3173" s="94"/>
      <c r="AH3173" s="132"/>
      <c r="AI3173" s="97"/>
      <c r="AJ3173" s="96"/>
      <c r="AK3173" s="176"/>
      <c r="AL3173" s="169"/>
    </row>
    <row r="3174" spans="13:38" x14ac:dyDescent="0.45">
      <c r="M3174" s="96"/>
      <c r="N3174" s="103"/>
      <c r="R3174" s="108"/>
      <c r="S3174" s="98"/>
      <c r="T3174" s="105"/>
      <c r="V3174" s="171"/>
      <c r="W3174" s="95"/>
      <c r="X3174" s="129"/>
      <c r="Y3174" s="100"/>
      <c r="Z3174" s="99"/>
      <c r="AA3174" s="100"/>
      <c r="AB3174" s="99"/>
      <c r="AC3174" s="100"/>
      <c r="AD3174" s="105"/>
      <c r="AE3174" s="94"/>
      <c r="AF3174" s="105"/>
      <c r="AG3174" s="94"/>
      <c r="AH3174" s="132"/>
      <c r="AI3174" s="97"/>
      <c r="AJ3174" s="96"/>
      <c r="AK3174" s="176"/>
      <c r="AL3174" s="169"/>
    </row>
    <row r="3175" spans="13:38" x14ac:dyDescent="0.45">
      <c r="M3175" s="96"/>
      <c r="N3175" s="103"/>
      <c r="R3175" s="108"/>
      <c r="S3175" s="98"/>
      <c r="T3175" s="105"/>
      <c r="V3175" s="171"/>
      <c r="W3175" s="95"/>
      <c r="X3175" s="129"/>
      <c r="Y3175" s="100"/>
      <c r="Z3175" s="99"/>
      <c r="AA3175" s="100"/>
      <c r="AB3175" s="99"/>
      <c r="AC3175" s="100"/>
      <c r="AD3175" s="105"/>
      <c r="AE3175" s="94"/>
      <c r="AF3175" s="105"/>
      <c r="AG3175" s="94"/>
      <c r="AH3175" s="132"/>
      <c r="AI3175" s="97"/>
      <c r="AJ3175" s="96"/>
      <c r="AK3175" s="176"/>
      <c r="AL3175" s="169"/>
    </row>
    <row r="3176" spans="13:38" x14ac:dyDescent="0.45">
      <c r="M3176" s="96"/>
      <c r="N3176" s="103"/>
      <c r="R3176" s="108"/>
      <c r="S3176" s="98"/>
      <c r="T3176" s="105"/>
      <c r="V3176" s="171"/>
      <c r="W3176" s="95"/>
      <c r="X3176" s="129"/>
      <c r="Y3176" s="100"/>
      <c r="Z3176" s="99"/>
      <c r="AA3176" s="100"/>
      <c r="AB3176" s="99"/>
      <c r="AC3176" s="100"/>
      <c r="AD3176" s="105"/>
      <c r="AE3176" s="94"/>
      <c r="AF3176" s="105"/>
      <c r="AG3176" s="94"/>
      <c r="AH3176" s="132"/>
      <c r="AI3176" s="97"/>
      <c r="AJ3176" s="96"/>
      <c r="AK3176" s="176"/>
      <c r="AL3176" s="169"/>
    </row>
    <row r="3177" spans="13:38" x14ac:dyDescent="0.45">
      <c r="M3177" s="96"/>
      <c r="N3177" s="103"/>
      <c r="R3177" s="108"/>
      <c r="S3177" s="98"/>
      <c r="T3177" s="105"/>
      <c r="V3177" s="171"/>
      <c r="W3177" s="95"/>
      <c r="X3177" s="129"/>
      <c r="Y3177" s="100"/>
      <c r="Z3177" s="99"/>
      <c r="AA3177" s="100"/>
      <c r="AB3177" s="99"/>
      <c r="AC3177" s="100"/>
      <c r="AD3177" s="105"/>
      <c r="AE3177" s="94"/>
      <c r="AF3177" s="105"/>
      <c r="AG3177" s="94"/>
      <c r="AH3177" s="132"/>
      <c r="AI3177" s="97"/>
      <c r="AJ3177" s="96"/>
      <c r="AK3177" s="176"/>
      <c r="AL3177" s="169"/>
    </row>
    <row r="3178" spans="13:38" x14ac:dyDescent="0.45">
      <c r="M3178" s="96"/>
      <c r="N3178" s="103"/>
      <c r="R3178" s="108"/>
      <c r="S3178" s="98"/>
      <c r="T3178" s="105"/>
      <c r="V3178" s="171"/>
      <c r="W3178" s="95"/>
      <c r="X3178" s="129"/>
      <c r="Y3178" s="100"/>
      <c r="Z3178" s="99"/>
      <c r="AA3178" s="100"/>
      <c r="AB3178" s="99"/>
      <c r="AC3178" s="100"/>
      <c r="AD3178" s="105"/>
      <c r="AE3178" s="94"/>
      <c r="AF3178" s="105"/>
      <c r="AG3178" s="94"/>
      <c r="AH3178" s="132"/>
      <c r="AI3178" s="97"/>
      <c r="AJ3178" s="96"/>
      <c r="AK3178" s="176"/>
      <c r="AL3178" s="169"/>
    </row>
    <row r="3179" spans="13:38" x14ac:dyDescent="0.45">
      <c r="M3179" s="96"/>
      <c r="N3179" s="103"/>
      <c r="R3179" s="108"/>
      <c r="S3179" s="98"/>
      <c r="T3179" s="105"/>
      <c r="V3179" s="171"/>
      <c r="W3179" s="95"/>
      <c r="X3179" s="129"/>
      <c r="Y3179" s="100"/>
      <c r="Z3179" s="99"/>
      <c r="AA3179" s="100"/>
      <c r="AB3179" s="99"/>
      <c r="AC3179" s="100"/>
      <c r="AD3179" s="105"/>
      <c r="AE3179" s="94"/>
      <c r="AF3179" s="105"/>
      <c r="AG3179" s="94"/>
      <c r="AH3179" s="132"/>
      <c r="AI3179" s="97"/>
      <c r="AJ3179" s="96"/>
      <c r="AK3179" s="176"/>
      <c r="AL3179" s="169"/>
    </row>
    <row r="3180" spans="13:38" x14ac:dyDescent="0.45">
      <c r="M3180" s="96"/>
      <c r="N3180" s="103"/>
      <c r="R3180" s="108"/>
      <c r="S3180" s="98"/>
      <c r="T3180" s="105"/>
      <c r="V3180" s="171"/>
      <c r="W3180" s="95"/>
      <c r="X3180" s="129"/>
      <c r="Y3180" s="100"/>
      <c r="Z3180" s="99"/>
      <c r="AA3180" s="100"/>
      <c r="AB3180" s="99"/>
      <c r="AC3180" s="100"/>
      <c r="AD3180" s="105"/>
      <c r="AE3180" s="94"/>
      <c r="AF3180" s="105"/>
      <c r="AG3180" s="94"/>
      <c r="AH3180" s="132"/>
      <c r="AI3180" s="97"/>
      <c r="AJ3180" s="96"/>
      <c r="AK3180" s="176"/>
      <c r="AL3180" s="169"/>
    </row>
    <row r="3181" spans="13:38" x14ac:dyDescent="0.45">
      <c r="M3181" s="96"/>
      <c r="N3181" s="103"/>
      <c r="R3181" s="108"/>
      <c r="S3181" s="98"/>
      <c r="T3181" s="105"/>
      <c r="V3181" s="171"/>
      <c r="W3181" s="95"/>
      <c r="X3181" s="129"/>
      <c r="Y3181" s="100"/>
      <c r="Z3181" s="99"/>
      <c r="AA3181" s="100"/>
      <c r="AB3181" s="99"/>
      <c r="AC3181" s="100"/>
      <c r="AD3181" s="105"/>
      <c r="AE3181" s="94"/>
      <c r="AF3181" s="105"/>
      <c r="AG3181" s="94"/>
      <c r="AH3181" s="132"/>
      <c r="AI3181" s="97"/>
      <c r="AJ3181" s="96"/>
      <c r="AK3181" s="176"/>
      <c r="AL3181" s="169"/>
    </row>
    <row r="3182" spans="13:38" x14ac:dyDescent="0.45">
      <c r="M3182" s="96"/>
      <c r="N3182" s="103"/>
      <c r="R3182" s="108"/>
      <c r="S3182" s="98"/>
      <c r="T3182" s="105"/>
      <c r="V3182" s="171"/>
      <c r="W3182" s="95"/>
      <c r="X3182" s="129"/>
      <c r="Y3182" s="100"/>
      <c r="Z3182" s="99"/>
      <c r="AA3182" s="100"/>
      <c r="AB3182" s="99"/>
      <c r="AC3182" s="100"/>
      <c r="AD3182" s="105"/>
      <c r="AE3182" s="94"/>
      <c r="AF3182" s="105"/>
      <c r="AG3182" s="94"/>
      <c r="AH3182" s="132"/>
      <c r="AI3182" s="97"/>
      <c r="AJ3182" s="96"/>
      <c r="AK3182" s="176"/>
      <c r="AL3182" s="169"/>
    </row>
    <row r="3183" spans="13:38" x14ac:dyDescent="0.45">
      <c r="M3183" s="96"/>
      <c r="N3183" s="103"/>
      <c r="R3183" s="108"/>
      <c r="S3183" s="98"/>
      <c r="T3183" s="105"/>
      <c r="V3183" s="171"/>
      <c r="W3183" s="95"/>
      <c r="X3183" s="129"/>
      <c r="Y3183" s="100"/>
      <c r="Z3183" s="99"/>
      <c r="AA3183" s="100"/>
      <c r="AB3183" s="99"/>
      <c r="AC3183" s="100"/>
      <c r="AD3183" s="105"/>
      <c r="AE3183" s="94"/>
      <c r="AF3183" s="105"/>
      <c r="AG3183" s="94"/>
      <c r="AH3183" s="132"/>
      <c r="AI3183" s="97"/>
      <c r="AJ3183" s="96"/>
      <c r="AK3183" s="176"/>
      <c r="AL3183" s="169"/>
    </row>
    <row r="3184" spans="13:38" x14ac:dyDescent="0.45">
      <c r="M3184" s="96"/>
      <c r="N3184" s="103"/>
      <c r="R3184" s="108"/>
      <c r="S3184" s="98"/>
      <c r="T3184" s="105"/>
      <c r="V3184" s="171"/>
      <c r="W3184" s="95"/>
      <c r="X3184" s="129"/>
      <c r="Y3184" s="100"/>
      <c r="Z3184" s="99"/>
      <c r="AA3184" s="100"/>
      <c r="AB3184" s="99"/>
      <c r="AC3184" s="100"/>
      <c r="AD3184" s="105"/>
      <c r="AE3184" s="94"/>
      <c r="AF3184" s="105"/>
      <c r="AG3184" s="94"/>
      <c r="AH3184" s="132"/>
      <c r="AI3184" s="97"/>
      <c r="AJ3184" s="96"/>
      <c r="AK3184" s="176"/>
      <c r="AL3184" s="169"/>
    </row>
    <row r="3185" spans="13:38" x14ac:dyDescent="0.45">
      <c r="M3185" s="96"/>
      <c r="N3185" s="103"/>
      <c r="R3185" s="108"/>
      <c r="S3185" s="98"/>
      <c r="T3185" s="105"/>
      <c r="V3185" s="171"/>
      <c r="W3185" s="95"/>
      <c r="X3185" s="129"/>
      <c r="Y3185" s="100"/>
      <c r="Z3185" s="99"/>
      <c r="AA3185" s="100"/>
      <c r="AB3185" s="99"/>
      <c r="AC3185" s="100"/>
      <c r="AD3185" s="105"/>
      <c r="AE3185" s="94"/>
      <c r="AF3185" s="105"/>
      <c r="AG3185" s="94"/>
      <c r="AH3185" s="132"/>
      <c r="AI3185" s="97"/>
      <c r="AJ3185" s="96"/>
      <c r="AK3185" s="176"/>
      <c r="AL3185" s="169"/>
    </row>
    <row r="3186" spans="13:38" x14ac:dyDescent="0.45">
      <c r="M3186" s="96"/>
      <c r="N3186" s="103"/>
      <c r="R3186" s="108"/>
      <c r="S3186" s="98"/>
      <c r="T3186" s="105"/>
      <c r="V3186" s="171"/>
      <c r="W3186" s="95"/>
      <c r="X3186" s="129"/>
      <c r="Y3186" s="100"/>
      <c r="Z3186" s="99"/>
      <c r="AA3186" s="100"/>
      <c r="AB3186" s="99"/>
      <c r="AC3186" s="100"/>
      <c r="AD3186" s="105"/>
      <c r="AE3186" s="94"/>
      <c r="AF3186" s="105"/>
      <c r="AG3186" s="94"/>
      <c r="AH3186" s="132"/>
      <c r="AI3186" s="97"/>
      <c r="AJ3186" s="96"/>
      <c r="AK3186" s="176"/>
      <c r="AL3186" s="169"/>
    </row>
    <row r="3187" spans="13:38" x14ac:dyDescent="0.45">
      <c r="M3187" s="96"/>
      <c r="N3187" s="103"/>
      <c r="R3187" s="108"/>
      <c r="S3187" s="98"/>
      <c r="T3187" s="105"/>
      <c r="V3187" s="171"/>
      <c r="W3187" s="95"/>
      <c r="X3187" s="129"/>
      <c r="Y3187" s="100"/>
      <c r="Z3187" s="99"/>
      <c r="AA3187" s="100"/>
      <c r="AB3187" s="99"/>
      <c r="AC3187" s="100"/>
      <c r="AD3187" s="105"/>
      <c r="AE3187" s="94"/>
      <c r="AF3187" s="105"/>
      <c r="AG3187" s="94"/>
      <c r="AH3187" s="132"/>
      <c r="AI3187" s="97"/>
      <c r="AJ3187" s="96"/>
      <c r="AK3187" s="176"/>
      <c r="AL3187" s="169"/>
    </row>
    <row r="3188" spans="13:38" x14ac:dyDescent="0.45">
      <c r="M3188" s="96"/>
      <c r="N3188" s="103"/>
      <c r="R3188" s="108"/>
      <c r="S3188" s="98"/>
      <c r="T3188" s="105"/>
      <c r="V3188" s="171"/>
      <c r="W3188" s="95"/>
      <c r="X3188" s="129"/>
      <c r="Y3188" s="100"/>
      <c r="Z3188" s="99"/>
      <c r="AA3188" s="100"/>
      <c r="AB3188" s="99"/>
      <c r="AC3188" s="100"/>
      <c r="AD3188" s="105"/>
      <c r="AE3188" s="94"/>
      <c r="AF3188" s="105"/>
      <c r="AG3188" s="94"/>
      <c r="AH3188" s="132"/>
      <c r="AI3188" s="97"/>
      <c r="AJ3188" s="96"/>
      <c r="AK3188" s="176"/>
      <c r="AL3188" s="169"/>
    </row>
    <row r="3189" spans="13:38" x14ac:dyDescent="0.45">
      <c r="M3189" s="96"/>
      <c r="N3189" s="103"/>
      <c r="R3189" s="108"/>
      <c r="S3189" s="98"/>
      <c r="T3189" s="105"/>
      <c r="V3189" s="171"/>
      <c r="W3189" s="95"/>
      <c r="X3189" s="129"/>
      <c r="Y3189" s="100"/>
      <c r="Z3189" s="99"/>
      <c r="AA3189" s="100"/>
      <c r="AB3189" s="99"/>
      <c r="AC3189" s="100"/>
      <c r="AD3189" s="105"/>
      <c r="AE3189" s="94"/>
      <c r="AF3189" s="105"/>
      <c r="AG3189" s="94"/>
      <c r="AH3189" s="132"/>
      <c r="AI3189" s="97"/>
      <c r="AJ3189" s="96"/>
      <c r="AK3189" s="176"/>
      <c r="AL3189" s="169"/>
    </row>
    <row r="3190" spans="13:38" x14ac:dyDescent="0.45">
      <c r="M3190" s="96"/>
      <c r="N3190" s="103"/>
      <c r="R3190" s="108"/>
      <c r="S3190" s="98"/>
      <c r="T3190" s="105"/>
      <c r="V3190" s="171"/>
      <c r="W3190" s="95"/>
      <c r="X3190" s="129"/>
      <c r="Y3190" s="100"/>
      <c r="Z3190" s="99"/>
      <c r="AA3190" s="100"/>
      <c r="AB3190" s="99"/>
      <c r="AC3190" s="100"/>
      <c r="AD3190" s="105"/>
      <c r="AE3190" s="94"/>
      <c r="AF3190" s="105"/>
      <c r="AG3190" s="94"/>
      <c r="AH3190" s="132"/>
      <c r="AI3190" s="97"/>
      <c r="AJ3190" s="96"/>
      <c r="AK3190" s="176"/>
      <c r="AL3190" s="169"/>
    </row>
    <row r="3191" spans="13:38" x14ac:dyDescent="0.45">
      <c r="M3191" s="96"/>
      <c r="N3191" s="103"/>
      <c r="R3191" s="108"/>
      <c r="S3191" s="98"/>
      <c r="T3191" s="105"/>
      <c r="V3191" s="171"/>
      <c r="W3191" s="95"/>
      <c r="X3191" s="129"/>
      <c r="Y3191" s="100"/>
      <c r="Z3191" s="99"/>
      <c r="AA3191" s="100"/>
      <c r="AB3191" s="99"/>
      <c r="AC3191" s="100"/>
      <c r="AD3191" s="105"/>
      <c r="AE3191" s="94"/>
      <c r="AF3191" s="105"/>
      <c r="AG3191" s="94"/>
      <c r="AH3191" s="132"/>
      <c r="AI3191" s="97"/>
      <c r="AJ3191" s="96"/>
      <c r="AK3191" s="176"/>
      <c r="AL3191" s="169"/>
    </row>
    <row r="3192" spans="13:38" x14ac:dyDescent="0.45">
      <c r="M3192" s="96"/>
      <c r="N3192" s="103"/>
      <c r="R3192" s="108"/>
      <c r="S3192" s="98"/>
      <c r="T3192" s="105"/>
      <c r="V3192" s="171"/>
      <c r="W3192" s="95"/>
      <c r="X3192" s="129"/>
      <c r="Y3192" s="100"/>
      <c r="Z3192" s="99"/>
      <c r="AA3192" s="100"/>
      <c r="AB3192" s="99"/>
      <c r="AC3192" s="100"/>
      <c r="AD3192" s="105"/>
      <c r="AE3192" s="94"/>
      <c r="AF3192" s="105"/>
      <c r="AG3192" s="94"/>
      <c r="AH3192" s="132"/>
      <c r="AI3192" s="97"/>
      <c r="AJ3192" s="96"/>
      <c r="AK3192" s="176"/>
      <c r="AL3192" s="169"/>
    </row>
    <row r="3193" spans="13:38" x14ac:dyDescent="0.45">
      <c r="M3193" s="96"/>
      <c r="N3193" s="103"/>
      <c r="R3193" s="108"/>
      <c r="S3193" s="98"/>
      <c r="T3193" s="105"/>
      <c r="V3193" s="171"/>
      <c r="W3193" s="95"/>
      <c r="X3193" s="129"/>
      <c r="Y3193" s="100"/>
      <c r="Z3193" s="99"/>
      <c r="AA3193" s="100"/>
      <c r="AB3193" s="99"/>
      <c r="AC3193" s="100"/>
      <c r="AD3193" s="105"/>
      <c r="AE3193" s="94"/>
      <c r="AF3193" s="105"/>
      <c r="AG3193" s="94"/>
      <c r="AH3193" s="132"/>
      <c r="AI3193" s="97"/>
      <c r="AJ3193" s="96"/>
      <c r="AK3193" s="176"/>
      <c r="AL3193" s="169"/>
    </row>
    <row r="3194" spans="13:38" x14ac:dyDescent="0.45">
      <c r="M3194" s="96"/>
      <c r="N3194" s="103"/>
      <c r="R3194" s="108"/>
      <c r="S3194" s="98"/>
      <c r="T3194" s="105"/>
      <c r="V3194" s="171"/>
      <c r="W3194" s="95"/>
      <c r="X3194" s="129"/>
      <c r="Y3194" s="100"/>
      <c r="Z3194" s="99"/>
      <c r="AA3194" s="100"/>
      <c r="AB3194" s="99"/>
      <c r="AC3194" s="100"/>
      <c r="AD3194" s="105"/>
      <c r="AE3194" s="94"/>
      <c r="AF3194" s="105"/>
      <c r="AG3194" s="94"/>
      <c r="AH3194" s="132"/>
      <c r="AI3194" s="97"/>
      <c r="AJ3194" s="96"/>
      <c r="AK3194" s="176"/>
      <c r="AL3194" s="169"/>
    </row>
    <row r="3195" spans="13:38" x14ac:dyDescent="0.45">
      <c r="M3195" s="96"/>
      <c r="N3195" s="103"/>
      <c r="R3195" s="108"/>
      <c r="S3195" s="98"/>
      <c r="T3195" s="105"/>
      <c r="V3195" s="171"/>
      <c r="W3195" s="95"/>
      <c r="X3195" s="129"/>
      <c r="Y3195" s="100"/>
      <c r="Z3195" s="99"/>
      <c r="AA3195" s="100"/>
      <c r="AB3195" s="99"/>
      <c r="AC3195" s="100"/>
      <c r="AD3195" s="105"/>
      <c r="AE3195" s="94"/>
      <c r="AF3195" s="105"/>
      <c r="AG3195" s="94"/>
      <c r="AH3195" s="132"/>
      <c r="AI3195" s="97"/>
      <c r="AJ3195" s="96"/>
      <c r="AK3195" s="176"/>
      <c r="AL3195" s="169"/>
    </row>
    <row r="3196" spans="13:38" x14ac:dyDescent="0.45">
      <c r="M3196" s="96"/>
      <c r="N3196" s="103"/>
      <c r="R3196" s="108"/>
      <c r="S3196" s="98"/>
      <c r="T3196" s="105"/>
      <c r="V3196" s="171"/>
      <c r="W3196" s="95"/>
      <c r="X3196" s="129"/>
      <c r="Y3196" s="100"/>
      <c r="Z3196" s="99"/>
      <c r="AA3196" s="100"/>
      <c r="AB3196" s="99"/>
      <c r="AC3196" s="100"/>
      <c r="AD3196" s="105"/>
      <c r="AE3196" s="94"/>
      <c r="AF3196" s="105"/>
      <c r="AG3196" s="94"/>
      <c r="AH3196" s="132"/>
      <c r="AI3196" s="97"/>
      <c r="AJ3196" s="96"/>
      <c r="AK3196" s="176"/>
      <c r="AL3196" s="169"/>
    </row>
    <row r="3197" spans="13:38" x14ac:dyDescent="0.45">
      <c r="M3197" s="96"/>
      <c r="N3197" s="103"/>
      <c r="R3197" s="108"/>
      <c r="S3197" s="98"/>
      <c r="T3197" s="105"/>
      <c r="V3197" s="171"/>
      <c r="W3197" s="95"/>
      <c r="X3197" s="129"/>
      <c r="Y3197" s="100"/>
      <c r="Z3197" s="99"/>
      <c r="AA3197" s="100"/>
      <c r="AB3197" s="99"/>
      <c r="AC3197" s="100"/>
      <c r="AD3197" s="105"/>
      <c r="AE3197" s="94"/>
      <c r="AF3197" s="105"/>
      <c r="AG3197" s="94"/>
      <c r="AH3197" s="132"/>
      <c r="AI3197" s="97"/>
      <c r="AJ3197" s="96"/>
      <c r="AK3197" s="176"/>
      <c r="AL3197" s="169"/>
    </row>
    <row r="3198" spans="13:38" x14ac:dyDescent="0.45">
      <c r="M3198" s="96"/>
      <c r="N3198" s="103"/>
      <c r="R3198" s="108"/>
      <c r="S3198" s="98"/>
      <c r="T3198" s="105"/>
      <c r="V3198" s="171"/>
      <c r="W3198" s="95"/>
      <c r="X3198" s="129"/>
      <c r="Y3198" s="100"/>
      <c r="Z3198" s="99"/>
      <c r="AA3198" s="100"/>
      <c r="AB3198" s="99"/>
      <c r="AC3198" s="100"/>
      <c r="AD3198" s="105"/>
      <c r="AE3198" s="94"/>
      <c r="AF3198" s="105"/>
      <c r="AG3198" s="94"/>
      <c r="AH3198" s="132"/>
      <c r="AI3198" s="97"/>
      <c r="AJ3198" s="96"/>
      <c r="AK3198" s="176"/>
      <c r="AL3198" s="169"/>
    </row>
    <row r="3199" spans="13:38" x14ac:dyDescent="0.45">
      <c r="M3199" s="96"/>
      <c r="N3199" s="103"/>
      <c r="R3199" s="108"/>
      <c r="S3199" s="98"/>
      <c r="T3199" s="105"/>
      <c r="V3199" s="171"/>
      <c r="W3199" s="95"/>
      <c r="X3199" s="129"/>
      <c r="Y3199" s="100"/>
      <c r="Z3199" s="99"/>
      <c r="AA3199" s="100"/>
      <c r="AB3199" s="99"/>
      <c r="AC3199" s="100"/>
      <c r="AD3199" s="105"/>
      <c r="AE3199" s="94"/>
      <c r="AF3199" s="105"/>
      <c r="AG3199" s="94"/>
      <c r="AH3199" s="132"/>
      <c r="AI3199" s="97"/>
      <c r="AJ3199" s="96"/>
      <c r="AK3199" s="176"/>
      <c r="AL3199" s="169"/>
    </row>
    <row r="3200" spans="13:38" x14ac:dyDescent="0.45">
      <c r="M3200" s="96"/>
      <c r="N3200" s="103"/>
      <c r="R3200" s="108"/>
      <c r="S3200" s="98"/>
      <c r="T3200" s="105"/>
      <c r="V3200" s="171"/>
      <c r="W3200" s="95"/>
      <c r="X3200" s="129"/>
      <c r="Y3200" s="100"/>
      <c r="Z3200" s="99"/>
      <c r="AA3200" s="100"/>
      <c r="AB3200" s="99"/>
      <c r="AC3200" s="100"/>
      <c r="AD3200" s="105"/>
      <c r="AE3200" s="94"/>
      <c r="AF3200" s="105"/>
      <c r="AG3200" s="94"/>
      <c r="AH3200" s="132"/>
      <c r="AI3200" s="97"/>
      <c r="AJ3200" s="96"/>
      <c r="AK3200" s="176"/>
      <c r="AL3200" s="169"/>
    </row>
    <row r="3201" spans="13:38" x14ac:dyDescent="0.45">
      <c r="M3201" s="96"/>
      <c r="N3201" s="103"/>
      <c r="R3201" s="108"/>
      <c r="S3201" s="98"/>
      <c r="T3201" s="105"/>
      <c r="V3201" s="171"/>
      <c r="W3201" s="95"/>
      <c r="X3201" s="129"/>
      <c r="Y3201" s="100"/>
      <c r="Z3201" s="99"/>
      <c r="AA3201" s="100"/>
      <c r="AB3201" s="99"/>
      <c r="AC3201" s="100"/>
      <c r="AD3201" s="105"/>
      <c r="AE3201" s="94"/>
      <c r="AF3201" s="105"/>
      <c r="AG3201" s="94"/>
      <c r="AH3201" s="132"/>
      <c r="AI3201" s="97"/>
      <c r="AJ3201" s="96"/>
      <c r="AK3201" s="176"/>
      <c r="AL3201" s="169"/>
    </row>
    <row r="3202" spans="13:38" x14ac:dyDescent="0.45">
      <c r="M3202" s="96"/>
      <c r="N3202" s="103"/>
      <c r="R3202" s="108"/>
      <c r="S3202" s="98"/>
      <c r="T3202" s="105"/>
      <c r="V3202" s="171"/>
      <c r="W3202" s="95"/>
      <c r="X3202" s="129"/>
      <c r="Y3202" s="100"/>
      <c r="Z3202" s="99"/>
      <c r="AA3202" s="100"/>
      <c r="AB3202" s="99"/>
      <c r="AC3202" s="100"/>
      <c r="AD3202" s="105"/>
      <c r="AE3202" s="94"/>
      <c r="AF3202" s="105"/>
      <c r="AG3202" s="94"/>
      <c r="AH3202" s="132"/>
      <c r="AI3202" s="97"/>
      <c r="AJ3202" s="96"/>
      <c r="AK3202" s="176"/>
      <c r="AL3202" s="169"/>
    </row>
    <row r="3203" spans="13:38" x14ac:dyDescent="0.45">
      <c r="M3203" s="96"/>
      <c r="N3203" s="103"/>
      <c r="R3203" s="108"/>
      <c r="S3203" s="98"/>
      <c r="T3203" s="105"/>
      <c r="V3203" s="171"/>
      <c r="W3203" s="95"/>
      <c r="X3203" s="129"/>
      <c r="Y3203" s="100"/>
      <c r="Z3203" s="99"/>
      <c r="AA3203" s="100"/>
      <c r="AB3203" s="99"/>
      <c r="AC3203" s="100"/>
      <c r="AD3203" s="105"/>
      <c r="AE3203" s="94"/>
      <c r="AF3203" s="105"/>
      <c r="AG3203" s="94"/>
      <c r="AH3203" s="132"/>
      <c r="AI3203" s="97"/>
      <c r="AJ3203" s="96"/>
      <c r="AK3203" s="176"/>
      <c r="AL3203" s="169"/>
    </row>
    <row r="3204" spans="13:38" x14ac:dyDescent="0.45">
      <c r="M3204" s="96"/>
      <c r="N3204" s="103"/>
      <c r="R3204" s="108"/>
      <c r="S3204" s="98"/>
      <c r="T3204" s="105"/>
      <c r="V3204" s="171"/>
      <c r="W3204" s="95"/>
      <c r="X3204" s="129"/>
      <c r="Y3204" s="100"/>
      <c r="Z3204" s="99"/>
      <c r="AA3204" s="100"/>
      <c r="AB3204" s="99"/>
      <c r="AC3204" s="100"/>
      <c r="AD3204" s="105"/>
      <c r="AE3204" s="94"/>
      <c r="AF3204" s="105"/>
      <c r="AG3204" s="94"/>
      <c r="AH3204" s="132"/>
      <c r="AI3204" s="97"/>
      <c r="AJ3204" s="96"/>
      <c r="AK3204" s="176"/>
      <c r="AL3204" s="169"/>
    </row>
    <row r="3205" spans="13:38" x14ac:dyDescent="0.45">
      <c r="M3205" s="96"/>
      <c r="N3205" s="103"/>
      <c r="R3205" s="108"/>
      <c r="S3205" s="98"/>
      <c r="T3205" s="105"/>
      <c r="V3205" s="171"/>
      <c r="W3205" s="95"/>
      <c r="X3205" s="129"/>
      <c r="Y3205" s="100"/>
      <c r="Z3205" s="99"/>
      <c r="AA3205" s="100"/>
      <c r="AB3205" s="99"/>
      <c r="AC3205" s="100"/>
      <c r="AD3205" s="105"/>
      <c r="AE3205" s="94"/>
      <c r="AF3205" s="105"/>
      <c r="AG3205" s="94"/>
      <c r="AH3205" s="132"/>
      <c r="AI3205" s="97"/>
      <c r="AJ3205" s="96"/>
      <c r="AK3205" s="176"/>
      <c r="AL3205" s="169"/>
    </row>
    <row r="3206" spans="13:38" x14ac:dyDescent="0.45">
      <c r="M3206" s="96"/>
      <c r="N3206" s="103"/>
      <c r="R3206" s="108"/>
      <c r="S3206" s="98"/>
      <c r="T3206" s="105"/>
      <c r="V3206" s="171"/>
      <c r="W3206" s="95"/>
      <c r="X3206" s="129"/>
      <c r="Y3206" s="100"/>
      <c r="Z3206" s="99"/>
      <c r="AA3206" s="100"/>
      <c r="AB3206" s="99"/>
      <c r="AC3206" s="100"/>
      <c r="AD3206" s="105"/>
      <c r="AE3206" s="94"/>
      <c r="AF3206" s="105"/>
      <c r="AG3206" s="94"/>
      <c r="AH3206" s="132"/>
      <c r="AI3206" s="97"/>
      <c r="AJ3206" s="96"/>
      <c r="AK3206" s="176"/>
      <c r="AL3206" s="169"/>
    </row>
    <row r="3207" spans="13:38" x14ac:dyDescent="0.45">
      <c r="M3207" s="96"/>
      <c r="N3207" s="103"/>
      <c r="R3207" s="108"/>
      <c r="S3207" s="98"/>
      <c r="T3207" s="105"/>
      <c r="V3207" s="171"/>
      <c r="W3207" s="95"/>
      <c r="X3207" s="129"/>
      <c r="Y3207" s="100"/>
      <c r="Z3207" s="99"/>
      <c r="AA3207" s="100"/>
      <c r="AB3207" s="99"/>
      <c r="AC3207" s="100"/>
      <c r="AD3207" s="105"/>
      <c r="AE3207" s="94"/>
      <c r="AF3207" s="105"/>
      <c r="AG3207" s="94"/>
      <c r="AH3207" s="132"/>
      <c r="AI3207" s="97"/>
      <c r="AJ3207" s="96"/>
      <c r="AK3207" s="176"/>
      <c r="AL3207" s="169"/>
    </row>
    <row r="3208" spans="13:38" x14ac:dyDescent="0.45">
      <c r="M3208" s="96"/>
      <c r="N3208" s="103"/>
      <c r="R3208" s="108"/>
      <c r="S3208" s="98"/>
      <c r="T3208" s="105"/>
      <c r="V3208" s="171"/>
      <c r="W3208" s="95"/>
      <c r="X3208" s="129"/>
      <c r="Y3208" s="100"/>
      <c r="Z3208" s="99"/>
      <c r="AA3208" s="100"/>
      <c r="AB3208" s="99"/>
      <c r="AC3208" s="100"/>
      <c r="AD3208" s="105"/>
      <c r="AE3208" s="94"/>
      <c r="AF3208" s="105"/>
      <c r="AG3208" s="94"/>
      <c r="AH3208" s="132"/>
      <c r="AI3208" s="97"/>
      <c r="AJ3208" s="96"/>
      <c r="AK3208" s="176"/>
      <c r="AL3208" s="169"/>
    </row>
    <row r="3209" spans="13:38" x14ac:dyDescent="0.45">
      <c r="M3209" s="96"/>
      <c r="N3209" s="103"/>
      <c r="R3209" s="108"/>
      <c r="S3209" s="98"/>
      <c r="T3209" s="105"/>
      <c r="V3209" s="171"/>
      <c r="W3209" s="95"/>
      <c r="X3209" s="129"/>
      <c r="Y3209" s="100"/>
      <c r="Z3209" s="99"/>
      <c r="AA3209" s="100"/>
      <c r="AB3209" s="99"/>
      <c r="AC3209" s="100"/>
      <c r="AD3209" s="105"/>
      <c r="AE3209" s="94"/>
      <c r="AF3209" s="105"/>
      <c r="AG3209" s="94"/>
      <c r="AH3209" s="132"/>
      <c r="AI3209" s="97"/>
      <c r="AJ3209" s="96"/>
      <c r="AK3209" s="176"/>
      <c r="AL3209" s="169"/>
    </row>
    <row r="3210" spans="13:38" x14ac:dyDescent="0.45">
      <c r="M3210" s="96"/>
      <c r="N3210" s="103"/>
      <c r="R3210" s="108"/>
      <c r="S3210" s="98"/>
      <c r="T3210" s="105"/>
      <c r="V3210" s="171"/>
      <c r="W3210" s="95"/>
      <c r="X3210" s="129"/>
      <c r="Y3210" s="100"/>
      <c r="Z3210" s="99"/>
      <c r="AA3210" s="100"/>
      <c r="AB3210" s="99"/>
      <c r="AC3210" s="100"/>
      <c r="AD3210" s="105"/>
      <c r="AE3210" s="94"/>
      <c r="AF3210" s="105"/>
      <c r="AG3210" s="94"/>
      <c r="AH3210" s="132"/>
      <c r="AI3210" s="97"/>
      <c r="AJ3210" s="96"/>
      <c r="AK3210" s="176"/>
      <c r="AL3210" s="169"/>
    </row>
    <row r="3211" spans="13:38" x14ac:dyDescent="0.45">
      <c r="M3211" s="96"/>
      <c r="N3211" s="103"/>
      <c r="R3211" s="108"/>
      <c r="S3211" s="98"/>
      <c r="T3211" s="105"/>
      <c r="V3211" s="171"/>
      <c r="W3211" s="95"/>
      <c r="X3211" s="129"/>
      <c r="Y3211" s="100"/>
      <c r="Z3211" s="99"/>
      <c r="AA3211" s="100"/>
      <c r="AB3211" s="99"/>
      <c r="AC3211" s="100"/>
      <c r="AD3211" s="105"/>
      <c r="AE3211" s="94"/>
      <c r="AF3211" s="105"/>
      <c r="AG3211" s="94"/>
      <c r="AH3211" s="132"/>
      <c r="AI3211" s="97"/>
      <c r="AJ3211" s="96"/>
      <c r="AK3211" s="176"/>
      <c r="AL3211" s="169"/>
    </row>
    <row r="3212" spans="13:38" x14ac:dyDescent="0.45">
      <c r="M3212" s="96"/>
      <c r="N3212" s="103"/>
      <c r="R3212" s="108"/>
      <c r="S3212" s="98"/>
      <c r="T3212" s="105"/>
      <c r="V3212" s="171"/>
      <c r="W3212" s="95"/>
      <c r="X3212" s="129"/>
      <c r="Y3212" s="100"/>
      <c r="Z3212" s="99"/>
      <c r="AA3212" s="100"/>
      <c r="AB3212" s="99"/>
      <c r="AC3212" s="100"/>
      <c r="AD3212" s="105"/>
      <c r="AE3212" s="94"/>
      <c r="AF3212" s="105"/>
      <c r="AG3212" s="94"/>
      <c r="AH3212" s="132"/>
      <c r="AI3212" s="97"/>
      <c r="AJ3212" s="96"/>
      <c r="AK3212" s="176"/>
      <c r="AL3212" s="169"/>
    </row>
    <row r="3213" spans="13:38" x14ac:dyDescent="0.45">
      <c r="M3213" s="96"/>
      <c r="N3213" s="103"/>
      <c r="R3213" s="108"/>
      <c r="S3213" s="98"/>
      <c r="T3213" s="105"/>
      <c r="V3213" s="171"/>
      <c r="W3213" s="95"/>
      <c r="X3213" s="129"/>
      <c r="Y3213" s="100"/>
      <c r="Z3213" s="99"/>
      <c r="AA3213" s="100"/>
      <c r="AB3213" s="99"/>
      <c r="AC3213" s="100"/>
      <c r="AD3213" s="105"/>
      <c r="AE3213" s="94"/>
      <c r="AF3213" s="105"/>
      <c r="AG3213" s="94"/>
      <c r="AH3213" s="132"/>
      <c r="AI3213" s="97"/>
      <c r="AJ3213" s="96"/>
      <c r="AK3213" s="176"/>
      <c r="AL3213" s="169"/>
    </row>
    <row r="3214" spans="13:38" x14ac:dyDescent="0.45">
      <c r="M3214" s="96"/>
      <c r="N3214" s="103"/>
      <c r="R3214" s="108"/>
      <c r="S3214" s="98"/>
      <c r="T3214" s="105"/>
      <c r="V3214" s="171"/>
      <c r="W3214" s="95"/>
      <c r="X3214" s="129"/>
      <c r="Y3214" s="100"/>
      <c r="Z3214" s="99"/>
      <c r="AA3214" s="100"/>
      <c r="AB3214" s="99"/>
      <c r="AC3214" s="100"/>
      <c r="AD3214" s="105"/>
      <c r="AE3214" s="94"/>
      <c r="AF3214" s="105"/>
      <c r="AG3214" s="94"/>
      <c r="AH3214" s="132"/>
      <c r="AI3214" s="97"/>
      <c r="AJ3214" s="96"/>
      <c r="AK3214" s="176"/>
      <c r="AL3214" s="169"/>
    </row>
    <row r="3215" spans="13:38" x14ac:dyDescent="0.45">
      <c r="M3215" s="96"/>
      <c r="N3215" s="103"/>
      <c r="R3215" s="108"/>
      <c r="S3215" s="98"/>
      <c r="T3215" s="105"/>
      <c r="V3215" s="171"/>
      <c r="W3215" s="95"/>
      <c r="X3215" s="129"/>
      <c r="Y3215" s="100"/>
      <c r="Z3215" s="99"/>
      <c r="AA3215" s="100"/>
      <c r="AB3215" s="99"/>
      <c r="AC3215" s="100"/>
      <c r="AD3215" s="105"/>
      <c r="AE3215" s="94"/>
      <c r="AF3215" s="105"/>
      <c r="AG3215" s="94"/>
      <c r="AH3215" s="132"/>
      <c r="AI3215" s="97"/>
      <c r="AJ3215" s="96"/>
      <c r="AK3215" s="176"/>
      <c r="AL3215" s="169"/>
    </row>
    <row r="3216" spans="13:38" x14ac:dyDescent="0.45">
      <c r="M3216" s="96"/>
      <c r="N3216" s="103"/>
      <c r="R3216" s="108"/>
      <c r="S3216" s="98"/>
      <c r="T3216" s="105"/>
      <c r="V3216" s="171"/>
      <c r="W3216" s="95"/>
      <c r="X3216" s="129"/>
      <c r="Y3216" s="100"/>
      <c r="Z3216" s="99"/>
      <c r="AA3216" s="100"/>
      <c r="AB3216" s="99"/>
      <c r="AC3216" s="100"/>
      <c r="AD3216" s="105"/>
      <c r="AE3216" s="94"/>
      <c r="AF3216" s="105"/>
      <c r="AG3216" s="94"/>
      <c r="AH3216" s="132"/>
      <c r="AI3216" s="97"/>
      <c r="AJ3216" s="96"/>
      <c r="AK3216" s="176"/>
      <c r="AL3216" s="169"/>
    </row>
    <row r="3217" spans="13:38" x14ac:dyDescent="0.45">
      <c r="M3217" s="96"/>
      <c r="N3217" s="103"/>
      <c r="R3217" s="108"/>
      <c r="S3217" s="98"/>
      <c r="T3217" s="105"/>
      <c r="V3217" s="171"/>
      <c r="W3217" s="95"/>
      <c r="X3217" s="129"/>
      <c r="Y3217" s="100"/>
      <c r="Z3217" s="99"/>
      <c r="AA3217" s="100"/>
      <c r="AB3217" s="99"/>
      <c r="AC3217" s="100"/>
      <c r="AD3217" s="105"/>
      <c r="AE3217" s="94"/>
      <c r="AF3217" s="105"/>
      <c r="AG3217" s="94"/>
      <c r="AH3217" s="132"/>
      <c r="AI3217" s="97"/>
      <c r="AJ3217" s="96"/>
      <c r="AK3217" s="176"/>
      <c r="AL3217" s="169"/>
    </row>
    <row r="3218" spans="13:38" x14ac:dyDescent="0.45">
      <c r="M3218" s="96"/>
      <c r="N3218" s="103"/>
      <c r="R3218" s="108"/>
      <c r="S3218" s="98"/>
      <c r="T3218" s="105"/>
      <c r="V3218" s="171"/>
      <c r="W3218" s="95"/>
      <c r="X3218" s="129"/>
      <c r="Y3218" s="100"/>
      <c r="Z3218" s="99"/>
      <c r="AA3218" s="100"/>
      <c r="AB3218" s="99"/>
      <c r="AC3218" s="100"/>
      <c r="AD3218" s="105"/>
      <c r="AE3218" s="94"/>
      <c r="AF3218" s="105"/>
      <c r="AG3218" s="94"/>
      <c r="AH3218" s="132"/>
      <c r="AI3218" s="97"/>
      <c r="AJ3218" s="96"/>
      <c r="AK3218" s="176"/>
      <c r="AL3218" s="169"/>
    </row>
    <row r="3219" spans="13:38" x14ac:dyDescent="0.45">
      <c r="M3219" s="96"/>
      <c r="N3219" s="103"/>
      <c r="R3219" s="108"/>
      <c r="S3219" s="98"/>
      <c r="T3219" s="105"/>
      <c r="V3219" s="171"/>
      <c r="W3219" s="95"/>
      <c r="X3219" s="129"/>
      <c r="Y3219" s="100"/>
      <c r="Z3219" s="99"/>
      <c r="AA3219" s="100"/>
      <c r="AB3219" s="99"/>
      <c r="AC3219" s="100"/>
      <c r="AD3219" s="105"/>
      <c r="AE3219" s="94"/>
      <c r="AF3219" s="105"/>
      <c r="AG3219" s="94"/>
      <c r="AH3219" s="132"/>
      <c r="AI3219" s="97"/>
      <c r="AJ3219" s="96"/>
      <c r="AK3219" s="176"/>
      <c r="AL3219" s="169"/>
    </row>
    <row r="3220" spans="13:38" x14ac:dyDescent="0.45">
      <c r="M3220" s="96"/>
      <c r="N3220" s="103"/>
      <c r="R3220" s="108"/>
      <c r="S3220" s="98"/>
      <c r="T3220" s="105"/>
      <c r="V3220" s="171"/>
      <c r="W3220" s="95"/>
      <c r="X3220" s="129"/>
      <c r="Y3220" s="100"/>
      <c r="Z3220" s="99"/>
      <c r="AA3220" s="100"/>
      <c r="AB3220" s="99"/>
      <c r="AC3220" s="100"/>
      <c r="AD3220" s="105"/>
      <c r="AE3220" s="94"/>
      <c r="AF3220" s="105"/>
      <c r="AG3220" s="94"/>
      <c r="AH3220" s="132"/>
      <c r="AI3220" s="97"/>
      <c r="AJ3220" s="96"/>
      <c r="AK3220" s="176"/>
      <c r="AL3220" s="169"/>
    </row>
    <row r="3221" spans="13:38" x14ac:dyDescent="0.45">
      <c r="M3221" s="96"/>
      <c r="N3221" s="103"/>
      <c r="R3221" s="108"/>
      <c r="S3221" s="98"/>
      <c r="T3221" s="105"/>
      <c r="V3221" s="171"/>
      <c r="W3221" s="95"/>
      <c r="X3221" s="129"/>
      <c r="Y3221" s="100"/>
      <c r="Z3221" s="99"/>
      <c r="AA3221" s="100"/>
      <c r="AB3221" s="99"/>
      <c r="AC3221" s="100"/>
      <c r="AD3221" s="105"/>
      <c r="AE3221" s="94"/>
      <c r="AF3221" s="105"/>
      <c r="AG3221" s="94"/>
      <c r="AH3221" s="132"/>
      <c r="AI3221" s="97"/>
      <c r="AJ3221" s="96"/>
      <c r="AK3221" s="176"/>
      <c r="AL3221" s="169"/>
    </row>
    <row r="3222" spans="13:38" x14ac:dyDescent="0.45">
      <c r="M3222" s="96"/>
      <c r="N3222" s="103"/>
      <c r="R3222" s="108"/>
      <c r="S3222" s="98"/>
      <c r="T3222" s="105"/>
      <c r="V3222" s="171"/>
      <c r="W3222" s="95"/>
      <c r="X3222" s="129"/>
      <c r="Y3222" s="100"/>
      <c r="Z3222" s="99"/>
      <c r="AA3222" s="100"/>
      <c r="AB3222" s="99"/>
      <c r="AC3222" s="100"/>
      <c r="AD3222" s="105"/>
      <c r="AE3222" s="94"/>
      <c r="AF3222" s="105"/>
      <c r="AG3222" s="94"/>
      <c r="AH3222" s="132"/>
      <c r="AI3222" s="97"/>
      <c r="AJ3222" s="96"/>
      <c r="AK3222" s="176"/>
      <c r="AL3222" s="169"/>
    </row>
    <row r="3223" spans="13:38" x14ac:dyDescent="0.45">
      <c r="M3223" s="96"/>
      <c r="N3223" s="103"/>
      <c r="R3223" s="108"/>
      <c r="S3223" s="98"/>
      <c r="T3223" s="105"/>
      <c r="V3223" s="171"/>
      <c r="W3223" s="95"/>
      <c r="X3223" s="129"/>
      <c r="Y3223" s="100"/>
      <c r="Z3223" s="99"/>
      <c r="AA3223" s="100"/>
      <c r="AB3223" s="99"/>
      <c r="AC3223" s="100"/>
      <c r="AD3223" s="105"/>
      <c r="AE3223" s="94"/>
      <c r="AF3223" s="105"/>
      <c r="AG3223" s="94"/>
      <c r="AH3223" s="132"/>
      <c r="AI3223" s="97"/>
      <c r="AJ3223" s="96"/>
      <c r="AK3223" s="176"/>
      <c r="AL3223" s="169"/>
    </row>
    <row r="3224" spans="13:38" x14ac:dyDescent="0.45">
      <c r="M3224" s="96"/>
      <c r="N3224" s="103"/>
      <c r="R3224" s="108"/>
      <c r="S3224" s="98"/>
      <c r="T3224" s="105"/>
      <c r="V3224" s="171"/>
      <c r="W3224" s="95"/>
      <c r="X3224" s="129"/>
      <c r="Y3224" s="100"/>
      <c r="Z3224" s="99"/>
      <c r="AA3224" s="100"/>
      <c r="AB3224" s="99"/>
      <c r="AC3224" s="100"/>
      <c r="AD3224" s="105"/>
      <c r="AE3224" s="94"/>
      <c r="AF3224" s="105"/>
      <c r="AG3224" s="94"/>
      <c r="AH3224" s="132"/>
      <c r="AI3224" s="97"/>
      <c r="AJ3224" s="96"/>
      <c r="AK3224" s="176"/>
      <c r="AL3224" s="169"/>
    </row>
    <row r="3225" spans="13:38" x14ac:dyDescent="0.45">
      <c r="M3225" s="96"/>
      <c r="N3225" s="103"/>
      <c r="R3225" s="108"/>
      <c r="S3225" s="98"/>
      <c r="T3225" s="105"/>
      <c r="V3225" s="171"/>
      <c r="W3225" s="95"/>
      <c r="X3225" s="129"/>
      <c r="Y3225" s="100"/>
      <c r="Z3225" s="99"/>
      <c r="AA3225" s="100"/>
      <c r="AB3225" s="99"/>
      <c r="AC3225" s="100"/>
      <c r="AD3225" s="105"/>
      <c r="AE3225" s="94"/>
      <c r="AF3225" s="105"/>
      <c r="AG3225" s="94"/>
      <c r="AH3225" s="132"/>
      <c r="AI3225" s="97"/>
      <c r="AJ3225" s="96"/>
      <c r="AK3225" s="176"/>
      <c r="AL3225" s="169"/>
    </row>
    <row r="3226" spans="13:38" x14ac:dyDescent="0.45">
      <c r="M3226" s="96"/>
      <c r="N3226" s="103"/>
      <c r="R3226" s="108"/>
      <c r="S3226" s="98"/>
      <c r="T3226" s="105"/>
      <c r="V3226" s="171"/>
      <c r="W3226" s="95"/>
      <c r="X3226" s="129"/>
      <c r="Y3226" s="100"/>
      <c r="Z3226" s="99"/>
      <c r="AA3226" s="100"/>
      <c r="AB3226" s="99"/>
      <c r="AC3226" s="100"/>
      <c r="AD3226" s="105"/>
      <c r="AE3226" s="94"/>
      <c r="AF3226" s="105"/>
      <c r="AG3226" s="94"/>
      <c r="AH3226" s="132"/>
      <c r="AI3226" s="97"/>
      <c r="AJ3226" s="96"/>
      <c r="AK3226" s="176"/>
      <c r="AL3226" s="169"/>
    </row>
    <row r="3227" spans="13:38" x14ac:dyDescent="0.45">
      <c r="M3227" s="96"/>
      <c r="N3227" s="103"/>
      <c r="R3227" s="108"/>
      <c r="S3227" s="98"/>
      <c r="T3227" s="105"/>
      <c r="V3227" s="171"/>
      <c r="W3227" s="95"/>
      <c r="X3227" s="129"/>
      <c r="Y3227" s="100"/>
      <c r="Z3227" s="99"/>
      <c r="AA3227" s="100"/>
      <c r="AB3227" s="99"/>
      <c r="AC3227" s="100"/>
      <c r="AD3227" s="105"/>
      <c r="AE3227" s="94"/>
      <c r="AF3227" s="105"/>
      <c r="AG3227" s="94"/>
      <c r="AH3227" s="132"/>
      <c r="AI3227" s="97"/>
      <c r="AJ3227" s="96"/>
      <c r="AK3227" s="176"/>
      <c r="AL3227" s="169"/>
    </row>
    <row r="3228" spans="13:38" x14ac:dyDescent="0.45">
      <c r="M3228" s="96"/>
      <c r="N3228" s="103"/>
      <c r="R3228" s="108"/>
      <c r="S3228" s="98"/>
      <c r="T3228" s="105"/>
      <c r="V3228" s="171"/>
      <c r="W3228" s="95"/>
      <c r="X3228" s="129"/>
      <c r="Y3228" s="100"/>
      <c r="Z3228" s="99"/>
      <c r="AA3228" s="100"/>
      <c r="AB3228" s="99"/>
      <c r="AC3228" s="100"/>
      <c r="AD3228" s="105"/>
      <c r="AE3228" s="94"/>
      <c r="AF3228" s="105"/>
      <c r="AG3228" s="94"/>
      <c r="AH3228" s="132"/>
      <c r="AI3228" s="97"/>
      <c r="AJ3228" s="96"/>
      <c r="AK3228" s="176"/>
      <c r="AL3228" s="169"/>
    </row>
    <row r="3229" spans="13:38" x14ac:dyDescent="0.45">
      <c r="M3229" s="96"/>
      <c r="N3229" s="103"/>
      <c r="R3229" s="108"/>
      <c r="S3229" s="98"/>
      <c r="T3229" s="105"/>
      <c r="V3229" s="171"/>
      <c r="W3229" s="95"/>
      <c r="X3229" s="129"/>
      <c r="Y3229" s="100"/>
      <c r="Z3229" s="99"/>
      <c r="AA3229" s="100"/>
      <c r="AB3229" s="99"/>
      <c r="AC3229" s="100"/>
      <c r="AD3229" s="105"/>
      <c r="AE3229" s="94"/>
      <c r="AF3229" s="105"/>
      <c r="AG3229" s="94"/>
      <c r="AH3229" s="132"/>
      <c r="AI3229" s="97"/>
      <c r="AJ3229" s="96"/>
      <c r="AK3229" s="176"/>
      <c r="AL3229" s="169"/>
    </row>
    <row r="3230" spans="13:38" x14ac:dyDescent="0.45">
      <c r="M3230" s="96"/>
      <c r="N3230" s="103"/>
      <c r="R3230" s="108"/>
      <c r="S3230" s="98"/>
      <c r="T3230" s="105"/>
      <c r="V3230" s="171"/>
      <c r="W3230" s="95"/>
      <c r="X3230" s="129"/>
      <c r="Y3230" s="100"/>
      <c r="Z3230" s="99"/>
      <c r="AA3230" s="100"/>
      <c r="AB3230" s="99"/>
      <c r="AC3230" s="100"/>
      <c r="AD3230" s="105"/>
      <c r="AE3230" s="94"/>
      <c r="AF3230" s="105"/>
      <c r="AG3230" s="94"/>
      <c r="AH3230" s="132"/>
      <c r="AI3230" s="97"/>
      <c r="AJ3230" s="96"/>
      <c r="AK3230" s="176"/>
      <c r="AL3230" s="169"/>
    </row>
    <row r="3231" spans="13:38" x14ac:dyDescent="0.45">
      <c r="M3231" s="96"/>
      <c r="N3231" s="103"/>
      <c r="R3231" s="108"/>
      <c r="S3231" s="98"/>
      <c r="T3231" s="105"/>
      <c r="V3231" s="171"/>
      <c r="W3231" s="95"/>
      <c r="X3231" s="129"/>
      <c r="Y3231" s="100"/>
      <c r="Z3231" s="99"/>
      <c r="AA3231" s="100"/>
      <c r="AB3231" s="99"/>
      <c r="AC3231" s="100"/>
      <c r="AD3231" s="105"/>
      <c r="AE3231" s="94"/>
      <c r="AF3231" s="105"/>
      <c r="AG3231" s="94"/>
      <c r="AH3231" s="132"/>
      <c r="AI3231" s="97"/>
      <c r="AJ3231" s="96"/>
      <c r="AK3231" s="176"/>
      <c r="AL3231" s="169"/>
    </row>
    <row r="3232" spans="13:38" x14ac:dyDescent="0.45">
      <c r="M3232" s="96"/>
      <c r="N3232" s="103"/>
      <c r="R3232" s="108"/>
      <c r="S3232" s="98"/>
      <c r="T3232" s="105"/>
      <c r="V3232" s="171"/>
      <c r="W3232" s="95"/>
      <c r="X3232" s="129"/>
      <c r="Y3232" s="100"/>
      <c r="Z3232" s="99"/>
      <c r="AA3232" s="100"/>
      <c r="AB3232" s="99"/>
      <c r="AC3232" s="100"/>
      <c r="AD3232" s="105"/>
      <c r="AE3232" s="94"/>
      <c r="AF3232" s="105"/>
      <c r="AG3232" s="94"/>
      <c r="AH3232" s="132"/>
      <c r="AI3232" s="97"/>
      <c r="AJ3232" s="96"/>
      <c r="AK3232" s="176"/>
      <c r="AL3232" s="169"/>
    </row>
    <row r="3233" spans="13:38" x14ac:dyDescent="0.45">
      <c r="M3233" s="96"/>
      <c r="N3233" s="103"/>
      <c r="R3233" s="108"/>
      <c r="S3233" s="98"/>
      <c r="T3233" s="105"/>
      <c r="V3233" s="171"/>
      <c r="W3233" s="95"/>
      <c r="X3233" s="129"/>
      <c r="Y3233" s="100"/>
      <c r="Z3233" s="99"/>
      <c r="AA3233" s="100"/>
      <c r="AB3233" s="99"/>
      <c r="AC3233" s="100"/>
      <c r="AD3233" s="105"/>
      <c r="AE3233" s="94"/>
      <c r="AF3233" s="105"/>
      <c r="AG3233" s="94"/>
      <c r="AH3233" s="132"/>
      <c r="AI3233" s="97"/>
      <c r="AJ3233" s="96"/>
      <c r="AK3233" s="176"/>
      <c r="AL3233" s="169"/>
    </row>
    <row r="3234" spans="13:38" x14ac:dyDescent="0.45">
      <c r="M3234" s="96"/>
      <c r="N3234" s="103"/>
      <c r="R3234" s="108"/>
      <c r="S3234" s="98"/>
      <c r="T3234" s="105"/>
      <c r="V3234" s="171"/>
      <c r="W3234" s="95"/>
      <c r="X3234" s="129"/>
      <c r="Y3234" s="100"/>
      <c r="Z3234" s="99"/>
      <c r="AA3234" s="100"/>
      <c r="AB3234" s="99"/>
      <c r="AC3234" s="100"/>
      <c r="AD3234" s="105"/>
      <c r="AE3234" s="94"/>
      <c r="AF3234" s="105"/>
      <c r="AG3234" s="94"/>
      <c r="AH3234" s="132"/>
      <c r="AI3234" s="97"/>
      <c r="AJ3234" s="96"/>
      <c r="AK3234" s="176"/>
      <c r="AL3234" s="169"/>
    </row>
    <row r="3235" spans="13:38" x14ac:dyDescent="0.45">
      <c r="M3235" s="96"/>
      <c r="N3235" s="103"/>
      <c r="R3235" s="108"/>
      <c r="S3235" s="98"/>
      <c r="T3235" s="105"/>
      <c r="V3235" s="171"/>
      <c r="W3235" s="95"/>
      <c r="X3235" s="129"/>
      <c r="Y3235" s="100"/>
      <c r="Z3235" s="99"/>
      <c r="AA3235" s="100"/>
      <c r="AB3235" s="99"/>
      <c r="AC3235" s="100"/>
      <c r="AD3235" s="105"/>
      <c r="AE3235" s="94"/>
      <c r="AF3235" s="105"/>
      <c r="AG3235" s="94"/>
      <c r="AH3235" s="132"/>
      <c r="AI3235" s="97"/>
      <c r="AJ3235" s="96"/>
      <c r="AK3235" s="176"/>
      <c r="AL3235" s="169"/>
    </row>
    <row r="3236" spans="13:38" x14ac:dyDescent="0.45">
      <c r="M3236" s="96"/>
      <c r="N3236" s="103"/>
      <c r="R3236" s="108"/>
      <c r="S3236" s="98"/>
      <c r="T3236" s="105"/>
      <c r="V3236" s="171"/>
      <c r="W3236" s="95"/>
      <c r="X3236" s="129"/>
      <c r="Y3236" s="100"/>
      <c r="Z3236" s="99"/>
      <c r="AA3236" s="100"/>
      <c r="AB3236" s="99"/>
      <c r="AC3236" s="100"/>
      <c r="AD3236" s="105"/>
      <c r="AE3236" s="94"/>
      <c r="AF3236" s="105"/>
      <c r="AG3236" s="94"/>
      <c r="AH3236" s="132"/>
      <c r="AI3236" s="97"/>
      <c r="AJ3236" s="96"/>
      <c r="AK3236" s="176"/>
      <c r="AL3236" s="169"/>
    </row>
    <row r="3237" spans="13:38" x14ac:dyDescent="0.45">
      <c r="M3237" s="96"/>
      <c r="N3237" s="103"/>
      <c r="R3237" s="108"/>
      <c r="S3237" s="98"/>
      <c r="T3237" s="105"/>
      <c r="V3237" s="171"/>
      <c r="W3237" s="95"/>
      <c r="X3237" s="129"/>
      <c r="Y3237" s="100"/>
      <c r="Z3237" s="99"/>
      <c r="AA3237" s="100"/>
      <c r="AB3237" s="99"/>
      <c r="AC3237" s="100"/>
      <c r="AD3237" s="105"/>
      <c r="AE3237" s="94"/>
      <c r="AF3237" s="105"/>
      <c r="AG3237" s="94"/>
      <c r="AH3237" s="132"/>
      <c r="AI3237" s="97"/>
      <c r="AJ3237" s="96"/>
      <c r="AK3237" s="176"/>
      <c r="AL3237" s="169"/>
    </row>
    <row r="3238" spans="13:38" x14ac:dyDescent="0.45">
      <c r="M3238" s="96"/>
      <c r="N3238" s="103"/>
      <c r="R3238" s="108"/>
      <c r="S3238" s="98"/>
      <c r="T3238" s="105"/>
      <c r="V3238" s="171"/>
      <c r="W3238" s="95"/>
      <c r="X3238" s="129"/>
      <c r="Y3238" s="100"/>
      <c r="Z3238" s="99"/>
      <c r="AA3238" s="100"/>
      <c r="AB3238" s="99"/>
      <c r="AC3238" s="100"/>
      <c r="AD3238" s="105"/>
      <c r="AE3238" s="94"/>
      <c r="AF3238" s="105"/>
      <c r="AG3238" s="94"/>
      <c r="AH3238" s="132"/>
      <c r="AI3238" s="97"/>
      <c r="AJ3238" s="96"/>
      <c r="AK3238" s="176"/>
      <c r="AL3238" s="169"/>
    </row>
    <row r="3239" spans="13:38" x14ac:dyDescent="0.45">
      <c r="M3239" s="96"/>
      <c r="N3239" s="103"/>
      <c r="R3239" s="108"/>
      <c r="S3239" s="98"/>
      <c r="T3239" s="105"/>
      <c r="V3239" s="171"/>
      <c r="W3239" s="95"/>
      <c r="X3239" s="129"/>
      <c r="Y3239" s="100"/>
      <c r="Z3239" s="99"/>
      <c r="AA3239" s="100"/>
      <c r="AB3239" s="99"/>
      <c r="AC3239" s="100"/>
      <c r="AD3239" s="105"/>
      <c r="AE3239" s="94"/>
      <c r="AF3239" s="105"/>
      <c r="AG3239" s="94"/>
      <c r="AH3239" s="132"/>
      <c r="AI3239" s="97"/>
      <c r="AJ3239" s="96"/>
      <c r="AK3239" s="176"/>
      <c r="AL3239" s="169"/>
    </row>
    <row r="3240" spans="13:38" x14ac:dyDescent="0.45">
      <c r="M3240" s="96"/>
      <c r="N3240" s="103"/>
      <c r="R3240" s="108"/>
      <c r="S3240" s="98"/>
      <c r="T3240" s="105"/>
      <c r="V3240" s="171"/>
      <c r="W3240" s="95"/>
      <c r="X3240" s="129"/>
      <c r="Y3240" s="100"/>
      <c r="Z3240" s="99"/>
      <c r="AA3240" s="100"/>
      <c r="AB3240" s="99"/>
      <c r="AC3240" s="100"/>
      <c r="AD3240" s="105"/>
      <c r="AE3240" s="94"/>
      <c r="AF3240" s="105"/>
      <c r="AG3240" s="94"/>
      <c r="AH3240" s="132"/>
      <c r="AI3240" s="97"/>
      <c r="AJ3240" s="96"/>
      <c r="AK3240" s="176"/>
      <c r="AL3240" s="169"/>
    </row>
    <row r="3241" spans="13:38" x14ac:dyDescent="0.45">
      <c r="M3241" s="96"/>
      <c r="N3241" s="103"/>
      <c r="R3241" s="108"/>
      <c r="S3241" s="98"/>
      <c r="T3241" s="105"/>
      <c r="V3241" s="171"/>
      <c r="W3241" s="95"/>
      <c r="X3241" s="129"/>
      <c r="Y3241" s="100"/>
      <c r="Z3241" s="99"/>
      <c r="AA3241" s="100"/>
      <c r="AB3241" s="99"/>
      <c r="AC3241" s="100"/>
      <c r="AD3241" s="105"/>
      <c r="AE3241" s="94"/>
      <c r="AF3241" s="105"/>
      <c r="AG3241" s="94"/>
      <c r="AH3241" s="132"/>
      <c r="AI3241" s="97"/>
      <c r="AJ3241" s="96"/>
      <c r="AK3241" s="176"/>
      <c r="AL3241" s="169"/>
    </row>
    <row r="3242" spans="13:38" x14ac:dyDescent="0.45">
      <c r="M3242" s="96"/>
      <c r="N3242" s="103"/>
      <c r="R3242" s="108"/>
      <c r="S3242" s="98"/>
      <c r="T3242" s="105"/>
      <c r="V3242" s="171"/>
      <c r="W3242" s="95"/>
      <c r="X3242" s="129"/>
      <c r="Y3242" s="100"/>
      <c r="Z3242" s="99"/>
      <c r="AA3242" s="100"/>
      <c r="AB3242" s="99"/>
      <c r="AC3242" s="100"/>
      <c r="AD3242" s="105"/>
      <c r="AE3242" s="94"/>
      <c r="AF3242" s="105"/>
      <c r="AG3242" s="94"/>
      <c r="AH3242" s="132"/>
      <c r="AI3242" s="97"/>
      <c r="AJ3242" s="96"/>
      <c r="AK3242" s="176"/>
      <c r="AL3242" s="169"/>
    </row>
    <row r="3243" spans="13:38" x14ac:dyDescent="0.45">
      <c r="M3243" s="96"/>
      <c r="N3243" s="103"/>
      <c r="R3243" s="108"/>
      <c r="S3243" s="98"/>
      <c r="T3243" s="105"/>
      <c r="V3243" s="171"/>
      <c r="W3243" s="95"/>
      <c r="X3243" s="129"/>
      <c r="Y3243" s="100"/>
      <c r="Z3243" s="99"/>
      <c r="AA3243" s="100"/>
      <c r="AB3243" s="99"/>
      <c r="AC3243" s="100"/>
      <c r="AD3243" s="105"/>
      <c r="AE3243" s="94"/>
      <c r="AF3243" s="105"/>
      <c r="AG3243" s="94"/>
      <c r="AH3243" s="132"/>
      <c r="AI3243" s="97"/>
      <c r="AJ3243" s="96"/>
      <c r="AK3243" s="176"/>
      <c r="AL3243" s="169"/>
    </row>
    <row r="3244" spans="13:38" x14ac:dyDescent="0.45">
      <c r="M3244" s="96"/>
      <c r="N3244" s="103"/>
      <c r="R3244" s="108"/>
      <c r="S3244" s="98"/>
      <c r="T3244" s="105"/>
      <c r="V3244" s="171"/>
      <c r="W3244" s="95"/>
      <c r="X3244" s="129"/>
      <c r="Y3244" s="100"/>
      <c r="Z3244" s="99"/>
      <c r="AA3244" s="100"/>
      <c r="AB3244" s="99"/>
      <c r="AC3244" s="100"/>
      <c r="AD3244" s="105"/>
      <c r="AE3244" s="94"/>
      <c r="AF3244" s="105"/>
      <c r="AG3244" s="94"/>
      <c r="AH3244" s="132"/>
      <c r="AI3244" s="97"/>
      <c r="AJ3244" s="96"/>
      <c r="AK3244" s="176"/>
      <c r="AL3244" s="169"/>
    </row>
    <row r="3245" spans="13:38" x14ac:dyDescent="0.45">
      <c r="M3245" s="96"/>
      <c r="N3245" s="103"/>
      <c r="R3245" s="108"/>
      <c r="S3245" s="98"/>
      <c r="T3245" s="105"/>
      <c r="V3245" s="171"/>
      <c r="W3245" s="95"/>
      <c r="X3245" s="129"/>
      <c r="Y3245" s="100"/>
      <c r="Z3245" s="99"/>
      <c r="AA3245" s="100"/>
      <c r="AB3245" s="99"/>
      <c r="AC3245" s="100"/>
      <c r="AD3245" s="105"/>
      <c r="AE3245" s="94"/>
      <c r="AF3245" s="105"/>
      <c r="AG3245" s="94"/>
      <c r="AH3245" s="132"/>
      <c r="AI3245" s="97"/>
      <c r="AJ3245" s="96"/>
      <c r="AK3245" s="176"/>
      <c r="AL3245" s="169"/>
    </row>
    <row r="3246" spans="13:38" x14ac:dyDescent="0.45">
      <c r="M3246" s="96"/>
      <c r="N3246" s="103"/>
      <c r="R3246" s="108"/>
      <c r="S3246" s="98"/>
      <c r="T3246" s="105"/>
      <c r="V3246" s="171"/>
      <c r="W3246" s="95"/>
      <c r="X3246" s="129"/>
      <c r="Y3246" s="100"/>
      <c r="Z3246" s="99"/>
      <c r="AA3246" s="100"/>
      <c r="AB3246" s="99"/>
      <c r="AC3246" s="100"/>
      <c r="AD3246" s="105"/>
      <c r="AE3246" s="94"/>
      <c r="AF3246" s="105"/>
      <c r="AG3246" s="94"/>
      <c r="AH3246" s="132"/>
      <c r="AI3246" s="97"/>
      <c r="AJ3246" s="96"/>
      <c r="AK3246" s="176"/>
      <c r="AL3246" s="169"/>
    </row>
    <row r="3247" spans="13:38" x14ac:dyDescent="0.45">
      <c r="M3247" s="96"/>
      <c r="N3247" s="103"/>
      <c r="R3247" s="108"/>
      <c r="S3247" s="98"/>
      <c r="T3247" s="105"/>
      <c r="V3247" s="171"/>
      <c r="W3247" s="95"/>
      <c r="X3247" s="129"/>
      <c r="Y3247" s="100"/>
      <c r="Z3247" s="99"/>
      <c r="AA3247" s="100"/>
      <c r="AB3247" s="99"/>
      <c r="AC3247" s="100"/>
      <c r="AD3247" s="105"/>
      <c r="AE3247" s="94"/>
      <c r="AF3247" s="105"/>
      <c r="AG3247" s="94"/>
      <c r="AH3247" s="132"/>
      <c r="AI3247" s="97"/>
      <c r="AJ3247" s="96"/>
      <c r="AK3247" s="176"/>
      <c r="AL3247" s="169"/>
    </row>
    <row r="3248" spans="13:38" x14ac:dyDescent="0.45">
      <c r="M3248" s="96"/>
      <c r="N3248" s="103"/>
      <c r="R3248" s="108"/>
      <c r="S3248" s="98"/>
      <c r="T3248" s="105"/>
      <c r="V3248" s="171"/>
      <c r="W3248" s="95"/>
      <c r="X3248" s="129"/>
      <c r="Y3248" s="100"/>
      <c r="Z3248" s="99"/>
      <c r="AA3248" s="100"/>
      <c r="AB3248" s="99"/>
      <c r="AC3248" s="100"/>
      <c r="AD3248" s="105"/>
      <c r="AE3248" s="94"/>
      <c r="AF3248" s="105"/>
      <c r="AG3248" s="94"/>
      <c r="AH3248" s="132"/>
      <c r="AI3248" s="97"/>
      <c r="AJ3248" s="96"/>
      <c r="AK3248" s="176"/>
      <c r="AL3248" s="169"/>
    </row>
    <row r="3249" spans="13:38" x14ac:dyDescent="0.45">
      <c r="M3249" s="96"/>
      <c r="N3249" s="103"/>
      <c r="R3249" s="108"/>
      <c r="S3249" s="98"/>
      <c r="T3249" s="105"/>
      <c r="V3249" s="171"/>
      <c r="W3249" s="95"/>
      <c r="X3249" s="129"/>
      <c r="Y3249" s="100"/>
      <c r="Z3249" s="99"/>
      <c r="AA3249" s="100"/>
      <c r="AB3249" s="99"/>
      <c r="AC3249" s="100"/>
      <c r="AD3249" s="105"/>
      <c r="AE3249" s="94"/>
      <c r="AF3249" s="105"/>
      <c r="AG3249" s="94"/>
      <c r="AH3249" s="132"/>
      <c r="AI3249" s="97"/>
      <c r="AJ3249" s="96"/>
      <c r="AK3249" s="176"/>
      <c r="AL3249" s="169"/>
    </row>
    <row r="3250" spans="13:38" x14ac:dyDescent="0.45">
      <c r="M3250" s="96"/>
      <c r="N3250" s="103"/>
      <c r="R3250" s="108"/>
      <c r="S3250" s="98"/>
      <c r="T3250" s="105"/>
      <c r="V3250" s="171"/>
      <c r="W3250" s="95"/>
      <c r="X3250" s="129"/>
      <c r="Y3250" s="100"/>
      <c r="Z3250" s="99"/>
      <c r="AA3250" s="100"/>
      <c r="AB3250" s="99"/>
      <c r="AC3250" s="100"/>
      <c r="AD3250" s="105"/>
      <c r="AE3250" s="94"/>
      <c r="AF3250" s="105"/>
      <c r="AG3250" s="94"/>
      <c r="AH3250" s="132"/>
      <c r="AI3250" s="97"/>
      <c r="AJ3250" s="96"/>
      <c r="AK3250" s="176"/>
      <c r="AL3250" s="169"/>
    </row>
    <row r="3251" spans="13:38" x14ac:dyDescent="0.45">
      <c r="M3251" s="96"/>
      <c r="N3251" s="103"/>
      <c r="R3251" s="108"/>
      <c r="S3251" s="98"/>
      <c r="T3251" s="105"/>
      <c r="V3251" s="171"/>
      <c r="W3251" s="95"/>
      <c r="X3251" s="129"/>
      <c r="Y3251" s="100"/>
      <c r="Z3251" s="99"/>
      <c r="AA3251" s="100"/>
      <c r="AB3251" s="99"/>
      <c r="AC3251" s="100"/>
      <c r="AD3251" s="105"/>
      <c r="AE3251" s="94"/>
      <c r="AF3251" s="105"/>
      <c r="AG3251" s="94"/>
      <c r="AH3251" s="132"/>
      <c r="AI3251" s="97"/>
      <c r="AJ3251" s="96"/>
      <c r="AK3251" s="176"/>
      <c r="AL3251" s="169"/>
    </row>
    <row r="3252" spans="13:38" x14ac:dyDescent="0.45">
      <c r="M3252" s="96"/>
      <c r="N3252" s="103"/>
      <c r="R3252" s="108"/>
      <c r="S3252" s="98"/>
      <c r="T3252" s="105"/>
      <c r="V3252" s="171"/>
      <c r="W3252" s="95"/>
      <c r="X3252" s="129"/>
      <c r="Y3252" s="100"/>
      <c r="Z3252" s="99"/>
      <c r="AA3252" s="100"/>
      <c r="AB3252" s="99"/>
      <c r="AC3252" s="100"/>
      <c r="AD3252" s="105"/>
      <c r="AE3252" s="94"/>
      <c r="AF3252" s="105"/>
      <c r="AG3252" s="94"/>
      <c r="AH3252" s="132"/>
      <c r="AI3252" s="97"/>
      <c r="AJ3252" s="96"/>
      <c r="AK3252" s="176"/>
      <c r="AL3252" s="169"/>
    </row>
    <row r="3253" spans="13:38" x14ac:dyDescent="0.45">
      <c r="M3253" s="96"/>
      <c r="N3253" s="103"/>
      <c r="R3253" s="108"/>
      <c r="S3253" s="98"/>
      <c r="T3253" s="105"/>
      <c r="V3253" s="171"/>
      <c r="W3253" s="95"/>
      <c r="X3253" s="129"/>
      <c r="Y3253" s="100"/>
      <c r="Z3253" s="99"/>
      <c r="AA3253" s="100"/>
      <c r="AB3253" s="99"/>
      <c r="AC3253" s="100"/>
      <c r="AD3253" s="105"/>
      <c r="AE3253" s="94"/>
      <c r="AF3253" s="105"/>
      <c r="AG3253" s="94"/>
      <c r="AH3253" s="132"/>
      <c r="AI3253" s="97"/>
      <c r="AJ3253" s="96"/>
      <c r="AK3253" s="176"/>
      <c r="AL3253" s="169"/>
    </row>
    <row r="3254" spans="13:38" x14ac:dyDescent="0.45">
      <c r="M3254" s="96"/>
      <c r="N3254" s="103"/>
      <c r="R3254" s="108"/>
      <c r="S3254" s="98"/>
      <c r="T3254" s="105"/>
      <c r="V3254" s="171"/>
      <c r="W3254" s="95"/>
      <c r="X3254" s="129"/>
      <c r="Y3254" s="100"/>
      <c r="Z3254" s="99"/>
      <c r="AA3254" s="100"/>
      <c r="AB3254" s="99"/>
      <c r="AC3254" s="100"/>
      <c r="AD3254" s="105"/>
      <c r="AE3254" s="94"/>
      <c r="AF3254" s="105"/>
      <c r="AG3254" s="94"/>
      <c r="AH3254" s="132"/>
      <c r="AI3254" s="97"/>
      <c r="AJ3254" s="96"/>
      <c r="AK3254" s="176"/>
      <c r="AL3254" s="169"/>
    </row>
    <row r="3255" spans="13:38" x14ac:dyDescent="0.45">
      <c r="M3255" s="96"/>
      <c r="N3255" s="103"/>
      <c r="R3255" s="108"/>
      <c r="S3255" s="98"/>
      <c r="T3255" s="105"/>
      <c r="V3255" s="171"/>
      <c r="W3255" s="95"/>
      <c r="X3255" s="129"/>
      <c r="Y3255" s="100"/>
      <c r="Z3255" s="99"/>
      <c r="AA3255" s="100"/>
      <c r="AB3255" s="99"/>
      <c r="AC3255" s="100"/>
      <c r="AD3255" s="105"/>
      <c r="AE3255" s="94"/>
      <c r="AF3255" s="105"/>
      <c r="AG3255" s="94"/>
      <c r="AH3255" s="132"/>
      <c r="AI3255" s="97"/>
      <c r="AJ3255" s="96"/>
      <c r="AK3255" s="176"/>
      <c r="AL3255" s="169"/>
    </row>
    <row r="3256" spans="13:38" x14ac:dyDescent="0.45">
      <c r="M3256" s="96"/>
      <c r="N3256" s="103"/>
      <c r="R3256" s="108"/>
      <c r="S3256" s="98"/>
      <c r="T3256" s="105"/>
      <c r="V3256" s="171"/>
      <c r="W3256" s="95"/>
      <c r="X3256" s="129"/>
      <c r="Y3256" s="100"/>
      <c r="Z3256" s="99"/>
      <c r="AA3256" s="100"/>
      <c r="AB3256" s="99"/>
      <c r="AC3256" s="100"/>
      <c r="AD3256" s="105"/>
      <c r="AE3256" s="94"/>
      <c r="AF3256" s="105"/>
      <c r="AG3256" s="94"/>
      <c r="AH3256" s="132"/>
      <c r="AI3256" s="97"/>
      <c r="AJ3256" s="96"/>
      <c r="AK3256" s="176"/>
      <c r="AL3256" s="169"/>
    </row>
    <row r="3257" spans="13:38" x14ac:dyDescent="0.45">
      <c r="M3257" s="96"/>
      <c r="N3257" s="103"/>
      <c r="R3257" s="108"/>
      <c r="S3257" s="98"/>
      <c r="T3257" s="105"/>
      <c r="V3257" s="171"/>
      <c r="W3257" s="95"/>
      <c r="X3257" s="129"/>
      <c r="Y3257" s="100"/>
      <c r="Z3257" s="99"/>
      <c r="AA3257" s="100"/>
      <c r="AB3257" s="99"/>
      <c r="AC3257" s="100"/>
      <c r="AD3257" s="105"/>
      <c r="AE3257" s="94"/>
      <c r="AF3257" s="105"/>
      <c r="AG3257" s="94"/>
      <c r="AH3257" s="132"/>
      <c r="AI3257" s="97"/>
      <c r="AJ3257" s="96"/>
      <c r="AK3257" s="176"/>
      <c r="AL3257" s="169"/>
    </row>
    <row r="3258" spans="13:38" x14ac:dyDescent="0.45">
      <c r="M3258" s="96"/>
      <c r="N3258" s="103"/>
      <c r="R3258" s="108"/>
      <c r="S3258" s="98"/>
      <c r="T3258" s="105"/>
      <c r="V3258" s="171"/>
      <c r="W3258" s="95"/>
      <c r="X3258" s="129"/>
      <c r="Y3258" s="100"/>
      <c r="Z3258" s="99"/>
      <c r="AA3258" s="100"/>
      <c r="AB3258" s="99"/>
      <c r="AC3258" s="100"/>
      <c r="AD3258" s="105"/>
      <c r="AE3258" s="94"/>
      <c r="AF3258" s="105"/>
      <c r="AG3258" s="94"/>
      <c r="AH3258" s="132"/>
      <c r="AI3258" s="97"/>
      <c r="AJ3258" s="96"/>
      <c r="AK3258" s="176"/>
      <c r="AL3258" s="169"/>
    </row>
    <row r="3259" spans="13:38" x14ac:dyDescent="0.45">
      <c r="M3259" s="96"/>
      <c r="N3259" s="103"/>
      <c r="R3259" s="108"/>
      <c r="S3259" s="98"/>
      <c r="T3259" s="105"/>
      <c r="V3259" s="171"/>
      <c r="W3259" s="95"/>
      <c r="X3259" s="129"/>
      <c r="Y3259" s="100"/>
      <c r="Z3259" s="99"/>
      <c r="AA3259" s="100"/>
      <c r="AB3259" s="99"/>
      <c r="AC3259" s="100"/>
      <c r="AD3259" s="105"/>
      <c r="AE3259" s="94"/>
      <c r="AF3259" s="105"/>
      <c r="AG3259" s="94"/>
      <c r="AH3259" s="132"/>
      <c r="AI3259" s="97"/>
      <c r="AJ3259" s="96"/>
      <c r="AK3259" s="176"/>
      <c r="AL3259" s="169"/>
    </row>
    <row r="3260" spans="13:38" x14ac:dyDescent="0.45">
      <c r="M3260" s="96"/>
      <c r="N3260" s="103"/>
      <c r="R3260" s="108"/>
      <c r="S3260" s="98"/>
      <c r="T3260" s="105"/>
      <c r="V3260" s="171"/>
      <c r="W3260" s="95"/>
      <c r="X3260" s="129"/>
      <c r="Y3260" s="100"/>
      <c r="Z3260" s="99"/>
      <c r="AA3260" s="100"/>
      <c r="AB3260" s="99"/>
      <c r="AC3260" s="100"/>
      <c r="AD3260" s="105"/>
      <c r="AE3260" s="94"/>
      <c r="AF3260" s="105"/>
      <c r="AG3260" s="94"/>
      <c r="AH3260" s="132"/>
      <c r="AI3260" s="97"/>
      <c r="AJ3260" s="96"/>
      <c r="AK3260" s="176"/>
      <c r="AL3260" s="169"/>
    </row>
    <row r="3261" spans="13:38" x14ac:dyDescent="0.45">
      <c r="M3261" s="96"/>
      <c r="N3261" s="103"/>
      <c r="R3261" s="108"/>
      <c r="S3261" s="98"/>
      <c r="T3261" s="105"/>
      <c r="V3261" s="171"/>
      <c r="W3261" s="95"/>
      <c r="X3261" s="129"/>
      <c r="Y3261" s="100"/>
      <c r="Z3261" s="99"/>
      <c r="AA3261" s="100"/>
      <c r="AB3261" s="99"/>
      <c r="AC3261" s="100"/>
      <c r="AD3261" s="105"/>
      <c r="AE3261" s="94"/>
      <c r="AF3261" s="105"/>
      <c r="AG3261" s="94"/>
      <c r="AH3261" s="132"/>
      <c r="AI3261" s="97"/>
      <c r="AJ3261" s="96"/>
      <c r="AK3261" s="176"/>
      <c r="AL3261" s="169"/>
    </row>
    <row r="3262" spans="13:38" x14ac:dyDescent="0.45">
      <c r="M3262" s="96"/>
      <c r="N3262" s="103"/>
      <c r="R3262" s="108"/>
      <c r="S3262" s="98"/>
      <c r="T3262" s="105"/>
      <c r="V3262" s="171"/>
      <c r="W3262" s="95"/>
      <c r="X3262" s="129"/>
      <c r="Y3262" s="100"/>
      <c r="Z3262" s="99"/>
      <c r="AA3262" s="100"/>
      <c r="AB3262" s="99"/>
      <c r="AC3262" s="100"/>
      <c r="AD3262" s="105"/>
      <c r="AE3262" s="94"/>
      <c r="AF3262" s="105"/>
      <c r="AG3262" s="94"/>
      <c r="AH3262" s="132"/>
      <c r="AI3262" s="97"/>
      <c r="AJ3262" s="96"/>
      <c r="AK3262" s="176"/>
      <c r="AL3262" s="169"/>
    </row>
    <row r="3263" spans="13:38" x14ac:dyDescent="0.45">
      <c r="M3263" s="96"/>
      <c r="N3263" s="103"/>
      <c r="R3263" s="108"/>
      <c r="S3263" s="98"/>
      <c r="T3263" s="105"/>
      <c r="V3263" s="171"/>
      <c r="W3263" s="95"/>
      <c r="X3263" s="129"/>
      <c r="Y3263" s="100"/>
      <c r="Z3263" s="99"/>
      <c r="AA3263" s="100"/>
      <c r="AB3263" s="99"/>
      <c r="AC3263" s="100"/>
      <c r="AD3263" s="105"/>
      <c r="AE3263" s="94"/>
      <c r="AF3263" s="105"/>
      <c r="AG3263" s="94"/>
      <c r="AH3263" s="132"/>
      <c r="AI3263" s="97"/>
      <c r="AJ3263" s="96"/>
      <c r="AK3263" s="176"/>
      <c r="AL3263" s="169"/>
    </row>
    <row r="3264" spans="13:38" x14ac:dyDescent="0.45">
      <c r="M3264" s="96"/>
      <c r="N3264" s="103"/>
      <c r="R3264" s="108"/>
      <c r="S3264" s="98"/>
      <c r="T3264" s="105"/>
      <c r="V3264" s="171"/>
      <c r="W3264" s="95"/>
      <c r="X3264" s="129"/>
      <c r="Y3264" s="100"/>
      <c r="Z3264" s="99"/>
      <c r="AA3264" s="100"/>
      <c r="AB3264" s="99"/>
      <c r="AC3264" s="100"/>
      <c r="AD3264" s="105"/>
      <c r="AE3264" s="94"/>
      <c r="AF3264" s="105"/>
      <c r="AG3264" s="94"/>
      <c r="AH3264" s="132"/>
      <c r="AI3264" s="97"/>
      <c r="AJ3264" s="96"/>
      <c r="AK3264" s="176"/>
      <c r="AL3264" s="169"/>
    </row>
    <row r="3265" spans="13:38" x14ac:dyDescent="0.45">
      <c r="M3265" s="96"/>
      <c r="N3265" s="103"/>
      <c r="R3265" s="108"/>
      <c r="S3265" s="98"/>
      <c r="T3265" s="105"/>
      <c r="V3265" s="171"/>
      <c r="W3265" s="95"/>
      <c r="X3265" s="129"/>
      <c r="Y3265" s="100"/>
      <c r="Z3265" s="99"/>
      <c r="AA3265" s="100"/>
      <c r="AB3265" s="99"/>
      <c r="AC3265" s="100"/>
      <c r="AD3265" s="105"/>
      <c r="AE3265" s="94"/>
      <c r="AF3265" s="105"/>
      <c r="AG3265" s="94"/>
      <c r="AH3265" s="132"/>
      <c r="AI3265" s="97"/>
      <c r="AJ3265" s="96"/>
      <c r="AK3265" s="176"/>
      <c r="AL3265" s="169"/>
    </row>
    <row r="3266" spans="13:38" x14ac:dyDescent="0.45">
      <c r="M3266" s="96"/>
      <c r="N3266" s="103"/>
      <c r="R3266" s="108"/>
      <c r="S3266" s="98"/>
      <c r="T3266" s="105"/>
      <c r="V3266" s="171"/>
      <c r="W3266" s="95"/>
      <c r="X3266" s="129"/>
      <c r="Y3266" s="100"/>
      <c r="Z3266" s="99"/>
      <c r="AA3266" s="100"/>
      <c r="AB3266" s="99"/>
      <c r="AC3266" s="100"/>
      <c r="AD3266" s="105"/>
      <c r="AE3266" s="94"/>
      <c r="AF3266" s="105"/>
      <c r="AG3266" s="94"/>
      <c r="AH3266" s="132"/>
      <c r="AI3266" s="97"/>
      <c r="AJ3266" s="96"/>
      <c r="AK3266" s="176"/>
      <c r="AL3266" s="169"/>
    </row>
    <row r="3267" spans="13:38" x14ac:dyDescent="0.45">
      <c r="M3267" s="96"/>
      <c r="N3267" s="103"/>
      <c r="R3267" s="108"/>
      <c r="S3267" s="98"/>
      <c r="T3267" s="105"/>
      <c r="V3267" s="171"/>
      <c r="W3267" s="95"/>
      <c r="X3267" s="129"/>
      <c r="Y3267" s="100"/>
      <c r="Z3267" s="99"/>
      <c r="AA3267" s="100"/>
      <c r="AB3267" s="99"/>
      <c r="AC3267" s="100"/>
      <c r="AD3267" s="105"/>
      <c r="AE3267" s="94"/>
      <c r="AF3267" s="105"/>
      <c r="AG3267" s="94"/>
      <c r="AH3267" s="132"/>
      <c r="AI3267" s="97"/>
      <c r="AJ3267" s="96"/>
      <c r="AK3267" s="176"/>
      <c r="AL3267" s="169"/>
    </row>
    <row r="3268" spans="13:38" x14ac:dyDescent="0.45">
      <c r="M3268" s="96"/>
      <c r="N3268" s="103"/>
      <c r="R3268" s="108"/>
      <c r="S3268" s="98"/>
      <c r="T3268" s="105"/>
      <c r="V3268" s="171"/>
      <c r="W3268" s="95"/>
      <c r="X3268" s="129"/>
      <c r="Y3268" s="100"/>
      <c r="Z3268" s="99"/>
      <c r="AA3268" s="100"/>
      <c r="AB3268" s="99"/>
      <c r="AC3268" s="100"/>
      <c r="AD3268" s="105"/>
      <c r="AE3268" s="94"/>
      <c r="AF3268" s="105"/>
      <c r="AG3268" s="94"/>
      <c r="AH3268" s="132"/>
      <c r="AI3268" s="97"/>
      <c r="AJ3268" s="96"/>
      <c r="AK3268" s="176"/>
      <c r="AL3268" s="169"/>
    </row>
    <row r="3269" spans="13:38" x14ac:dyDescent="0.45">
      <c r="M3269" s="96"/>
      <c r="N3269" s="103"/>
      <c r="R3269" s="108"/>
      <c r="S3269" s="98"/>
      <c r="T3269" s="105"/>
      <c r="V3269" s="171"/>
      <c r="W3269" s="95"/>
      <c r="X3269" s="129"/>
      <c r="Y3269" s="100"/>
      <c r="Z3269" s="99"/>
      <c r="AA3269" s="100"/>
      <c r="AB3269" s="99"/>
      <c r="AC3269" s="100"/>
      <c r="AD3269" s="105"/>
      <c r="AE3269" s="94"/>
      <c r="AF3269" s="105"/>
      <c r="AG3269" s="94"/>
      <c r="AH3269" s="132"/>
      <c r="AI3269" s="97"/>
      <c r="AJ3269" s="96"/>
      <c r="AK3269" s="176"/>
      <c r="AL3269" s="169"/>
    </row>
    <row r="3270" spans="13:38" x14ac:dyDescent="0.45">
      <c r="M3270" s="96"/>
      <c r="N3270" s="103"/>
      <c r="R3270" s="108"/>
      <c r="S3270" s="98"/>
      <c r="T3270" s="105"/>
      <c r="V3270" s="171"/>
      <c r="W3270" s="95"/>
      <c r="X3270" s="129"/>
      <c r="Y3270" s="100"/>
      <c r="Z3270" s="99"/>
      <c r="AA3270" s="100"/>
      <c r="AB3270" s="99"/>
      <c r="AC3270" s="100"/>
      <c r="AD3270" s="105"/>
      <c r="AE3270" s="94"/>
      <c r="AF3270" s="105"/>
      <c r="AG3270" s="94"/>
      <c r="AH3270" s="132"/>
      <c r="AI3270" s="97"/>
      <c r="AJ3270" s="96"/>
      <c r="AK3270" s="176"/>
      <c r="AL3270" s="169"/>
    </row>
    <row r="3271" spans="13:38" x14ac:dyDescent="0.45">
      <c r="M3271" s="96"/>
      <c r="N3271" s="103"/>
      <c r="R3271" s="108"/>
      <c r="S3271" s="98"/>
      <c r="T3271" s="105"/>
      <c r="V3271" s="171"/>
      <c r="W3271" s="95"/>
      <c r="X3271" s="129"/>
      <c r="Y3271" s="100"/>
      <c r="Z3271" s="99"/>
      <c r="AA3271" s="100"/>
      <c r="AB3271" s="99"/>
      <c r="AC3271" s="100"/>
      <c r="AD3271" s="105"/>
      <c r="AE3271" s="94"/>
      <c r="AF3271" s="105"/>
      <c r="AG3271" s="94"/>
      <c r="AH3271" s="132"/>
      <c r="AI3271" s="97"/>
      <c r="AJ3271" s="96"/>
      <c r="AK3271" s="176"/>
      <c r="AL3271" s="169"/>
    </row>
    <row r="3272" spans="13:38" x14ac:dyDescent="0.45">
      <c r="M3272" s="96"/>
      <c r="N3272" s="103"/>
      <c r="R3272" s="108"/>
      <c r="S3272" s="98"/>
      <c r="T3272" s="105"/>
      <c r="V3272" s="171"/>
      <c r="W3272" s="95"/>
      <c r="X3272" s="129"/>
      <c r="Y3272" s="100"/>
      <c r="Z3272" s="99"/>
      <c r="AA3272" s="100"/>
      <c r="AB3272" s="99"/>
      <c r="AC3272" s="100"/>
      <c r="AD3272" s="105"/>
      <c r="AE3272" s="94"/>
      <c r="AF3272" s="105"/>
      <c r="AG3272" s="94"/>
      <c r="AH3272" s="132"/>
      <c r="AI3272" s="97"/>
      <c r="AJ3272" s="96"/>
      <c r="AK3272" s="176"/>
      <c r="AL3272" s="169"/>
    </row>
    <row r="3273" spans="13:38" x14ac:dyDescent="0.45">
      <c r="M3273" s="96"/>
      <c r="N3273" s="103"/>
      <c r="R3273" s="108"/>
      <c r="S3273" s="98"/>
      <c r="T3273" s="105"/>
      <c r="V3273" s="171"/>
      <c r="W3273" s="95"/>
      <c r="X3273" s="129"/>
      <c r="Y3273" s="100"/>
      <c r="Z3273" s="99"/>
      <c r="AA3273" s="100"/>
      <c r="AB3273" s="99"/>
      <c r="AC3273" s="100"/>
      <c r="AD3273" s="105"/>
      <c r="AE3273" s="94"/>
      <c r="AF3273" s="105"/>
      <c r="AG3273" s="94"/>
      <c r="AH3273" s="132"/>
      <c r="AI3273" s="97"/>
      <c r="AJ3273" s="96"/>
      <c r="AK3273" s="176"/>
      <c r="AL3273" s="169"/>
    </row>
    <row r="3274" spans="13:38" x14ac:dyDescent="0.45">
      <c r="M3274" s="96"/>
      <c r="N3274" s="103"/>
      <c r="R3274" s="108"/>
      <c r="S3274" s="98"/>
      <c r="T3274" s="105"/>
      <c r="V3274" s="171"/>
      <c r="W3274" s="95"/>
      <c r="X3274" s="129"/>
      <c r="Y3274" s="100"/>
      <c r="Z3274" s="99"/>
      <c r="AA3274" s="100"/>
      <c r="AB3274" s="99"/>
      <c r="AC3274" s="100"/>
      <c r="AD3274" s="105"/>
      <c r="AE3274" s="94"/>
      <c r="AF3274" s="105"/>
      <c r="AG3274" s="94"/>
      <c r="AH3274" s="132"/>
      <c r="AI3274" s="97"/>
      <c r="AJ3274" s="96"/>
      <c r="AK3274" s="176"/>
      <c r="AL3274" s="169"/>
    </row>
    <row r="3275" spans="13:38" x14ac:dyDescent="0.45">
      <c r="M3275" s="96"/>
      <c r="N3275" s="103"/>
      <c r="R3275" s="108"/>
      <c r="S3275" s="98"/>
      <c r="T3275" s="105"/>
      <c r="V3275" s="171"/>
      <c r="W3275" s="95"/>
      <c r="X3275" s="129"/>
      <c r="Y3275" s="100"/>
      <c r="Z3275" s="99"/>
      <c r="AA3275" s="100"/>
      <c r="AB3275" s="99"/>
      <c r="AC3275" s="100"/>
      <c r="AD3275" s="105"/>
      <c r="AE3275" s="94"/>
      <c r="AF3275" s="105"/>
      <c r="AG3275" s="94"/>
      <c r="AH3275" s="132"/>
      <c r="AI3275" s="97"/>
      <c r="AJ3275" s="96"/>
      <c r="AK3275" s="176"/>
      <c r="AL3275" s="169"/>
    </row>
    <row r="3276" spans="13:38" x14ac:dyDescent="0.45">
      <c r="M3276" s="96"/>
      <c r="N3276" s="103"/>
      <c r="R3276" s="108"/>
      <c r="S3276" s="98"/>
      <c r="T3276" s="105"/>
      <c r="V3276" s="171"/>
      <c r="W3276" s="95"/>
      <c r="X3276" s="129"/>
      <c r="Y3276" s="100"/>
      <c r="Z3276" s="99"/>
      <c r="AA3276" s="100"/>
      <c r="AB3276" s="99"/>
      <c r="AC3276" s="100"/>
      <c r="AD3276" s="105"/>
      <c r="AE3276" s="94"/>
      <c r="AF3276" s="105"/>
      <c r="AG3276" s="94"/>
      <c r="AH3276" s="132"/>
      <c r="AI3276" s="97"/>
      <c r="AJ3276" s="96"/>
      <c r="AK3276" s="176"/>
      <c r="AL3276" s="169"/>
    </row>
    <row r="3277" spans="13:38" x14ac:dyDescent="0.45">
      <c r="M3277" s="96"/>
      <c r="N3277" s="103"/>
      <c r="R3277" s="108"/>
      <c r="S3277" s="98"/>
      <c r="T3277" s="105"/>
      <c r="V3277" s="171"/>
      <c r="W3277" s="95"/>
      <c r="X3277" s="129"/>
      <c r="Y3277" s="100"/>
      <c r="Z3277" s="99"/>
      <c r="AA3277" s="100"/>
      <c r="AB3277" s="99"/>
      <c r="AC3277" s="100"/>
      <c r="AD3277" s="105"/>
      <c r="AE3277" s="94"/>
      <c r="AF3277" s="105"/>
      <c r="AG3277" s="94"/>
      <c r="AH3277" s="132"/>
      <c r="AI3277" s="97"/>
      <c r="AJ3277" s="96"/>
      <c r="AK3277" s="176"/>
      <c r="AL3277" s="169"/>
    </row>
    <row r="3278" spans="13:38" x14ac:dyDescent="0.45">
      <c r="M3278" s="96"/>
      <c r="N3278" s="103"/>
      <c r="R3278" s="108"/>
      <c r="S3278" s="98"/>
      <c r="T3278" s="105"/>
      <c r="V3278" s="171"/>
      <c r="W3278" s="95"/>
      <c r="X3278" s="129"/>
      <c r="Y3278" s="100"/>
      <c r="Z3278" s="99"/>
      <c r="AA3278" s="100"/>
      <c r="AB3278" s="99"/>
      <c r="AC3278" s="100"/>
      <c r="AD3278" s="105"/>
      <c r="AE3278" s="94"/>
      <c r="AF3278" s="105"/>
      <c r="AG3278" s="94"/>
      <c r="AH3278" s="132"/>
      <c r="AI3278" s="97"/>
      <c r="AJ3278" s="96"/>
      <c r="AK3278" s="176"/>
      <c r="AL3278" s="169"/>
    </row>
    <row r="3279" spans="13:38" x14ac:dyDescent="0.45">
      <c r="M3279" s="96"/>
      <c r="N3279" s="103"/>
      <c r="R3279" s="108"/>
      <c r="S3279" s="98"/>
      <c r="T3279" s="105"/>
      <c r="V3279" s="171"/>
      <c r="W3279" s="95"/>
      <c r="X3279" s="129"/>
      <c r="Y3279" s="100"/>
      <c r="Z3279" s="99"/>
      <c r="AA3279" s="100"/>
      <c r="AB3279" s="99"/>
      <c r="AC3279" s="100"/>
      <c r="AD3279" s="105"/>
      <c r="AE3279" s="94"/>
      <c r="AF3279" s="105"/>
      <c r="AG3279" s="94"/>
      <c r="AH3279" s="132"/>
      <c r="AI3279" s="97"/>
      <c r="AJ3279" s="96"/>
      <c r="AK3279" s="176"/>
      <c r="AL3279" s="169"/>
    </row>
    <row r="3280" spans="13:38" x14ac:dyDescent="0.45">
      <c r="M3280" s="96"/>
      <c r="N3280" s="103"/>
      <c r="R3280" s="108"/>
      <c r="S3280" s="98"/>
      <c r="T3280" s="105"/>
      <c r="V3280" s="171"/>
      <c r="W3280" s="95"/>
      <c r="X3280" s="129"/>
      <c r="Y3280" s="100"/>
      <c r="Z3280" s="99"/>
      <c r="AA3280" s="100"/>
      <c r="AB3280" s="99"/>
      <c r="AC3280" s="100"/>
      <c r="AD3280" s="105"/>
      <c r="AE3280" s="94"/>
      <c r="AF3280" s="105"/>
      <c r="AG3280" s="94"/>
      <c r="AH3280" s="132"/>
      <c r="AI3280" s="97"/>
      <c r="AJ3280" s="96"/>
      <c r="AK3280" s="176"/>
      <c r="AL3280" s="169"/>
    </row>
    <row r="3281" spans="13:38" x14ac:dyDescent="0.45">
      <c r="M3281" s="96"/>
      <c r="N3281" s="103"/>
      <c r="R3281" s="108"/>
      <c r="S3281" s="98"/>
      <c r="T3281" s="105"/>
      <c r="V3281" s="171"/>
      <c r="W3281" s="95"/>
      <c r="X3281" s="129"/>
      <c r="Y3281" s="100"/>
      <c r="Z3281" s="99"/>
      <c r="AA3281" s="100"/>
      <c r="AB3281" s="99"/>
      <c r="AC3281" s="100"/>
      <c r="AD3281" s="105"/>
      <c r="AE3281" s="94"/>
      <c r="AF3281" s="105"/>
      <c r="AG3281" s="94"/>
      <c r="AH3281" s="132"/>
      <c r="AI3281" s="97"/>
      <c r="AJ3281" s="96"/>
      <c r="AK3281" s="176"/>
      <c r="AL3281" s="169"/>
    </row>
    <row r="3282" spans="13:38" x14ac:dyDescent="0.45">
      <c r="M3282" s="96"/>
      <c r="N3282" s="103"/>
      <c r="R3282" s="108"/>
      <c r="S3282" s="98"/>
      <c r="T3282" s="105"/>
      <c r="V3282" s="171"/>
      <c r="W3282" s="95"/>
      <c r="X3282" s="129"/>
      <c r="Y3282" s="100"/>
      <c r="Z3282" s="99"/>
      <c r="AA3282" s="100"/>
      <c r="AB3282" s="99"/>
      <c r="AC3282" s="100"/>
      <c r="AD3282" s="105"/>
      <c r="AE3282" s="94"/>
      <c r="AF3282" s="105"/>
      <c r="AG3282" s="94"/>
      <c r="AH3282" s="132"/>
      <c r="AI3282" s="97"/>
      <c r="AJ3282" s="96"/>
      <c r="AK3282" s="176"/>
      <c r="AL3282" s="169"/>
    </row>
    <row r="3283" spans="13:38" x14ac:dyDescent="0.45">
      <c r="M3283" s="96"/>
      <c r="N3283" s="103"/>
      <c r="R3283" s="108"/>
      <c r="S3283" s="98"/>
      <c r="T3283" s="105"/>
      <c r="V3283" s="171"/>
      <c r="W3283" s="95"/>
      <c r="X3283" s="129"/>
      <c r="Y3283" s="100"/>
      <c r="Z3283" s="99"/>
      <c r="AA3283" s="100"/>
      <c r="AB3283" s="99"/>
      <c r="AC3283" s="100"/>
      <c r="AD3283" s="105"/>
      <c r="AE3283" s="94"/>
      <c r="AF3283" s="105"/>
      <c r="AG3283" s="94"/>
      <c r="AH3283" s="132"/>
      <c r="AI3283" s="97"/>
      <c r="AJ3283" s="96"/>
      <c r="AK3283" s="176"/>
      <c r="AL3283" s="169"/>
    </row>
    <row r="3284" spans="13:38" x14ac:dyDescent="0.45">
      <c r="M3284" s="96"/>
      <c r="N3284" s="103"/>
      <c r="R3284" s="108"/>
      <c r="S3284" s="98"/>
      <c r="T3284" s="105"/>
      <c r="V3284" s="171"/>
      <c r="W3284" s="95"/>
      <c r="X3284" s="129"/>
      <c r="Y3284" s="100"/>
      <c r="Z3284" s="99"/>
      <c r="AA3284" s="100"/>
      <c r="AB3284" s="99"/>
      <c r="AC3284" s="100"/>
      <c r="AD3284" s="105"/>
      <c r="AE3284" s="94"/>
      <c r="AF3284" s="105"/>
      <c r="AG3284" s="94"/>
      <c r="AH3284" s="132"/>
      <c r="AI3284" s="97"/>
      <c r="AJ3284" s="96"/>
      <c r="AK3284" s="176"/>
      <c r="AL3284" s="169"/>
    </row>
    <row r="3285" spans="13:38" x14ac:dyDescent="0.45">
      <c r="M3285" s="96"/>
      <c r="N3285" s="103"/>
      <c r="R3285" s="108"/>
      <c r="S3285" s="98"/>
      <c r="T3285" s="105"/>
      <c r="V3285" s="171"/>
      <c r="W3285" s="95"/>
      <c r="X3285" s="129"/>
      <c r="Y3285" s="100"/>
      <c r="Z3285" s="99"/>
      <c r="AA3285" s="100"/>
      <c r="AB3285" s="99"/>
      <c r="AC3285" s="100"/>
      <c r="AD3285" s="105"/>
      <c r="AE3285" s="94"/>
      <c r="AF3285" s="105"/>
      <c r="AG3285" s="94"/>
      <c r="AH3285" s="132"/>
      <c r="AI3285" s="97"/>
      <c r="AJ3285" s="96"/>
      <c r="AK3285" s="176"/>
      <c r="AL3285" s="169"/>
    </row>
    <row r="3286" spans="13:38" x14ac:dyDescent="0.45">
      <c r="M3286" s="96"/>
      <c r="N3286" s="103"/>
      <c r="R3286" s="108"/>
      <c r="S3286" s="98"/>
      <c r="T3286" s="105"/>
      <c r="V3286" s="171"/>
      <c r="W3286" s="95"/>
      <c r="X3286" s="129"/>
      <c r="Y3286" s="100"/>
      <c r="Z3286" s="99"/>
      <c r="AA3286" s="100"/>
      <c r="AB3286" s="99"/>
      <c r="AC3286" s="100"/>
      <c r="AD3286" s="105"/>
      <c r="AE3286" s="94"/>
      <c r="AF3286" s="105"/>
      <c r="AG3286" s="94"/>
      <c r="AH3286" s="132"/>
      <c r="AI3286" s="97"/>
      <c r="AJ3286" s="96"/>
      <c r="AK3286" s="176"/>
      <c r="AL3286" s="169"/>
    </row>
    <row r="3287" spans="13:38" x14ac:dyDescent="0.45">
      <c r="M3287" s="96"/>
      <c r="N3287" s="103"/>
      <c r="R3287" s="108"/>
      <c r="S3287" s="98"/>
      <c r="T3287" s="105"/>
      <c r="V3287" s="171"/>
      <c r="W3287" s="95"/>
      <c r="X3287" s="129"/>
      <c r="Y3287" s="100"/>
      <c r="Z3287" s="99"/>
      <c r="AA3287" s="100"/>
      <c r="AB3287" s="99"/>
      <c r="AC3287" s="100"/>
      <c r="AD3287" s="105"/>
      <c r="AE3287" s="94"/>
      <c r="AF3287" s="105"/>
      <c r="AG3287" s="94"/>
      <c r="AH3287" s="132"/>
      <c r="AI3287" s="97"/>
      <c r="AJ3287" s="96"/>
      <c r="AK3287" s="176"/>
      <c r="AL3287" s="169"/>
    </row>
    <row r="3288" spans="13:38" x14ac:dyDescent="0.45">
      <c r="M3288" s="96"/>
      <c r="N3288" s="103"/>
      <c r="R3288" s="108"/>
      <c r="S3288" s="98"/>
      <c r="T3288" s="105"/>
      <c r="V3288" s="171"/>
      <c r="W3288" s="95"/>
      <c r="X3288" s="129"/>
      <c r="Y3288" s="100"/>
      <c r="Z3288" s="99"/>
      <c r="AA3288" s="100"/>
      <c r="AB3288" s="99"/>
      <c r="AC3288" s="100"/>
      <c r="AD3288" s="105"/>
      <c r="AE3288" s="94"/>
      <c r="AF3288" s="105"/>
      <c r="AG3288" s="94"/>
      <c r="AH3288" s="132"/>
      <c r="AI3288" s="97"/>
      <c r="AJ3288" s="96"/>
      <c r="AK3288" s="176"/>
      <c r="AL3288" s="169"/>
    </row>
    <row r="3289" spans="13:38" x14ac:dyDescent="0.45">
      <c r="M3289" s="96"/>
      <c r="N3289" s="103"/>
      <c r="R3289" s="108"/>
      <c r="S3289" s="98"/>
      <c r="T3289" s="105"/>
      <c r="V3289" s="171"/>
      <c r="W3289" s="95"/>
      <c r="X3289" s="129"/>
      <c r="Y3289" s="100"/>
      <c r="Z3289" s="99"/>
      <c r="AA3289" s="100"/>
      <c r="AB3289" s="99"/>
      <c r="AC3289" s="100"/>
      <c r="AD3289" s="105"/>
      <c r="AE3289" s="94"/>
      <c r="AF3289" s="105"/>
      <c r="AG3289" s="94"/>
      <c r="AH3289" s="132"/>
      <c r="AI3289" s="97"/>
      <c r="AJ3289" s="96"/>
      <c r="AK3289" s="176"/>
      <c r="AL3289" s="169"/>
    </row>
    <row r="3290" spans="13:38" x14ac:dyDescent="0.45">
      <c r="M3290" s="96"/>
      <c r="N3290" s="103"/>
      <c r="R3290" s="108"/>
      <c r="S3290" s="98"/>
      <c r="T3290" s="105"/>
      <c r="V3290" s="171"/>
      <c r="W3290" s="95"/>
      <c r="X3290" s="129"/>
      <c r="Y3290" s="100"/>
      <c r="Z3290" s="99"/>
      <c r="AA3290" s="100"/>
      <c r="AB3290" s="99"/>
      <c r="AC3290" s="100"/>
      <c r="AD3290" s="105"/>
      <c r="AE3290" s="94"/>
      <c r="AF3290" s="105"/>
      <c r="AG3290" s="94"/>
      <c r="AH3290" s="132"/>
      <c r="AI3290" s="97"/>
      <c r="AJ3290" s="96"/>
      <c r="AK3290" s="176"/>
      <c r="AL3290" s="169"/>
    </row>
    <row r="3291" spans="13:38" x14ac:dyDescent="0.45">
      <c r="M3291" s="96"/>
      <c r="N3291" s="103"/>
      <c r="R3291" s="108"/>
      <c r="S3291" s="98"/>
      <c r="T3291" s="105"/>
      <c r="V3291" s="171"/>
      <c r="W3291" s="95"/>
      <c r="X3291" s="129"/>
      <c r="Y3291" s="100"/>
      <c r="Z3291" s="99"/>
      <c r="AA3291" s="100"/>
      <c r="AB3291" s="99"/>
      <c r="AC3291" s="100"/>
      <c r="AD3291" s="105"/>
      <c r="AE3291" s="94"/>
      <c r="AF3291" s="105"/>
      <c r="AG3291" s="94"/>
      <c r="AH3291" s="132"/>
      <c r="AI3291" s="97"/>
      <c r="AJ3291" s="96"/>
      <c r="AK3291" s="176"/>
      <c r="AL3291" s="169"/>
    </row>
    <row r="3292" spans="13:38" x14ac:dyDescent="0.45">
      <c r="M3292" s="96"/>
      <c r="N3292" s="103"/>
      <c r="R3292" s="108"/>
      <c r="S3292" s="98"/>
      <c r="T3292" s="105"/>
      <c r="V3292" s="171"/>
      <c r="W3292" s="95"/>
      <c r="X3292" s="129"/>
      <c r="Y3292" s="100"/>
      <c r="Z3292" s="99"/>
      <c r="AA3292" s="100"/>
      <c r="AB3292" s="99"/>
      <c r="AC3292" s="100"/>
      <c r="AD3292" s="105"/>
      <c r="AE3292" s="94"/>
      <c r="AF3292" s="105"/>
      <c r="AG3292" s="94"/>
      <c r="AH3292" s="132"/>
      <c r="AI3292" s="97"/>
      <c r="AJ3292" s="96"/>
      <c r="AK3292" s="176"/>
      <c r="AL3292" s="169"/>
    </row>
    <row r="3293" spans="13:38" x14ac:dyDescent="0.45">
      <c r="M3293" s="96"/>
      <c r="N3293" s="103"/>
      <c r="R3293" s="108"/>
      <c r="S3293" s="98"/>
      <c r="T3293" s="105"/>
      <c r="V3293" s="171"/>
      <c r="W3293" s="95"/>
      <c r="X3293" s="129"/>
      <c r="Y3293" s="100"/>
      <c r="Z3293" s="99"/>
      <c r="AA3293" s="100"/>
      <c r="AB3293" s="99"/>
      <c r="AC3293" s="100"/>
      <c r="AD3293" s="105"/>
      <c r="AE3293" s="94"/>
      <c r="AF3293" s="105"/>
      <c r="AG3293" s="94"/>
      <c r="AH3293" s="132"/>
      <c r="AI3293" s="97"/>
      <c r="AJ3293" s="96"/>
      <c r="AK3293" s="176"/>
      <c r="AL3293" s="169"/>
    </row>
    <row r="3294" spans="13:38" x14ac:dyDescent="0.45">
      <c r="M3294" s="96"/>
      <c r="N3294" s="103"/>
      <c r="R3294" s="108"/>
      <c r="S3294" s="98"/>
      <c r="T3294" s="105"/>
      <c r="V3294" s="171"/>
      <c r="W3294" s="95"/>
      <c r="X3294" s="129"/>
      <c r="Y3294" s="100"/>
      <c r="Z3294" s="99"/>
      <c r="AA3294" s="100"/>
      <c r="AB3294" s="99"/>
      <c r="AC3294" s="100"/>
      <c r="AD3294" s="105"/>
      <c r="AE3294" s="94"/>
      <c r="AF3294" s="105"/>
      <c r="AG3294" s="94"/>
      <c r="AH3294" s="132"/>
      <c r="AI3294" s="97"/>
      <c r="AJ3294" s="96"/>
      <c r="AK3294" s="176"/>
      <c r="AL3294" s="169"/>
    </row>
    <row r="3295" spans="13:38" x14ac:dyDescent="0.45">
      <c r="M3295" s="96"/>
      <c r="N3295" s="103"/>
      <c r="R3295" s="108"/>
      <c r="S3295" s="98"/>
      <c r="T3295" s="105"/>
      <c r="V3295" s="171"/>
      <c r="W3295" s="95"/>
      <c r="X3295" s="129"/>
      <c r="Y3295" s="100"/>
      <c r="Z3295" s="99"/>
      <c r="AA3295" s="100"/>
      <c r="AB3295" s="99"/>
      <c r="AC3295" s="100"/>
      <c r="AD3295" s="105"/>
      <c r="AE3295" s="94"/>
      <c r="AF3295" s="105"/>
      <c r="AG3295" s="94"/>
      <c r="AH3295" s="132"/>
      <c r="AI3295" s="97"/>
      <c r="AJ3295" s="96"/>
      <c r="AK3295" s="176"/>
      <c r="AL3295" s="169"/>
    </row>
    <row r="3296" spans="13:38" x14ac:dyDescent="0.45">
      <c r="M3296" s="96"/>
      <c r="N3296" s="103"/>
      <c r="R3296" s="108"/>
      <c r="S3296" s="98"/>
      <c r="T3296" s="105"/>
      <c r="V3296" s="171"/>
      <c r="W3296" s="95"/>
      <c r="X3296" s="129"/>
      <c r="Y3296" s="100"/>
      <c r="Z3296" s="99"/>
      <c r="AA3296" s="100"/>
      <c r="AB3296" s="99"/>
      <c r="AC3296" s="100"/>
      <c r="AD3296" s="105"/>
      <c r="AE3296" s="94"/>
      <c r="AF3296" s="105"/>
      <c r="AG3296" s="94"/>
      <c r="AH3296" s="132"/>
      <c r="AI3296" s="97"/>
      <c r="AJ3296" s="96"/>
      <c r="AK3296" s="176"/>
      <c r="AL3296" s="169"/>
    </row>
    <row r="3297" spans="13:38" x14ac:dyDescent="0.45">
      <c r="M3297" s="96"/>
      <c r="N3297" s="103"/>
      <c r="R3297" s="108"/>
      <c r="S3297" s="98"/>
      <c r="T3297" s="105"/>
      <c r="V3297" s="171"/>
      <c r="W3297" s="95"/>
      <c r="X3297" s="129"/>
      <c r="Y3297" s="100"/>
      <c r="Z3297" s="99"/>
      <c r="AA3297" s="100"/>
      <c r="AB3297" s="99"/>
      <c r="AC3297" s="100"/>
      <c r="AD3297" s="105"/>
      <c r="AE3297" s="94"/>
      <c r="AF3297" s="105"/>
      <c r="AG3297" s="94"/>
      <c r="AH3297" s="132"/>
      <c r="AI3297" s="97"/>
      <c r="AJ3297" s="96"/>
      <c r="AK3297" s="176"/>
      <c r="AL3297" s="169"/>
    </row>
    <row r="3298" spans="13:38" x14ac:dyDescent="0.45">
      <c r="M3298" s="96"/>
      <c r="N3298" s="103"/>
      <c r="R3298" s="108"/>
      <c r="S3298" s="98"/>
      <c r="T3298" s="105"/>
      <c r="V3298" s="171"/>
      <c r="W3298" s="95"/>
      <c r="X3298" s="129"/>
      <c r="Y3298" s="100"/>
      <c r="Z3298" s="99"/>
      <c r="AA3298" s="100"/>
      <c r="AB3298" s="99"/>
      <c r="AC3298" s="100"/>
      <c r="AD3298" s="105"/>
      <c r="AE3298" s="94"/>
      <c r="AF3298" s="105"/>
      <c r="AG3298" s="94"/>
      <c r="AH3298" s="132"/>
      <c r="AI3298" s="97"/>
      <c r="AJ3298" s="96"/>
      <c r="AK3298" s="176"/>
      <c r="AL3298" s="169"/>
    </row>
    <row r="3299" spans="13:38" x14ac:dyDescent="0.45">
      <c r="M3299" s="96"/>
      <c r="N3299" s="103"/>
      <c r="R3299" s="108"/>
      <c r="S3299" s="98"/>
      <c r="T3299" s="105"/>
      <c r="V3299" s="171"/>
      <c r="W3299" s="95"/>
      <c r="X3299" s="129"/>
      <c r="Y3299" s="100"/>
      <c r="Z3299" s="99"/>
      <c r="AA3299" s="100"/>
      <c r="AB3299" s="99"/>
      <c r="AC3299" s="100"/>
      <c r="AD3299" s="105"/>
      <c r="AE3299" s="94"/>
      <c r="AF3299" s="105"/>
      <c r="AG3299" s="94"/>
      <c r="AH3299" s="132"/>
      <c r="AI3299" s="97"/>
      <c r="AJ3299" s="96"/>
      <c r="AK3299" s="176"/>
      <c r="AL3299" s="169"/>
    </row>
    <row r="3300" spans="13:38" x14ac:dyDescent="0.45">
      <c r="M3300" s="96"/>
      <c r="N3300" s="103"/>
      <c r="R3300" s="108"/>
      <c r="S3300" s="98"/>
      <c r="T3300" s="105"/>
      <c r="V3300" s="171"/>
      <c r="W3300" s="95"/>
      <c r="X3300" s="129"/>
      <c r="Y3300" s="100"/>
      <c r="Z3300" s="99"/>
      <c r="AA3300" s="100"/>
      <c r="AB3300" s="99"/>
      <c r="AC3300" s="100"/>
      <c r="AD3300" s="105"/>
      <c r="AE3300" s="94"/>
      <c r="AF3300" s="105"/>
      <c r="AG3300" s="94"/>
      <c r="AH3300" s="132"/>
      <c r="AI3300" s="97"/>
      <c r="AJ3300" s="96"/>
      <c r="AK3300" s="176"/>
      <c r="AL3300" s="169"/>
    </row>
    <row r="3301" spans="13:38" x14ac:dyDescent="0.45">
      <c r="M3301" s="96"/>
      <c r="N3301" s="103"/>
      <c r="R3301" s="108"/>
      <c r="S3301" s="98"/>
      <c r="T3301" s="105"/>
      <c r="V3301" s="171"/>
      <c r="W3301" s="95"/>
      <c r="X3301" s="129"/>
      <c r="Y3301" s="100"/>
      <c r="Z3301" s="99"/>
      <c r="AA3301" s="100"/>
      <c r="AB3301" s="99"/>
      <c r="AC3301" s="100"/>
      <c r="AD3301" s="105"/>
      <c r="AE3301" s="94"/>
      <c r="AF3301" s="105"/>
      <c r="AG3301" s="94"/>
      <c r="AH3301" s="132"/>
      <c r="AI3301" s="97"/>
      <c r="AJ3301" s="96"/>
      <c r="AK3301" s="176"/>
      <c r="AL3301" s="169"/>
    </row>
    <row r="3302" spans="13:38" x14ac:dyDescent="0.45">
      <c r="M3302" s="96"/>
      <c r="N3302" s="103"/>
      <c r="R3302" s="108"/>
      <c r="S3302" s="98"/>
      <c r="T3302" s="105"/>
      <c r="V3302" s="171"/>
      <c r="W3302" s="95"/>
      <c r="X3302" s="129"/>
      <c r="Y3302" s="100"/>
      <c r="Z3302" s="99"/>
      <c r="AA3302" s="100"/>
      <c r="AB3302" s="99"/>
      <c r="AC3302" s="100"/>
      <c r="AD3302" s="105"/>
      <c r="AE3302" s="94"/>
      <c r="AF3302" s="105"/>
      <c r="AG3302" s="94"/>
      <c r="AH3302" s="132"/>
      <c r="AI3302" s="97"/>
      <c r="AJ3302" s="96"/>
      <c r="AK3302" s="176"/>
      <c r="AL3302" s="169"/>
    </row>
    <row r="3303" spans="13:38" x14ac:dyDescent="0.45">
      <c r="M3303" s="96"/>
      <c r="N3303" s="103"/>
      <c r="R3303" s="108"/>
      <c r="S3303" s="98"/>
      <c r="T3303" s="105"/>
      <c r="V3303" s="171"/>
      <c r="W3303" s="95"/>
      <c r="X3303" s="129"/>
      <c r="Y3303" s="100"/>
      <c r="Z3303" s="99"/>
      <c r="AA3303" s="100"/>
      <c r="AB3303" s="99"/>
      <c r="AC3303" s="100"/>
      <c r="AD3303" s="105"/>
      <c r="AE3303" s="94"/>
      <c r="AF3303" s="105"/>
      <c r="AG3303" s="94"/>
      <c r="AH3303" s="132"/>
      <c r="AI3303" s="97"/>
      <c r="AJ3303" s="96"/>
      <c r="AK3303" s="176"/>
      <c r="AL3303" s="169"/>
    </row>
    <row r="3304" spans="13:38" x14ac:dyDescent="0.45">
      <c r="M3304" s="96"/>
      <c r="N3304" s="103"/>
      <c r="R3304" s="108"/>
      <c r="S3304" s="98"/>
      <c r="T3304" s="105"/>
      <c r="V3304" s="171"/>
      <c r="W3304" s="95"/>
      <c r="X3304" s="129"/>
      <c r="Y3304" s="100"/>
      <c r="Z3304" s="99"/>
      <c r="AA3304" s="100"/>
      <c r="AB3304" s="99"/>
      <c r="AC3304" s="100"/>
      <c r="AD3304" s="105"/>
      <c r="AE3304" s="94"/>
      <c r="AF3304" s="105"/>
      <c r="AG3304" s="94"/>
      <c r="AH3304" s="132"/>
      <c r="AI3304" s="97"/>
      <c r="AJ3304" s="96"/>
      <c r="AK3304" s="176"/>
      <c r="AL3304" s="169"/>
    </row>
    <row r="3305" spans="13:38" x14ac:dyDescent="0.45">
      <c r="M3305" s="96"/>
      <c r="N3305" s="103"/>
      <c r="R3305" s="108"/>
      <c r="S3305" s="98"/>
      <c r="T3305" s="105"/>
      <c r="V3305" s="171"/>
      <c r="W3305" s="95"/>
      <c r="X3305" s="129"/>
      <c r="Y3305" s="100"/>
      <c r="Z3305" s="99"/>
      <c r="AA3305" s="100"/>
      <c r="AB3305" s="99"/>
      <c r="AC3305" s="100"/>
      <c r="AD3305" s="105"/>
      <c r="AE3305" s="94"/>
      <c r="AF3305" s="105"/>
      <c r="AG3305" s="94"/>
      <c r="AH3305" s="132"/>
      <c r="AI3305" s="97"/>
      <c r="AJ3305" s="96"/>
      <c r="AK3305" s="176"/>
      <c r="AL3305" s="169"/>
    </row>
    <row r="3306" spans="13:38" x14ac:dyDescent="0.45">
      <c r="M3306" s="96"/>
      <c r="N3306" s="103"/>
      <c r="R3306" s="108"/>
      <c r="S3306" s="98"/>
      <c r="T3306" s="105"/>
      <c r="V3306" s="171"/>
      <c r="W3306" s="95"/>
      <c r="X3306" s="129"/>
      <c r="Y3306" s="100"/>
      <c r="Z3306" s="99"/>
      <c r="AA3306" s="100"/>
      <c r="AB3306" s="99"/>
      <c r="AC3306" s="100"/>
      <c r="AD3306" s="105"/>
      <c r="AE3306" s="94"/>
      <c r="AF3306" s="105"/>
      <c r="AG3306" s="94"/>
      <c r="AH3306" s="132"/>
      <c r="AI3306" s="97"/>
      <c r="AJ3306" s="96"/>
      <c r="AK3306" s="176"/>
      <c r="AL3306" s="169"/>
    </row>
    <row r="3307" spans="13:38" x14ac:dyDescent="0.45">
      <c r="M3307" s="96"/>
      <c r="N3307" s="103"/>
      <c r="R3307" s="108"/>
      <c r="S3307" s="98"/>
      <c r="T3307" s="105"/>
      <c r="V3307" s="171"/>
      <c r="W3307" s="95"/>
      <c r="X3307" s="129"/>
      <c r="Y3307" s="100"/>
      <c r="Z3307" s="99"/>
      <c r="AA3307" s="100"/>
      <c r="AB3307" s="99"/>
      <c r="AC3307" s="100"/>
      <c r="AD3307" s="105"/>
      <c r="AE3307" s="94"/>
      <c r="AF3307" s="105"/>
      <c r="AG3307" s="94"/>
      <c r="AH3307" s="132"/>
      <c r="AI3307" s="97"/>
      <c r="AJ3307" s="96"/>
      <c r="AK3307" s="176"/>
      <c r="AL3307" s="169"/>
    </row>
    <row r="3308" spans="13:38" x14ac:dyDescent="0.45">
      <c r="M3308" s="96"/>
      <c r="N3308" s="103"/>
      <c r="R3308" s="108"/>
      <c r="S3308" s="98"/>
      <c r="T3308" s="105"/>
      <c r="V3308" s="171"/>
      <c r="W3308" s="95"/>
      <c r="X3308" s="129"/>
      <c r="Y3308" s="100"/>
      <c r="Z3308" s="99"/>
      <c r="AA3308" s="100"/>
      <c r="AB3308" s="99"/>
      <c r="AC3308" s="100"/>
      <c r="AD3308" s="105"/>
      <c r="AE3308" s="94"/>
      <c r="AF3308" s="105"/>
      <c r="AG3308" s="94"/>
      <c r="AH3308" s="132"/>
      <c r="AI3308" s="97"/>
      <c r="AJ3308" s="96"/>
      <c r="AK3308" s="176"/>
      <c r="AL3308" s="169"/>
    </row>
    <row r="3309" spans="13:38" x14ac:dyDescent="0.45">
      <c r="M3309" s="96"/>
      <c r="N3309" s="103"/>
      <c r="R3309" s="108"/>
      <c r="S3309" s="98"/>
      <c r="T3309" s="105"/>
      <c r="V3309" s="171"/>
      <c r="W3309" s="95"/>
      <c r="X3309" s="129"/>
      <c r="Y3309" s="100"/>
      <c r="Z3309" s="99"/>
      <c r="AA3309" s="100"/>
      <c r="AB3309" s="99"/>
      <c r="AC3309" s="100"/>
      <c r="AD3309" s="105"/>
      <c r="AE3309" s="94"/>
      <c r="AF3309" s="105"/>
      <c r="AG3309" s="94"/>
      <c r="AH3309" s="132"/>
      <c r="AI3309" s="97"/>
      <c r="AJ3309" s="96"/>
      <c r="AK3309" s="176"/>
      <c r="AL3309" s="169"/>
    </row>
    <row r="3310" spans="13:38" x14ac:dyDescent="0.45">
      <c r="M3310" s="96"/>
      <c r="N3310" s="103"/>
      <c r="R3310" s="108"/>
      <c r="S3310" s="98"/>
      <c r="T3310" s="105"/>
      <c r="V3310" s="171"/>
      <c r="W3310" s="95"/>
      <c r="X3310" s="129"/>
      <c r="Y3310" s="100"/>
      <c r="Z3310" s="99"/>
      <c r="AA3310" s="100"/>
      <c r="AB3310" s="99"/>
      <c r="AC3310" s="100"/>
      <c r="AD3310" s="105"/>
      <c r="AE3310" s="94"/>
      <c r="AF3310" s="105"/>
      <c r="AG3310" s="94"/>
      <c r="AH3310" s="132"/>
      <c r="AI3310" s="97"/>
      <c r="AJ3310" s="96"/>
      <c r="AK3310" s="176"/>
      <c r="AL3310" s="169"/>
    </row>
    <row r="3311" spans="13:38" x14ac:dyDescent="0.45">
      <c r="M3311" s="96"/>
      <c r="N3311" s="103"/>
      <c r="R3311" s="108"/>
      <c r="S3311" s="98"/>
      <c r="T3311" s="105"/>
      <c r="V3311" s="171"/>
      <c r="W3311" s="95"/>
      <c r="X3311" s="129"/>
      <c r="Y3311" s="100"/>
      <c r="Z3311" s="99"/>
      <c r="AA3311" s="100"/>
      <c r="AB3311" s="99"/>
      <c r="AC3311" s="100"/>
      <c r="AD3311" s="105"/>
      <c r="AE3311" s="94"/>
      <c r="AF3311" s="105"/>
      <c r="AG3311" s="94"/>
      <c r="AH3311" s="132"/>
      <c r="AI3311" s="97"/>
      <c r="AJ3311" s="96"/>
      <c r="AK3311" s="176"/>
      <c r="AL3311" s="169"/>
    </row>
    <row r="3312" spans="13:38" x14ac:dyDescent="0.45">
      <c r="M3312" s="96"/>
      <c r="N3312" s="103"/>
      <c r="R3312" s="108"/>
      <c r="S3312" s="98"/>
      <c r="T3312" s="105"/>
      <c r="V3312" s="171"/>
      <c r="W3312" s="95"/>
      <c r="X3312" s="129"/>
      <c r="Y3312" s="100"/>
      <c r="Z3312" s="99"/>
      <c r="AA3312" s="100"/>
      <c r="AB3312" s="99"/>
      <c r="AC3312" s="100"/>
      <c r="AD3312" s="105"/>
      <c r="AE3312" s="94"/>
      <c r="AF3312" s="105"/>
      <c r="AG3312" s="94"/>
      <c r="AH3312" s="132"/>
      <c r="AI3312" s="97"/>
      <c r="AJ3312" s="96"/>
      <c r="AK3312" s="176"/>
      <c r="AL3312" s="169"/>
    </row>
    <row r="3313" spans="13:38" x14ac:dyDescent="0.45">
      <c r="M3313" s="96"/>
      <c r="N3313" s="103"/>
      <c r="R3313" s="108"/>
      <c r="S3313" s="98"/>
      <c r="T3313" s="105"/>
      <c r="V3313" s="171"/>
      <c r="W3313" s="95"/>
      <c r="X3313" s="129"/>
      <c r="Y3313" s="100"/>
      <c r="Z3313" s="99"/>
      <c r="AA3313" s="100"/>
      <c r="AB3313" s="99"/>
      <c r="AC3313" s="100"/>
      <c r="AD3313" s="105"/>
      <c r="AE3313" s="94"/>
      <c r="AF3313" s="105"/>
      <c r="AG3313" s="94"/>
      <c r="AH3313" s="132"/>
      <c r="AI3313" s="97"/>
      <c r="AJ3313" s="96"/>
      <c r="AK3313" s="176"/>
      <c r="AL3313" s="169"/>
    </row>
    <row r="3314" spans="13:38" x14ac:dyDescent="0.45">
      <c r="M3314" s="96"/>
      <c r="N3314" s="103"/>
      <c r="R3314" s="108"/>
      <c r="S3314" s="98"/>
      <c r="T3314" s="105"/>
      <c r="V3314" s="171"/>
      <c r="W3314" s="95"/>
      <c r="X3314" s="129"/>
      <c r="Y3314" s="100"/>
      <c r="Z3314" s="99"/>
      <c r="AA3314" s="100"/>
      <c r="AB3314" s="99"/>
      <c r="AC3314" s="100"/>
      <c r="AD3314" s="105"/>
      <c r="AE3314" s="94"/>
      <c r="AF3314" s="105"/>
      <c r="AG3314" s="94"/>
      <c r="AH3314" s="132"/>
      <c r="AI3314" s="97"/>
      <c r="AJ3314" s="96"/>
      <c r="AK3314" s="176"/>
      <c r="AL3314" s="169"/>
    </row>
    <row r="3315" spans="13:38" x14ac:dyDescent="0.45">
      <c r="M3315" s="96"/>
      <c r="N3315" s="103"/>
      <c r="R3315" s="108"/>
      <c r="S3315" s="98"/>
      <c r="T3315" s="105"/>
      <c r="V3315" s="171"/>
      <c r="W3315" s="95"/>
      <c r="X3315" s="129"/>
      <c r="Y3315" s="100"/>
      <c r="Z3315" s="99"/>
      <c r="AA3315" s="100"/>
      <c r="AB3315" s="99"/>
      <c r="AC3315" s="100"/>
      <c r="AD3315" s="105"/>
      <c r="AE3315" s="94"/>
      <c r="AF3315" s="105"/>
      <c r="AG3315" s="94"/>
      <c r="AH3315" s="132"/>
      <c r="AI3315" s="97"/>
      <c r="AJ3315" s="96"/>
      <c r="AK3315" s="176"/>
      <c r="AL3315" s="169"/>
    </row>
    <row r="3316" spans="13:38" x14ac:dyDescent="0.45">
      <c r="M3316" s="96"/>
      <c r="N3316" s="103"/>
      <c r="R3316" s="108"/>
      <c r="S3316" s="98"/>
      <c r="T3316" s="105"/>
      <c r="V3316" s="171"/>
      <c r="W3316" s="95"/>
      <c r="X3316" s="129"/>
      <c r="Y3316" s="100"/>
      <c r="Z3316" s="99"/>
      <c r="AA3316" s="100"/>
      <c r="AB3316" s="99"/>
      <c r="AC3316" s="100"/>
      <c r="AD3316" s="105"/>
      <c r="AE3316" s="94"/>
      <c r="AF3316" s="105"/>
      <c r="AG3316" s="94"/>
      <c r="AH3316" s="132"/>
      <c r="AI3316" s="97"/>
      <c r="AJ3316" s="96"/>
      <c r="AK3316" s="176"/>
      <c r="AL3316" s="169"/>
    </row>
    <row r="3317" spans="13:38" x14ac:dyDescent="0.45">
      <c r="M3317" s="96"/>
      <c r="N3317" s="103"/>
      <c r="R3317" s="108"/>
      <c r="S3317" s="98"/>
      <c r="T3317" s="105"/>
      <c r="V3317" s="171"/>
      <c r="W3317" s="95"/>
      <c r="X3317" s="129"/>
      <c r="Y3317" s="100"/>
      <c r="Z3317" s="99"/>
      <c r="AA3317" s="100"/>
      <c r="AB3317" s="99"/>
      <c r="AC3317" s="100"/>
      <c r="AD3317" s="105"/>
      <c r="AE3317" s="94"/>
      <c r="AF3317" s="105"/>
      <c r="AG3317" s="94"/>
      <c r="AH3317" s="132"/>
      <c r="AI3317" s="97"/>
      <c r="AJ3317" s="96"/>
      <c r="AK3317" s="176"/>
      <c r="AL3317" s="169"/>
    </row>
    <row r="3318" spans="13:38" x14ac:dyDescent="0.45">
      <c r="M3318" s="96"/>
      <c r="N3318" s="103"/>
      <c r="R3318" s="108"/>
      <c r="S3318" s="98"/>
      <c r="T3318" s="105"/>
      <c r="V3318" s="171"/>
      <c r="W3318" s="95"/>
      <c r="X3318" s="129"/>
      <c r="Y3318" s="100"/>
      <c r="Z3318" s="99"/>
      <c r="AA3318" s="100"/>
      <c r="AB3318" s="99"/>
      <c r="AC3318" s="100"/>
      <c r="AD3318" s="105"/>
      <c r="AE3318" s="94"/>
      <c r="AF3318" s="105"/>
      <c r="AG3318" s="94"/>
      <c r="AH3318" s="132"/>
      <c r="AI3318" s="97"/>
      <c r="AJ3318" s="96"/>
      <c r="AK3318" s="176"/>
      <c r="AL3318" s="169"/>
    </row>
    <row r="3319" spans="13:38" x14ac:dyDescent="0.45">
      <c r="M3319" s="96"/>
      <c r="N3319" s="103"/>
      <c r="R3319" s="108"/>
      <c r="S3319" s="98"/>
      <c r="T3319" s="105"/>
      <c r="V3319" s="171"/>
      <c r="W3319" s="95"/>
      <c r="X3319" s="129"/>
      <c r="Y3319" s="100"/>
      <c r="Z3319" s="99"/>
      <c r="AA3319" s="100"/>
      <c r="AB3319" s="99"/>
      <c r="AC3319" s="100"/>
      <c r="AD3319" s="105"/>
      <c r="AE3319" s="94"/>
      <c r="AF3319" s="105"/>
      <c r="AG3319" s="94"/>
      <c r="AH3319" s="132"/>
      <c r="AI3319" s="97"/>
      <c r="AJ3319" s="96"/>
      <c r="AK3319" s="176"/>
      <c r="AL3319" s="169"/>
    </row>
    <row r="3320" spans="13:38" x14ac:dyDescent="0.45">
      <c r="M3320" s="96"/>
      <c r="N3320" s="103"/>
      <c r="R3320" s="108"/>
      <c r="S3320" s="98"/>
      <c r="T3320" s="105"/>
      <c r="V3320" s="171"/>
      <c r="W3320" s="95"/>
      <c r="X3320" s="129"/>
      <c r="Y3320" s="100"/>
      <c r="Z3320" s="99"/>
      <c r="AA3320" s="100"/>
      <c r="AB3320" s="99"/>
      <c r="AC3320" s="100"/>
      <c r="AD3320" s="105"/>
      <c r="AE3320" s="94"/>
      <c r="AF3320" s="105"/>
      <c r="AG3320" s="94"/>
      <c r="AH3320" s="132"/>
      <c r="AI3320" s="97"/>
      <c r="AJ3320" s="96"/>
      <c r="AK3320" s="176"/>
      <c r="AL3320" s="169"/>
    </row>
    <row r="3321" spans="13:38" x14ac:dyDescent="0.45">
      <c r="M3321" s="96"/>
      <c r="N3321" s="103"/>
      <c r="R3321" s="108"/>
      <c r="S3321" s="98"/>
      <c r="T3321" s="105"/>
      <c r="V3321" s="171"/>
      <c r="W3321" s="95"/>
      <c r="X3321" s="129"/>
      <c r="Y3321" s="100"/>
      <c r="Z3321" s="99"/>
      <c r="AA3321" s="100"/>
      <c r="AB3321" s="99"/>
      <c r="AC3321" s="100"/>
      <c r="AD3321" s="105"/>
      <c r="AE3321" s="94"/>
      <c r="AF3321" s="105"/>
      <c r="AG3321" s="94"/>
      <c r="AH3321" s="132"/>
      <c r="AI3321" s="97"/>
      <c r="AJ3321" s="96"/>
      <c r="AK3321" s="176"/>
      <c r="AL3321" s="169"/>
    </row>
    <row r="3322" spans="13:38" x14ac:dyDescent="0.45">
      <c r="M3322" s="96"/>
      <c r="N3322" s="103"/>
      <c r="R3322" s="108"/>
      <c r="S3322" s="98"/>
      <c r="T3322" s="105"/>
      <c r="V3322" s="171"/>
      <c r="W3322" s="95"/>
      <c r="X3322" s="129"/>
      <c r="Y3322" s="100"/>
      <c r="Z3322" s="99"/>
      <c r="AA3322" s="100"/>
      <c r="AB3322" s="99"/>
      <c r="AC3322" s="100"/>
      <c r="AD3322" s="105"/>
      <c r="AE3322" s="94"/>
      <c r="AF3322" s="105"/>
      <c r="AG3322" s="94"/>
      <c r="AH3322" s="132"/>
      <c r="AI3322" s="97"/>
      <c r="AJ3322" s="96"/>
      <c r="AK3322" s="176"/>
      <c r="AL3322" s="169"/>
    </row>
    <row r="3323" spans="13:38" x14ac:dyDescent="0.45">
      <c r="M3323" s="96"/>
      <c r="N3323" s="103"/>
      <c r="R3323" s="108"/>
      <c r="S3323" s="98"/>
      <c r="T3323" s="105"/>
      <c r="V3323" s="171"/>
      <c r="W3323" s="95"/>
      <c r="X3323" s="129"/>
      <c r="Y3323" s="100"/>
      <c r="Z3323" s="99"/>
      <c r="AA3323" s="100"/>
      <c r="AB3323" s="99"/>
      <c r="AC3323" s="100"/>
      <c r="AD3323" s="105"/>
      <c r="AE3323" s="94"/>
      <c r="AF3323" s="105"/>
      <c r="AG3323" s="94"/>
      <c r="AH3323" s="132"/>
      <c r="AI3323" s="97"/>
      <c r="AJ3323" s="96"/>
      <c r="AK3323" s="176"/>
      <c r="AL3323" s="169"/>
    </row>
    <row r="3324" spans="13:38" x14ac:dyDescent="0.45">
      <c r="M3324" s="96"/>
      <c r="N3324" s="103"/>
      <c r="R3324" s="108"/>
      <c r="S3324" s="98"/>
      <c r="T3324" s="105"/>
      <c r="V3324" s="171"/>
      <c r="W3324" s="95"/>
      <c r="X3324" s="129"/>
      <c r="Y3324" s="100"/>
      <c r="Z3324" s="99"/>
      <c r="AA3324" s="100"/>
      <c r="AB3324" s="99"/>
      <c r="AC3324" s="100"/>
      <c r="AD3324" s="105"/>
      <c r="AE3324" s="94"/>
      <c r="AF3324" s="105"/>
      <c r="AG3324" s="94"/>
      <c r="AH3324" s="132"/>
      <c r="AI3324" s="97"/>
      <c r="AJ3324" s="96"/>
      <c r="AK3324" s="176"/>
      <c r="AL3324" s="169"/>
    </row>
    <row r="3325" spans="13:38" x14ac:dyDescent="0.45">
      <c r="M3325" s="96"/>
      <c r="N3325" s="103"/>
      <c r="R3325" s="108"/>
      <c r="S3325" s="98"/>
      <c r="T3325" s="105"/>
      <c r="V3325" s="171"/>
      <c r="W3325" s="95"/>
      <c r="X3325" s="129"/>
      <c r="Y3325" s="100"/>
      <c r="Z3325" s="99"/>
      <c r="AA3325" s="100"/>
      <c r="AB3325" s="99"/>
      <c r="AC3325" s="100"/>
      <c r="AD3325" s="105"/>
      <c r="AE3325" s="94"/>
      <c r="AF3325" s="105"/>
      <c r="AG3325" s="94"/>
      <c r="AH3325" s="132"/>
      <c r="AI3325" s="97"/>
      <c r="AJ3325" s="96"/>
      <c r="AK3325" s="176"/>
      <c r="AL3325" s="169"/>
    </row>
    <row r="3326" spans="13:38" x14ac:dyDescent="0.45">
      <c r="M3326" s="96"/>
      <c r="N3326" s="103"/>
      <c r="R3326" s="108"/>
      <c r="S3326" s="98"/>
      <c r="T3326" s="105"/>
      <c r="V3326" s="171"/>
      <c r="W3326" s="95"/>
      <c r="X3326" s="129"/>
      <c r="Y3326" s="100"/>
      <c r="Z3326" s="99"/>
      <c r="AA3326" s="100"/>
      <c r="AB3326" s="99"/>
      <c r="AC3326" s="100"/>
      <c r="AD3326" s="105"/>
      <c r="AE3326" s="94"/>
      <c r="AF3326" s="105"/>
      <c r="AG3326" s="94"/>
      <c r="AH3326" s="132"/>
      <c r="AI3326" s="97"/>
      <c r="AJ3326" s="96"/>
      <c r="AK3326" s="176"/>
      <c r="AL3326" s="169"/>
    </row>
    <row r="3327" spans="13:38" x14ac:dyDescent="0.45">
      <c r="M3327" s="96"/>
      <c r="N3327" s="103"/>
      <c r="R3327" s="108"/>
      <c r="S3327" s="98"/>
      <c r="T3327" s="105"/>
      <c r="V3327" s="171"/>
      <c r="W3327" s="95"/>
      <c r="X3327" s="129"/>
      <c r="Y3327" s="100"/>
      <c r="Z3327" s="99"/>
      <c r="AA3327" s="100"/>
      <c r="AB3327" s="99"/>
      <c r="AC3327" s="100"/>
      <c r="AD3327" s="105"/>
      <c r="AE3327" s="94"/>
      <c r="AF3327" s="105"/>
      <c r="AG3327" s="94"/>
      <c r="AH3327" s="132"/>
      <c r="AI3327" s="97"/>
      <c r="AJ3327" s="96"/>
      <c r="AK3327" s="176"/>
      <c r="AL3327" s="169"/>
    </row>
    <row r="3328" spans="13:38" x14ac:dyDescent="0.45">
      <c r="M3328" s="96"/>
      <c r="N3328" s="103"/>
      <c r="R3328" s="108"/>
      <c r="S3328" s="98"/>
      <c r="T3328" s="105"/>
      <c r="V3328" s="171"/>
      <c r="W3328" s="95"/>
      <c r="X3328" s="129"/>
      <c r="Y3328" s="100"/>
      <c r="Z3328" s="99"/>
      <c r="AA3328" s="100"/>
      <c r="AB3328" s="99"/>
      <c r="AC3328" s="100"/>
      <c r="AD3328" s="105"/>
      <c r="AE3328" s="94"/>
      <c r="AF3328" s="105"/>
      <c r="AG3328" s="94"/>
      <c r="AH3328" s="132"/>
      <c r="AI3328" s="97"/>
      <c r="AJ3328" s="96"/>
      <c r="AK3328" s="176"/>
      <c r="AL3328" s="169"/>
    </row>
    <row r="3329" spans="13:38" x14ac:dyDescent="0.45">
      <c r="M3329" s="96"/>
      <c r="N3329" s="103"/>
      <c r="R3329" s="108"/>
      <c r="S3329" s="98"/>
      <c r="T3329" s="105"/>
      <c r="V3329" s="171"/>
      <c r="W3329" s="95"/>
      <c r="X3329" s="129"/>
      <c r="Y3329" s="100"/>
      <c r="Z3329" s="99"/>
      <c r="AA3329" s="100"/>
      <c r="AB3329" s="99"/>
      <c r="AC3329" s="100"/>
      <c r="AD3329" s="105"/>
      <c r="AE3329" s="94"/>
      <c r="AF3329" s="105"/>
      <c r="AG3329" s="94"/>
      <c r="AH3329" s="132"/>
      <c r="AI3329" s="97"/>
      <c r="AJ3329" s="96"/>
      <c r="AK3329" s="176"/>
      <c r="AL3329" s="169"/>
    </row>
    <row r="3330" spans="13:38" x14ac:dyDescent="0.45">
      <c r="M3330" s="96"/>
      <c r="N3330" s="103"/>
      <c r="R3330" s="108"/>
      <c r="S3330" s="98"/>
      <c r="T3330" s="105"/>
      <c r="V3330" s="171"/>
      <c r="W3330" s="95"/>
      <c r="X3330" s="129"/>
      <c r="Y3330" s="100"/>
      <c r="Z3330" s="99"/>
      <c r="AA3330" s="100"/>
      <c r="AB3330" s="99"/>
      <c r="AC3330" s="100"/>
      <c r="AD3330" s="105"/>
      <c r="AE3330" s="94"/>
      <c r="AF3330" s="105"/>
      <c r="AG3330" s="94"/>
      <c r="AH3330" s="132"/>
      <c r="AI3330" s="97"/>
      <c r="AJ3330" s="96"/>
      <c r="AK3330" s="176"/>
      <c r="AL3330" s="169"/>
    </row>
    <row r="3331" spans="13:38" x14ac:dyDescent="0.45">
      <c r="M3331" s="96"/>
      <c r="N3331" s="103"/>
      <c r="R3331" s="108"/>
      <c r="S3331" s="98"/>
      <c r="T3331" s="105"/>
      <c r="V3331" s="171"/>
      <c r="W3331" s="95"/>
      <c r="X3331" s="129"/>
      <c r="Y3331" s="100"/>
      <c r="Z3331" s="99"/>
      <c r="AA3331" s="100"/>
      <c r="AB3331" s="99"/>
      <c r="AC3331" s="100"/>
      <c r="AD3331" s="105"/>
      <c r="AE3331" s="94"/>
      <c r="AF3331" s="105"/>
      <c r="AG3331" s="94"/>
      <c r="AH3331" s="132"/>
      <c r="AI3331" s="97"/>
      <c r="AJ3331" s="96"/>
      <c r="AK3331" s="176"/>
      <c r="AL3331" s="169"/>
    </row>
    <row r="3332" spans="13:38" x14ac:dyDescent="0.45">
      <c r="M3332" s="96"/>
      <c r="N3332" s="103"/>
      <c r="R3332" s="108"/>
      <c r="S3332" s="98"/>
      <c r="T3332" s="105"/>
      <c r="V3332" s="171"/>
      <c r="W3332" s="95"/>
      <c r="X3332" s="129"/>
      <c r="Y3332" s="100"/>
      <c r="Z3332" s="99"/>
      <c r="AA3332" s="100"/>
      <c r="AB3332" s="99"/>
      <c r="AC3332" s="100"/>
      <c r="AD3332" s="105"/>
      <c r="AE3332" s="94"/>
      <c r="AF3332" s="105"/>
      <c r="AG3332" s="94"/>
      <c r="AH3332" s="132"/>
      <c r="AI3332" s="97"/>
      <c r="AJ3332" s="96"/>
      <c r="AK3332" s="176"/>
      <c r="AL3332" s="169"/>
    </row>
    <row r="3333" spans="13:38" x14ac:dyDescent="0.45">
      <c r="M3333" s="96"/>
      <c r="N3333" s="103"/>
      <c r="R3333" s="108"/>
      <c r="S3333" s="98"/>
      <c r="T3333" s="105"/>
      <c r="V3333" s="171"/>
      <c r="W3333" s="95"/>
      <c r="X3333" s="129"/>
      <c r="Y3333" s="100"/>
      <c r="Z3333" s="99"/>
      <c r="AA3333" s="100"/>
      <c r="AB3333" s="99"/>
      <c r="AC3333" s="100"/>
      <c r="AD3333" s="105"/>
      <c r="AE3333" s="94"/>
      <c r="AF3333" s="105"/>
      <c r="AG3333" s="94"/>
      <c r="AH3333" s="132"/>
      <c r="AI3333" s="97"/>
      <c r="AJ3333" s="96"/>
      <c r="AK3333" s="176"/>
      <c r="AL3333" s="169"/>
    </row>
    <row r="3334" spans="13:38" x14ac:dyDescent="0.45">
      <c r="M3334" s="96"/>
      <c r="N3334" s="103"/>
      <c r="R3334" s="108"/>
      <c r="S3334" s="98"/>
      <c r="T3334" s="105"/>
      <c r="V3334" s="171"/>
      <c r="W3334" s="95"/>
      <c r="X3334" s="129"/>
      <c r="Y3334" s="100"/>
      <c r="Z3334" s="99"/>
      <c r="AA3334" s="100"/>
      <c r="AB3334" s="99"/>
      <c r="AC3334" s="100"/>
      <c r="AD3334" s="105"/>
      <c r="AE3334" s="94"/>
      <c r="AF3334" s="105"/>
      <c r="AG3334" s="94"/>
      <c r="AH3334" s="132"/>
      <c r="AI3334" s="97"/>
      <c r="AJ3334" s="96"/>
      <c r="AK3334" s="176"/>
      <c r="AL3334" s="169"/>
    </row>
    <row r="3335" spans="13:38" x14ac:dyDescent="0.45">
      <c r="M3335" s="96"/>
      <c r="N3335" s="103"/>
      <c r="R3335" s="108"/>
      <c r="S3335" s="98"/>
      <c r="T3335" s="105"/>
      <c r="V3335" s="171"/>
      <c r="W3335" s="95"/>
      <c r="X3335" s="129"/>
      <c r="Y3335" s="100"/>
      <c r="Z3335" s="99"/>
      <c r="AA3335" s="100"/>
      <c r="AB3335" s="99"/>
      <c r="AC3335" s="100"/>
      <c r="AD3335" s="105"/>
      <c r="AE3335" s="94"/>
      <c r="AF3335" s="105"/>
      <c r="AG3335" s="94"/>
      <c r="AH3335" s="132"/>
      <c r="AI3335" s="97"/>
      <c r="AJ3335" s="96"/>
      <c r="AK3335" s="176"/>
      <c r="AL3335" s="169"/>
    </row>
    <row r="3336" spans="13:38" x14ac:dyDescent="0.45">
      <c r="M3336" s="96"/>
      <c r="N3336" s="103"/>
      <c r="R3336" s="108"/>
      <c r="S3336" s="98"/>
      <c r="T3336" s="105"/>
      <c r="V3336" s="171"/>
      <c r="W3336" s="95"/>
      <c r="X3336" s="129"/>
      <c r="Y3336" s="100"/>
      <c r="Z3336" s="99"/>
      <c r="AA3336" s="100"/>
      <c r="AB3336" s="99"/>
      <c r="AC3336" s="100"/>
      <c r="AD3336" s="105"/>
      <c r="AE3336" s="94"/>
      <c r="AF3336" s="105"/>
      <c r="AG3336" s="94"/>
      <c r="AH3336" s="132"/>
      <c r="AI3336" s="97"/>
      <c r="AJ3336" s="96"/>
      <c r="AK3336" s="176"/>
      <c r="AL3336" s="169"/>
    </row>
    <row r="3337" spans="13:38" x14ac:dyDescent="0.45">
      <c r="M3337" s="96"/>
      <c r="N3337" s="103"/>
      <c r="R3337" s="108"/>
      <c r="S3337" s="98"/>
      <c r="T3337" s="105"/>
      <c r="V3337" s="171"/>
      <c r="W3337" s="95"/>
      <c r="X3337" s="129"/>
      <c r="Y3337" s="100"/>
      <c r="Z3337" s="99"/>
      <c r="AA3337" s="100"/>
      <c r="AB3337" s="99"/>
      <c r="AC3337" s="100"/>
      <c r="AD3337" s="105"/>
      <c r="AE3337" s="94"/>
      <c r="AF3337" s="105"/>
      <c r="AG3337" s="94"/>
      <c r="AH3337" s="132"/>
      <c r="AI3337" s="97"/>
      <c r="AJ3337" s="96"/>
      <c r="AK3337" s="176"/>
      <c r="AL3337" s="169"/>
    </row>
    <row r="3338" spans="13:38" x14ac:dyDescent="0.45">
      <c r="M3338" s="96"/>
      <c r="N3338" s="103"/>
      <c r="R3338" s="108"/>
      <c r="S3338" s="98"/>
      <c r="T3338" s="105"/>
      <c r="V3338" s="171"/>
      <c r="W3338" s="95"/>
      <c r="X3338" s="129"/>
      <c r="Y3338" s="100"/>
      <c r="Z3338" s="99"/>
      <c r="AA3338" s="100"/>
      <c r="AB3338" s="99"/>
      <c r="AC3338" s="100"/>
      <c r="AD3338" s="105"/>
      <c r="AE3338" s="94"/>
      <c r="AF3338" s="105"/>
      <c r="AG3338" s="94"/>
      <c r="AH3338" s="132"/>
      <c r="AI3338" s="97"/>
      <c r="AJ3338" s="96"/>
      <c r="AK3338" s="176"/>
      <c r="AL3338" s="169"/>
    </row>
    <row r="3339" spans="13:38" x14ac:dyDescent="0.45">
      <c r="M3339" s="96"/>
      <c r="N3339" s="103"/>
      <c r="R3339" s="108"/>
      <c r="S3339" s="98"/>
      <c r="T3339" s="105"/>
      <c r="V3339" s="171"/>
      <c r="W3339" s="95"/>
      <c r="X3339" s="129"/>
      <c r="Y3339" s="100"/>
      <c r="Z3339" s="99"/>
      <c r="AA3339" s="100"/>
      <c r="AB3339" s="99"/>
      <c r="AC3339" s="100"/>
      <c r="AD3339" s="105"/>
      <c r="AE3339" s="94"/>
      <c r="AF3339" s="105"/>
      <c r="AG3339" s="94"/>
      <c r="AH3339" s="132"/>
      <c r="AI3339" s="97"/>
      <c r="AJ3339" s="96"/>
      <c r="AK3339" s="176"/>
      <c r="AL3339" s="169"/>
    </row>
    <row r="3340" spans="13:38" x14ac:dyDescent="0.45">
      <c r="M3340" s="96"/>
      <c r="N3340" s="103"/>
      <c r="R3340" s="108"/>
      <c r="S3340" s="98"/>
      <c r="T3340" s="105"/>
      <c r="V3340" s="171"/>
      <c r="W3340" s="95"/>
      <c r="X3340" s="129"/>
      <c r="Y3340" s="100"/>
      <c r="Z3340" s="99"/>
      <c r="AA3340" s="100"/>
      <c r="AB3340" s="99"/>
      <c r="AC3340" s="100"/>
      <c r="AD3340" s="105"/>
      <c r="AE3340" s="94"/>
      <c r="AF3340" s="105"/>
      <c r="AG3340" s="94"/>
      <c r="AH3340" s="132"/>
      <c r="AI3340" s="97"/>
      <c r="AJ3340" s="96"/>
      <c r="AK3340" s="176"/>
      <c r="AL3340" s="169"/>
    </row>
    <row r="3341" spans="13:38" x14ac:dyDescent="0.45">
      <c r="M3341" s="96"/>
      <c r="N3341" s="103"/>
      <c r="R3341" s="108"/>
      <c r="S3341" s="98"/>
      <c r="T3341" s="105"/>
      <c r="V3341" s="171"/>
      <c r="W3341" s="95"/>
      <c r="X3341" s="129"/>
      <c r="Y3341" s="100"/>
      <c r="Z3341" s="99"/>
      <c r="AA3341" s="100"/>
      <c r="AB3341" s="99"/>
      <c r="AC3341" s="100"/>
      <c r="AD3341" s="105"/>
      <c r="AE3341" s="94"/>
      <c r="AF3341" s="105"/>
      <c r="AG3341" s="94"/>
      <c r="AH3341" s="132"/>
      <c r="AI3341" s="97"/>
      <c r="AJ3341" s="96"/>
      <c r="AK3341" s="176"/>
      <c r="AL3341" s="169"/>
    </row>
    <row r="3342" spans="13:38" x14ac:dyDescent="0.45">
      <c r="M3342" s="96"/>
      <c r="N3342" s="103"/>
      <c r="R3342" s="108"/>
      <c r="S3342" s="98"/>
      <c r="T3342" s="105"/>
      <c r="V3342" s="171"/>
      <c r="W3342" s="95"/>
      <c r="X3342" s="129"/>
      <c r="Y3342" s="100"/>
      <c r="Z3342" s="99"/>
      <c r="AA3342" s="100"/>
      <c r="AB3342" s="99"/>
      <c r="AC3342" s="100"/>
      <c r="AD3342" s="105"/>
      <c r="AE3342" s="94"/>
      <c r="AF3342" s="105"/>
      <c r="AG3342" s="94"/>
      <c r="AH3342" s="132"/>
      <c r="AI3342" s="97"/>
      <c r="AJ3342" s="96"/>
      <c r="AK3342" s="176"/>
      <c r="AL3342" s="169"/>
    </row>
    <row r="3343" spans="13:38" x14ac:dyDescent="0.45">
      <c r="M3343" s="96"/>
      <c r="N3343" s="103"/>
      <c r="R3343" s="108"/>
      <c r="S3343" s="98"/>
      <c r="T3343" s="105"/>
      <c r="V3343" s="171"/>
      <c r="W3343" s="95"/>
      <c r="X3343" s="129"/>
      <c r="Y3343" s="100"/>
      <c r="Z3343" s="99"/>
      <c r="AA3343" s="100"/>
      <c r="AB3343" s="99"/>
      <c r="AC3343" s="100"/>
      <c r="AD3343" s="105"/>
      <c r="AE3343" s="94"/>
      <c r="AF3343" s="105"/>
      <c r="AG3343" s="94"/>
      <c r="AH3343" s="132"/>
      <c r="AI3343" s="97"/>
      <c r="AJ3343" s="96"/>
      <c r="AK3343" s="176"/>
      <c r="AL3343" s="169"/>
    </row>
    <row r="3344" spans="13:38" x14ac:dyDescent="0.45">
      <c r="M3344" s="96"/>
      <c r="N3344" s="103"/>
      <c r="R3344" s="108"/>
      <c r="S3344" s="98"/>
      <c r="T3344" s="105"/>
      <c r="V3344" s="171"/>
      <c r="W3344" s="95"/>
      <c r="X3344" s="129"/>
      <c r="Y3344" s="100"/>
      <c r="Z3344" s="99"/>
      <c r="AA3344" s="100"/>
      <c r="AB3344" s="99"/>
      <c r="AC3344" s="100"/>
      <c r="AD3344" s="105"/>
      <c r="AE3344" s="94"/>
      <c r="AF3344" s="105"/>
      <c r="AG3344" s="94"/>
      <c r="AH3344" s="132"/>
      <c r="AI3344" s="97"/>
      <c r="AJ3344" s="96"/>
      <c r="AK3344" s="176"/>
      <c r="AL3344" s="169"/>
    </row>
    <row r="3345" spans="13:38" x14ac:dyDescent="0.45">
      <c r="M3345" s="96"/>
      <c r="N3345" s="103"/>
      <c r="R3345" s="108"/>
      <c r="S3345" s="98"/>
      <c r="T3345" s="105"/>
      <c r="V3345" s="171"/>
      <c r="W3345" s="95"/>
      <c r="X3345" s="129"/>
      <c r="Y3345" s="100"/>
      <c r="Z3345" s="99"/>
      <c r="AA3345" s="100"/>
      <c r="AB3345" s="99"/>
      <c r="AC3345" s="100"/>
      <c r="AD3345" s="105"/>
      <c r="AE3345" s="94"/>
      <c r="AF3345" s="105"/>
      <c r="AG3345" s="94"/>
      <c r="AH3345" s="132"/>
      <c r="AI3345" s="97"/>
      <c r="AJ3345" s="96"/>
      <c r="AK3345" s="176"/>
      <c r="AL3345" s="169"/>
    </row>
    <row r="3346" spans="13:38" x14ac:dyDescent="0.45">
      <c r="M3346" s="96"/>
      <c r="N3346" s="103"/>
      <c r="R3346" s="108"/>
      <c r="S3346" s="98"/>
      <c r="T3346" s="105"/>
      <c r="V3346" s="171"/>
      <c r="W3346" s="95"/>
      <c r="X3346" s="129"/>
      <c r="Y3346" s="100"/>
      <c r="Z3346" s="99"/>
      <c r="AA3346" s="100"/>
      <c r="AB3346" s="99"/>
      <c r="AC3346" s="100"/>
      <c r="AD3346" s="105"/>
      <c r="AE3346" s="94"/>
      <c r="AF3346" s="105"/>
      <c r="AG3346" s="94"/>
      <c r="AH3346" s="132"/>
      <c r="AI3346" s="97"/>
      <c r="AJ3346" s="96"/>
      <c r="AK3346" s="176"/>
      <c r="AL3346" s="169"/>
    </row>
    <row r="3347" spans="13:38" x14ac:dyDescent="0.45">
      <c r="M3347" s="96"/>
      <c r="N3347" s="103"/>
      <c r="R3347" s="108"/>
      <c r="S3347" s="98"/>
      <c r="T3347" s="105"/>
      <c r="V3347" s="171"/>
      <c r="W3347" s="95"/>
      <c r="X3347" s="129"/>
      <c r="Y3347" s="100"/>
      <c r="Z3347" s="99"/>
      <c r="AA3347" s="100"/>
      <c r="AB3347" s="99"/>
      <c r="AC3347" s="100"/>
      <c r="AD3347" s="105"/>
      <c r="AE3347" s="94"/>
      <c r="AF3347" s="105"/>
      <c r="AG3347" s="94"/>
      <c r="AH3347" s="132"/>
      <c r="AI3347" s="97"/>
      <c r="AJ3347" s="96"/>
      <c r="AK3347" s="176"/>
      <c r="AL3347" s="169"/>
    </row>
    <row r="3348" spans="13:38" x14ac:dyDescent="0.45">
      <c r="M3348" s="96"/>
      <c r="N3348" s="103"/>
      <c r="R3348" s="108"/>
      <c r="S3348" s="98"/>
      <c r="T3348" s="105"/>
      <c r="V3348" s="171"/>
      <c r="W3348" s="95"/>
      <c r="X3348" s="129"/>
      <c r="Y3348" s="100"/>
      <c r="Z3348" s="99"/>
      <c r="AA3348" s="100"/>
      <c r="AB3348" s="99"/>
      <c r="AC3348" s="100"/>
      <c r="AD3348" s="105"/>
      <c r="AE3348" s="94"/>
      <c r="AF3348" s="105"/>
      <c r="AG3348" s="94"/>
      <c r="AH3348" s="132"/>
      <c r="AI3348" s="97"/>
      <c r="AJ3348" s="96"/>
      <c r="AK3348" s="176"/>
      <c r="AL3348" s="169"/>
    </row>
    <row r="3349" spans="13:38" x14ac:dyDescent="0.45">
      <c r="M3349" s="96"/>
      <c r="N3349" s="103"/>
      <c r="R3349" s="108"/>
      <c r="S3349" s="98"/>
      <c r="T3349" s="105"/>
      <c r="V3349" s="171"/>
      <c r="W3349" s="95"/>
      <c r="X3349" s="129"/>
      <c r="Y3349" s="100"/>
      <c r="Z3349" s="99"/>
      <c r="AA3349" s="100"/>
      <c r="AB3349" s="99"/>
      <c r="AC3349" s="100"/>
      <c r="AD3349" s="105"/>
      <c r="AE3349" s="94"/>
      <c r="AF3349" s="105"/>
      <c r="AG3349" s="94"/>
      <c r="AH3349" s="132"/>
      <c r="AI3349" s="97"/>
      <c r="AJ3349" s="96"/>
      <c r="AK3349" s="176"/>
      <c r="AL3349" s="169"/>
    </row>
    <row r="3350" spans="13:38" x14ac:dyDescent="0.45">
      <c r="M3350" s="96"/>
      <c r="N3350" s="103"/>
      <c r="R3350" s="108"/>
      <c r="S3350" s="98"/>
      <c r="T3350" s="105"/>
      <c r="V3350" s="171"/>
      <c r="W3350" s="95"/>
      <c r="X3350" s="129"/>
      <c r="Y3350" s="100"/>
      <c r="Z3350" s="99"/>
      <c r="AA3350" s="100"/>
      <c r="AB3350" s="99"/>
      <c r="AC3350" s="100"/>
      <c r="AD3350" s="105"/>
      <c r="AE3350" s="94"/>
      <c r="AF3350" s="105"/>
      <c r="AG3350" s="94"/>
      <c r="AH3350" s="132"/>
      <c r="AI3350" s="97"/>
      <c r="AJ3350" s="96"/>
      <c r="AK3350" s="176"/>
      <c r="AL3350" s="169"/>
    </row>
    <row r="3351" spans="13:38" x14ac:dyDescent="0.45">
      <c r="M3351" s="96"/>
      <c r="N3351" s="103"/>
      <c r="R3351" s="108"/>
      <c r="S3351" s="98"/>
      <c r="T3351" s="105"/>
      <c r="V3351" s="171"/>
      <c r="W3351" s="95"/>
      <c r="X3351" s="129"/>
      <c r="Y3351" s="100"/>
      <c r="Z3351" s="99"/>
      <c r="AA3351" s="100"/>
      <c r="AB3351" s="99"/>
      <c r="AC3351" s="100"/>
      <c r="AD3351" s="105"/>
      <c r="AE3351" s="94"/>
      <c r="AF3351" s="105"/>
      <c r="AG3351" s="94"/>
      <c r="AH3351" s="132"/>
      <c r="AI3351" s="97"/>
      <c r="AJ3351" s="96"/>
      <c r="AK3351" s="176"/>
      <c r="AL3351" s="169"/>
    </row>
    <row r="3352" spans="13:38" x14ac:dyDescent="0.45">
      <c r="M3352" s="96"/>
      <c r="N3352" s="103"/>
      <c r="R3352" s="108"/>
      <c r="S3352" s="98"/>
      <c r="T3352" s="105"/>
      <c r="V3352" s="171"/>
      <c r="W3352" s="95"/>
      <c r="X3352" s="129"/>
      <c r="Y3352" s="100"/>
      <c r="Z3352" s="99"/>
      <c r="AA3352" s="100"/>
      <c r="AB3352" s="99"/>
      <c r="AC3352" s="100"/>
      <c r="AD3352" s="105"/>
      <c r="AE3352" s="94"/>
      <c r="AF3352" s="105"/>
      <c r="AG3352" s="94"/>
      <c r="AH3352" s="132"/>
      <c r="AI3352" s="97"/>
      <c r="AJ3352" s="96"/>
      <c r="AK3352" s="176"/>
      <c r="AL3352" s="169"/>
    </row>
    <row r="3353" spans="13:38" x14ac:dyDescent="0.45">
      <c r="M3353" s="96"/>
      <c r="N3353" s="103"/>
      <c r="R3353" s="108"/>
      <c r="S3353" s="98"/>
      <c r="T3353" s="105"/>
      <c r="V3353" s="171"/>
      <c r="W3353" s="95"/>
      <c r="X3353" s="129"/>
      <c r="Y3353" s="100"/>
      <c r="Z3353" s="99"/>
      <c r="AA3353" s="100"/>
      <c r="AB3353" s="99"/>
      <c r="AC3353" s="100"/>
      <c r="AD3353" s="105"/>
      <c r="AE3353" s="94"/>
      <c r="AF3353" s="105"/>
      <c r="AG3353" s="94"/>
      <c r="AH3353" s="132"/>
      <c r="AI3353" s="97"/>
      <c r="AJ3353" s="96"/>
      <c r="AK3353" s="176"/>
      <c r="AL3353" s="169"/>
    </row>
    <row r="3354" spans="13:38" x14ac:dyDescent="0.45">
      <c r="M3354" s="96"/>
      <c r="N3354" s="103"/>
      <c r="R3354" s="108"/>
      <c r="S3354" s="98"/>
      <c r="T3354" s="105"/>
      <c r="V3354" s="171"/>
      <c r="W3354" s="95"/>
      <c r="X3354" s="129"/>
      <c r="Y3354" s="100"/>
      <c r="Z3354" s="99"/>
      <c r="AA3354" s="100"/>
      <c r="AB3354" s="99"/>
      <c r="AC3354" s="100"/>
      <c r="AD3354" s="105"/>
      <c r="AE3354" s="94"/>
      <c r="AF3354" s="105"/>
      <c r="AG3354" s="94"/>
      <c r="AH3354" s="132"/>
      <c r="AI3354" s="97"/>
      <c r="AJ3354" s="96"/>
      <c r="AK3354" s="176"/>
      <c r="AL3354" s="169"/>
    </row>
    <row r="3355" spans="13:38" x14ac:dyDescent="0.45">
      <c r="M3355" s="96"/>
      <c r="N3355" s="103"/>
      <c r="R3355" s="108"/>
      <c r="S3355" s="98"/>
      <c r="T3355" s="105"/>
      <c r="V3355" s="171"/>
      <c r="W3355" s="95"/>
      <c r="X3355" s="129"/>
      <c r="Y3355" s="100"/>
      <c r="Z3355" s="99"/>
      <c r="AA3355" s="100"/>
      <c r="AB3355" s="99"/>
      <c r="AC3355" s="100"/>
      <c r="AD3355" s="105"/>
      <c r="AE3355" s="94"/>
      <c r="AF3355" s="105"/>
      <c r="AG3355" s="94"/>
      <c r="AH3355" s="132"/>
      <c r="AI3355" s="97"/>
      <c r="AJ3355" s="96"/>
      <c r="AK3355" s="176"/>
      <c r="AL3355" s="169"/>
    </row>
    <row r="3356" spans="13:38" x14ac:dyDescent="0.45">
      <c r="M3356" s="96"/>
      <c r="N3356" s="103"/>
      <c r="R3356" s="108"/>
      <c r="S3356" s="98"/>
      <c r="T3356" s="105"/>
      <c r="V3356" s="171"/>
      <c r="W3356" s="95"/>
      <c r="X3356" s="129"/>
      <c r="Y3356" s="100"/>
      <c r="Z3356" s="99"/>
      <c r="AA3356" s="100"/>
      <c r="AB3356" s="99"/>
      <c r="AC3356" s="100"/>
      <c r="AD3356" s="105"/>
      <c r="AE3356" s="94"/>
      <c r="AF3356" s="105"/>
      <c r="AG3356" s="94"/>
      <c r="AH3356" s="132"/>
      <c r="AI3356" s="97"/>
      <c r="AJ3356" s="96"/>
      <c r="AK3356" s="176"/>
      <c r="AL3356" s="169"/>
    </row>
    <row r="3357" spans="13:38" x14ac:dyDescent="0.45">
      <c r="M3357" s="96"/>
      <c r="N3357" s="103"/>
      <c r="R3357" s="108"/>
      <c r="S3357" s="98"/>
      <c r="T3357" s="105"/>
      <c r="V3357" s="171"/>
      <c r="W3357" s="95"/>
      <c r="X3357" s="129"/>
      <c r="Y3357" s="100"/>
      <c r="Z3357" s="99"/>
      <c r="AA3357" s="100"/>
      <c r="AB3357" s="99"/>
      <c r="AC3357" s="100"/>
      <c r="AD3357" s="105"/>
      <c r="AE3357" s="94"/>
      <c r="AF3357" s="105"/>
      <c r="AG3357" s="94"/>
      <c r="AH3357" s="132"/>
      <c r="AI3357" s="97"/>
      <c r="AJ3357" s="96"/>
      <c r="AK3357" s="176"/>
      <c r="AL3357" s="169"/>
    </row>
    <row r="3358" spans="13:38" x14ac:dyDescent="0.45">
      <c r="M3358" s="96"/>
      <c r="N3358" s="103"/>
      <c r="R3358" s="108"/>
      <c r="S3358" s="98"/>
      <c r="T3358" s="105"/>
      <c r="V3358" s="171"/>
      <c r="W3358" s="95"/>
      <c r="X3358" s="129"/>
      <c r="Y3358" s="100"/>
      <c r="Z3358" s="99"/>
      <c r="AA3358" s="100"/>
      <c r="AB3358" s="99"/>
      <c r="AC3358" s="100"/>
      <c r="AD3358" s="105"/>
      <c r="AE3358" s="94"/>
      <c r="AF3358" s="105"/>
      <c r="AG3358" s="94"/>
      <c r="AH3358" s="132"/>
      <c r="AI3358" s="97"/>
      <c r="AJ3358" s="96"/>
      <c r="AK3358" s="176"/>
      <c r="AL3358" s="169"/>
    </row>
    <row r="3359" spans="13:38" x14ac:dyDescent="0.45">
      <c r="M3359" s="96"/>
      <c r="N3359" s="103"/>
      <c r="R3359" s="108"/>
      <c r="S3359" s="98"/>
      <c r="T3359" s="105"/>
      <c r="V3359" s="171"/>
      <c r="W3359" s="95"/>
      <c r="X3359" s="129"/>
      <c r="Y3359" s="100"/>
      <c r="Z3359" s="99"/>
      <c r="AA3359" s="100"/>
      <c r="AB3359" s="99"/>
      <c r="AC3359" s="100"/>
      <c r="AD3359" s="105"/>
      <c r="AE3359" s="94"/>
      <c r="AF3359" s="105"/>
      <c r="AG3359" s="94"/>
      <c r="AH3359" s="132"/>
      <c r="AI3359" s="97"/>
      <c r="AJ3359" s="96"/>
      <c r="AK3359" s="176"/>
      <c r="AL3359" s="169"/>
    </row>
    <row r="3360" spans="13:38" x14ac:dyDescent="0.45">
      <c r="M3360" s="96"/>
      <c r="N3360" s="103"/>
      <c r="R3360" s="108"/>
      <c r="S3360" s="98"/>
      <c r="T3360" s="105"/>
      <c r="V3360" s="171"/>
      <c r="W3360" s="95"/>
      <c r="X3360" s="129"/>
      <c r="Y3360" s="100"/>
      <c r="Z3360" s="99"/>
      <c r="AA3360" s="100"/>
      <c r="AB3360" s="99"/>
      <c r="AC3360" s="100"/>
      <c r="AD3360" s="105"/>
      <c r="AE3360" s="94"/>
      <c r="AF3360" s="105"/>
      <c r="AG3360" s="94"/>
      <c r="AH3360" s="132"/>
      <c r="AI3360" s="97"/>
      <c r="AJ3360" s="96"/>
      <c r="AK3360" s="176"/>
      <c r="AL3360" s="169"/>
    </row>
    <row r="3361" spans="13:38" x14ac:dyDescent="0.45">
      <c r="M3361" s="96"/>
      <c r="N3361" s="103"/>
      <c r="R3361" s="108"/>
      <c r="S3361" s="98"/>
      <c r="T3361" s="105"/>
      <c r="V3361" s="171"/>
      <c r="W3361" s="95"/>
      <c r="X3361" s="129"/>
      <c r="Y3361" s="100"/>
      <c r="Z3361" s="99"/>
      <c r="AA3361" s="100"/>
      <c r="AB3361" s="99"/>
      <c r="AC3361" s="100"/>
      <c r="AD3361" s="105"/>
      <c r="AE3361" s="94"/>
      <c r="AF3361" s="105"/>
      <c r="AG3361" s="94"/>
      <c r="AH3361" s="132"/>
      <c r="AI3361" s="97"/>
      <c r="AJ3361" s="96"/>
      <c r="AK3361" s="176"/>
      <c r="AL3361" s="169"/>
    </row>
    <row r="3362" spans="13:38" x14ac:dyDescent="0.45">
      <c r="M3362" s="96"/>
      <c r="N3362" s="103"/>
      <c r="R3362" s="108"/>
      <c r="S3362" s="98"/>
      <c r="T3362" s="105"/>
      <c r="V3362" s="171"/>
      <c r="W3362" s="95"/>
      <c r="X3362" s="129"/>
      <c r="Y3362" s="100"/>
      <c r="Z3362" s="99"/>
      <c r="AA3362" s="100"/>
      <c r="AB3362" s="99"/>
      <c r="AC3362" s="100"/>
      <c r="AD3362" s="105"/>
      <c r="AE3362" s="94"/>
      <c r="AF3362" s="105"/>
      <c r="AG3362" s="94"/>
      <c r="AH3362" s="132"/>
      <c r="AI3362" s="97"/>
      <c r="AJ3362" s="96"/>
      <c r="AK3362" s="176"/>
      <c r="AL3362" s="169"/>
    </row>
    <row r="3363" spans="13:38" x14ac:dyDescent="0.45">
      <c r="M3363" s="96"/>
      <c r="N3363" s="103"/>
      <c r="R3363" s="108"/>
      <c r="S3363" s="98"/>
      <c r="T3363" s="105"/>
      <c r="V3363" s="171"/>
      <c r="W3363" s="95"/>
      <c r="X3363" s="129"/>
      <c r="Y3363" s="100"/>
      <c r="Z3363" s="99"/>
      <c r="AA3363" s="100"/>
      <c r="AB3363" s="99"/>
      <c r="AC3363" s="100"/>
      <c r="AD3363" s="105"/>
      <c r="AE3363" s="94"/>
      <c r="AF3363" s="105"/>
      <c r="AG3363" s="94"/>
      <c r="AH3363" s="132"/>
      <c r="AI3363" s="97"/>
      <c r="AJ3363" s="96"/>
      <c r="AK3363" s="176"/>
      <c r="AL3363" s="169"/>
    </row>
    <row r="3364" spans="13:38" x14ac:dyDescent="0.45">
      <c r="M3364" s="96"/>
      <c r="N3364" s="103"/>
      <c r="R3364" s="108"/>
      <c r="S3364" s="98"/>
      <c r="T3364" s="105"/>
      <c r="V3364" s="171"/>
      <c r="W3364" s="95"/>
      <c r="X3364" s="129"/>
      <c r="Y3364" s="100"/>
      <c r="Z3364" s="99"/>
      <c r="AA3364" s="100"/>
      <c r="AB3364" s="99"/>
      <c r="AC3364" s="100"/>
      <c r="AD3364" s="105"/>
      <c r="AE3364" s="94"/>
      <c r="AF3364" s="105"/>
      <c r="AG3364" s="94"/>
      <c r="AH3364" s="132"/>
      <c r="AI3364" s="97"/>
      <c r="AJ3364" s="96"/>
      <c r="AK3364" s="176"/>
      <c r="AL3364" s="169"/>
    </row>
    <row r="3365" spans="13:38" x14ac:dyDescent="0.45">
      <c r="M3365" s="96"/>
      <c r="N3365" s="103"/>
      <c r="R3365" s="108"/>
      <c r="S3365" s="98"/>
      <c r="T3365" s="105"/>
      <c r="V3365" s="171"/>
      <c r="W3365" s="95"/>
      <c r="X3365" s="129"/>
      <c r="Y3365" s="100"/>
      <c r="Z3365" s="99"/>
      <c r="AA3365" s="100"/>
      <c r="AB3365" s="99"/>
      <c r="AC3365" s="100"/>
      <c r="AD3365" s="105"/>
      <c r="AE3365" s="94"/>
      <c r="AF3365" s="105"/>
      <c r="AG3365" s="94"/>
      <c r="AH3365" s="132"/>
      <c r="AI3365" s="97"/>
      <c r="AJ3365" s="96"/>
      <c r="AK3365" s="176"/>
      <c r="AL3365" s="169"/>
    </row>
    <row r="3366" spans="13:38" x14ac:dyDescent="0.45">
      <c r="M3366" s="96"/>
      <c r="N3366" s="103"/>
      <c r="R3366" s="108"/>
      <c r="S3366" s="98"/>
      <c r="T3366" s="105"/>
      <c r="V3366" s="171"/>
      <c r="W3366" s="95"/>
      <c r="X3366" s="129"/>
      <c r="Y3366" s="100"/>
      <c r="Z3366" s="99"/>
      <c r="AA3366" s="100"/>
      <c r="AB3366" s="99"/>
      <c r="AC3366" s="100"/>
      <c r="AD3366" s="105"/>
      <c r="AE3366" s="94"/>
      <c r="AF3366" s="105"/>
      <c r="AG3366" s="94"/>
      <c r="AH3366" s="132"/>
      <c r="AI3366" s="97"/>
      <c r="AJ3366" s="96"/>
      <c r="AK3366" s="176"/>
      <c r="AL3366" s="169"/>
    </row>
    <row r="3367" spans="13:38" x14ac:dyDescent="0.45">
      <c r="M3367" s="96"/>
      <c r="N3367" s="103"/>
      <c r="R3367" s="108"/>
      <c r="S3367" s="98"/>
      <c r="T3367" s="105"/>
      <c r="V3367" s="171"/>
      <c r="W3367" s="95"/>
      <c r="X3367" s="129"/>
      <c r="Y3367" s="100"/>
      <c r="Z3367" s="99"/>
      <c r="AA3367" s="100"/>
      <c r="AB3367" s="99"/>
      <c r="AC3367" s="100"/>
      <c r="AD3367" s="105"/>
      <c r="AE3367" s="94"/>
      <c r="AF3367" s="105"/>
      <c r="AG3367" s="94"/>
      <c r="AH3367" s="132"/>
      <c r="AI3367" s="97"/>
      <c r="AJ3367" s="96"/>
      <c r="AK3367" s="176"/>
      <c r="AL3367" s="169"/>
    </row>
    <row r="3368" spans="13:38" x14ac:dyDescent="0.45">
      <c r="M3368" s="96"/>
      <c r="N3368" s="103"/>
      <c r="R3368" s="108"/>
      <c r="S3368" s="98"/>
      <c r="T3368" s="105"/>
      <c r="V3368" s="171"/>
      <c r="W3368" s="95"/>
      <c r="X3368" s="129"/>
      <c r="Y3368" s="100"/>
      <c r="Z3368" s="99"/>
      <c r="AA3368" s="100"/>
      <c r="AB3368" s="99"/>
      <c r="AC3368" s="100"/>
      <c r="AD3368" s="105"/>
      <c r="AE3368" s="94"/>
      <c r="AF3368" s="105"/>
      <c r="AG3368" s="94"/>
      <c r="AH3368" s="132"/>
      <c r="AI3368" s="97"/>
      <c r="AJ3368" s="96"/>
      <c r="AK3368" s="176"/>
      <c r="AL3368" s="169"/>
    </row>
    <row r="3369" spans="13:38" x14ac:dyDescent="0.45">
      <c r="M3369" s="96"/>
      <c r="N3369" s="103"/>
      <c r="R3369" s="108"/>
      <c r="S3369" s="98"/>
      <c r="T3369" s="105"/>
      <c r="V3369" s="171"/>
      <c r="W3369" s="95"/>
      <c r="X3369" s="129"/>
      <c r="Y3369" s="100"/>
      <c r="Z3369" s="99"/>
      <c r="AA3369" s="100"/>
      <c r="AB3369" s="99"/>
      <c r="AC3369" s="100"/>
      <c r="AD3369" s="105"/>
      <c r="AE3369" s="94"/>
      <c r="AF3369" s="105"/>
      <c r="AG3369" s="94"/>
      <c r="AH3369" s="132"/>
      <c r="AI3369" s="97"/>
      <c r="AJ3369" s="96"/>
      <c r="AK3369" s="176"/>
      <c r="AL3369" s="169"/>
    </row>
    <row r="3370" spans="13:38" x14ac:dyDescent="0.45">
      <c r="M3370" s="96"/>
      <c r="N3370" s="103"/>
      <c r="R3370" s="108"/>
      <c r="S3370" s="98"/>
      <c r="T3370" s="105"/>
      <c r="V3370" s="171"/>
      <c r="W3370" s="95"/>
      <c r="X3370" s="129"/>
      <c r="Y3370" s="100"/>
      <c r="Z3370" s="99"/>
      <c r="AA3370" s="100"/>
      <c r="AB3370" s="99"/>
      <c r="AC3370" s="100"/>
      <c r="AD3370" s="105"/>
      <c r="AE3370" s="94"/>
      <c r="AF3370" s="105"/>
      <c r="AG3370" s="94"/>
      <c r="AH3370" s="132"/>
      <c r="AI3370" s="97"/>
      <c r="AJ3370" s="96"/>
      <c r="AK3370" s="176"/>
      <c r="AL3370" s="169"/>
    </row>
    <row r="3371" spans="13:38" x14ac:dyDescent="0.45">
      <c r="M3371" s="96"/>
      <c r="N3371" s="103"/>
      <c r="R3371" s="108"/>
      <c r="S3371" s="98"/>
      <c r="T3371" s="105"/>
      <c r="V3371" s="171"/>
      <c r="W3371" s="95"/>
      <c r="X3371" s="129"/>
      <c r="Y3371" s="100"/>
      <c r="Z3371" s="99"/>
      <c r="AA3371" s="100"/>
      <c r="AB3371" s="99"/>
      <c r="AC3371" s="100"/>
      <c r="AD3371" s="105"/>
      <c r="AE3371" s="94"/>
      <c r="AF3371" s="105"/>
      <c r="AG3371" s="94"/>
      <c r="AH3371" s="132"/>
      <c r="AI3371" s="97"/>
      <c r="AJ3371" s="96"/>
      <c r="AK3371" s="176"/>
      <c r="AL3371" s="169"/>
    </row>
    <row r="3372" spans="13:38" x14ac:dyDescent="0.45">
      <c r="M3372" s="96"/>
      <c r="N3372" s="103"/>
      <c r="R3372" s="108"/>
      <c r="S3372" s="98"/>
      <c r="T3372" s="105"/>
      <c r="V3372" s="171"/>
      <c r="W3372" s="95"/>
      <c r="X3372" s="129"/>
      <c r="Y3372" s="100"/>
      <c r="Z3372" s="99"/>
      <c r="AA3372" s="100"/>
      <c r="AB3372" s="99"/>
      <c r="AC3372" s="100"/>
      <c r="AD3372" s="105"/>
      <c r="AE3372" s="94"/>
      <c r="AF3372" s="105"/>
      <c r="AG3372" s="94"/>
      <c r="AH3372" s="132"/>
      <c r="AI3372" s="97"/>
      <c r="AJ3372" s="96"/>
      <c r="AK3372" s="176"/>
      <c r="AL3372" s="169"/>
    </row>
    <row r="3373" spans="13:38" x14ac:dyDescent="0.45">
      <c r="M3373" s="96"/>
      <c r="N3373" s="103"/>
      <c r="R3373" s="108"/>
      <c r="S3373" s="98"/>
      <c r="T3373" s="105"/>
      <c r="V3373" s="171"/>
      <c r="W3373" s="95"/>
      <c r="X3373" s="129"/>
      <c r="Y3373" s="100"/>
      <c r="Z3373" s="99"/>
      <c r="AA3373" s="100"/>
      <c r="AB3373" s="99"/>
      <c r="AC3373" s="100"/>
      <c r="AD3373" s="105"/>
      <c r="AE3373" s="94"/>
      <c r="AF3373" s="105"/>
      <c r="AG3373" s="94"/>
      <c r="AH3373" s="132"/>
      <c r="AI3373" s="97"/>
      <c r="AJ3373" s="96"/>
      <c r="AK3373" s="176"/>
      <c r="AL3373" s="169"/>
    </row>
    <row r="3374" spans="13:38" x14ac:dyDescent="0.45">
      <c r="M3374" s="96"/>
      <c r="N3374" s="103"/>
      <c r="R3374" s="108"/>
      <c r="S3374" s="98"/>
      <c r="T3374" s="105"/>
      <c r="V3374" s="171"/>
      <c r="W3374" s="95"/>
      <c r="X3374" s="129"/>
      <c r="Y3374" s="100"/>
      <c r="Z3374" s="99"/>
      <c r="AA3374" s="100"/>
      <c r="AB3374" s="99"/>
      <c r="AC3374" s="100"/>
      <c r="AD3374" s="105"/>
      <c r="AE3374" s="94"/>
      <c r="AF3374" s="105"/>
      <c r="AG3374" s="94"/>
      <c r="AH3374" s="132"/>
      <c r="AI3374" s="97"/>
      <c r="AJ3374" s="96"/>
      <c r="AK3374" s="176"/>
      <c r="AL3374" s="169"/>
    </row>
    <row r="3375" spans="13:38" x14ac:dyDescent="0.45">
      <c r="M3375" s="96"/>
      <c r="N3375" s="103"/>
      <c r="R3375" s="108"/>
      <c r="S3375" s="98"/>
      <c r="T3375" s="105"/>
      <c r="V3375" s="171"/>
      <c r="W3375" s="95"/>
      <c r="X3375" s="129"/>
      <c r="Y3375" s="100"/>
      <c r="Z3375" s="99"/>
      <c r="AA3375" s="100"/>
      <c r="AB3375" s="99"/>
      <c r="AC3375" s="100"/>
      <c r="AD3375" s="105"/>
      <c r="AE3375" s="94"/>
      <c r="AF3375" s="105"/>
      <c r="AG3375" s="94"/>
      <c r="AH3375" s="132"/>
      <c r="AI3375" s="97"/>
      <c r="AJ3375" s="96"/>
      <c r="AK3375" s="176"/>
      <c r="AL3375" s="169"/>
    </row>
    <row r="3376" spans="13:38" x14ac:dyDescent="0.45">
      <c r="M3376" s="96"/>
      <c r="N3376" s="103"/>
      <c r="R3376" s="108"/>
      <c r="S3376" s="98"/>
      <c r="T3376" s="105"/>
      <c r="V3376" s="171"/>
      <c r="W3376" s="95"/>
      <c r="X3376" s="129"/>
      <c r="Y3376" s="100"/>
      <c r="Z3376" s="99"/>
      <c r="AA3376" s="100"/>
      <c r="AB3376" s="99"/>
      <c r="AC3376" s="100"/>
      <c r="AD3376" s="105"/>
      <c r="AE3376" s="94"/>
      <c r="AF3376" s="105"/>
      <c r="AG3376" s="94"/>
      <c r="AH3376" s="132"/>
      <c r="AI3376" s="97"/>
      <c r="AJ3376" s="96"/>
      <c r="AK3376" s="176"/>
      <c r="AL3376" s="169"/>
    </row>
    <row r="3377" spans="13:38" x14ac:dyDescent="0.45">
      <c r="M3377" s="96"/>
      <c r="N3377" s="103"/>
      <c r="R3377" s="108"/>
      <c r="S3377" s="98"/>
      <c r="T3377" s="105"/>
      <c r="V3377" s="171"/>
      <c r="W3377" s="95"/>
      <c r="X3377" s="129"/>
      <c r="Y3377" s="100"/>
      <c r="Z3377" s="99"/>
      <c r="AA3377" s="100"/>
      <c r="AB3377" s="99"/>
      <c r="AC3377" s="100"/>
      <c r="AD3377" s="105"/>
      <c r="AE3377" s="94"/>
      <c r="AF3377" s="105"/>
      <c r="AG3377" s="94"/>
      <c r="AH3377" s="132"/>
      <c r="AI3377" s="97"/>
      <c r="AJ3377" s="96"/>
      <c r="AK3377" s="176"/>
      <c r="AL3377" s="169"/>
    </row>
    <row r="3378" spans="13:38" x14ac:dyDescent="0.45">
      <c r="M3378" s="96"/>
      <c r="N3378" s="103"/>
      <c r="R3378" s="108"/>
      <c r="S3378" s="98"/>
      <c r="T3378" s="105"/>
      <c r="V3378" s="171"/>
      <c r="W3378" s="95"/>
      <c r="X3378" s="129"/>
      <c r="Y3378" s="100"/>
      <c r="Z3378" s="99"/>
      <c r="AA3378" s="100"/>
      <c r="AB3378" s="99"/>
      <c r="AC3378" s="100"/>
      <c r="AD3378" s="105"/>
      <c r="AE3378" s="94"/>
      <c r="AF3378" s="105"/>
      <c r="AG3378" s="94"/>
      <c r="AH3378" s="132"/>
      <c r="AI3378" s="97"/>
      <c r="AJ3378" s="96"/>
      <c r="AK3378" s="176"/>
      <c r="AL3378" s="169"/>
    </row>
    <row r="3379" spans="13:38" x14ac:dyDescent="0.45">
      <c r="M3379" s="96"/>
      <c r="N3379" s="103"/>
      <c r="R3379" s="108"/>
      <c r="S3379" s="98"/>
      <c r="T3379" s="105"/>
      <c r="V3379" s="171"/>
      <c r="W3379" s="95"/>
      <c r="X3379" s="129"/>
      <c r="Y3379" s="100"/>
      <c r="Z3379" s="99"/>
      <c r="AA3379" s="100"/>
      <c r="AB3379" s="99"/>
      <c r="AC3379" s="100"/>
      <c r="AD3379" s="105"/>
      <c r="AE3379" s="94"/>
      <c r="AF3379" s="105"/>
      <c r="AG3379" s="94"/>
      <c r="AH3379" s="132"/>
      <c r="AI3379" s="97"/>
      <c r="AJ3379" s="96"/>
      <c r="AK3379" s="176"/>
      <c r="AL3379" s="169"/>
    </row>
    <row r="3380" spans="13:38" x14ac:dyDescent="0.45">
      <c r="M3380" s="96"/>
      <c r="N3380" s="103"/>
      <c r="R3380" s="108"/>
      <c r="S3380" s="98"/>
      <c r="T3380" s="105"/>
      <c r="V3380" s="171"/>
      <c r="W3380" s="95"/>
      <c r="X3380" s="129"/>
      <c r="Y3380" s="100"/>
      <c r="Z3380" s="99"/>
      <c r="AA3380" s="100"/>
      <c r="AB3380" s="99"/>
      <c r="AC3380" s="100"/>
      <c r="AD3380" s="105"/>
      <c r="AE3380" s="94"/>
      <c r="AF3380" s="105"/>
      <c r="AG3380" s="94"/>
      <c r="AH3380" s="132"/>
      <c r="AI3380" s="97"/>
      <c r="AJ3380" s="96"/>
      <c r="AK3380" s="176"/>
      <c r="AL3380" s="169"/>
    </row>
    <row r="3381" spans="13:38" x14ac:dyDescent="0.45">
      <c r="M3381" s="96"/>
      <c r="N3381" s="103"/>
      <c r="R3381" s="108"/>
      <c r="S3381" s="98"/>
      <c r="T3381" s="105"/>
      <c r="V3381" s="171"/>
      <c r="W3381" s="95"/>
      <c r="X3381" s="129"/>
      <c r="Y3381" s="100"/>
      <c r="Z3381" s="99"/>
      <c r="AA3381" s="100"/>
      <c r="AB3381" s="99"/>
      <c r="AC3381" s="100"/>
      <c r="AD3381" s="105"/>
      <c r="AE3381" s="94"/>
      <c r="AF3381" s="105"/>
      <c r="AG3381" s="94"/>
      <c r="AH3381" s="132"/>
      <c r="AI3381" s="97"/>
      <c r="AJ3381" s="96"/>
      <c r="AK3381" s="176"/>
      <c r="AL3381" s="169"/>
    </row>
    <row r="3382" spans="13:38" x14ac:dyDescent="0.45">
      <c r="M3382" s="96"/>
      <c r="N3382" s="103"/>
      <c r="R3382" s="108"/>
      <c r="S3382" s="98"/>
      <c r="T3382" s="105"/>
      <c r="V3382" s="171"/>
      <c r="W3382" s="95"/>
      <c r="X3382" s="129"/>
      <c r="Y3382" s="100"/>
      <c r="Z3382" s="99"/>
      <c r="AA3382" s="100"/>
      <c r="AB3382" s="99"/>
      <c r="AC3382" s="100"/>
      <c r="AD3382" s="105"/>
      <c r="AE3382" s="94"/>
      <c r="AF3382" s="105"/>
      <c r="AG3382" s="94"/>
      <c r="AH3382" s="132"/>
      <c r="AI3382" s="97"/>
      <c r="AJ3382" s="96"/>
      <c r="AK3382" s="176"/>
      <c r="AL3382" s="169"/>
    </row>
    <row r="3383" spans="13:38" x14ac:dyDescent="0.45">
      <c r="M3383" s="96"/>
      <c r="N3383" s="103"/>
      <c r="R3383" s="108"/>
      <c r="S3383" s="98"/>
      <c r="T3383" s="105"/>
      <c r="V3383" s="171"/>
      <c r="W3383" s="95"/>
      <c r="X3383" s="129"/>
      <c r="Y3383" s="100"/>
      <c r="Z3383" s="99"/>
      <c r="AA3383" s="100"/>
      <c r="AB3383" s="99"/>
      <c r="AC3383" s="100"/>
      <c r="AD3383" s="105"/>
      <c r="AE3383" s="94"/>
      <c r="AF3383" s="105"/>
      <c r="AG3383" s="94"/>
      <c r="AH3383" s="132"/>
      <c r="AI3383" s="97"/>
      <c r="AJ3383" s="96"/>
      <c r="AK3383" s="176"/>
      <c r="AL3383" s="169"/>
    </row>
    <row r="3384" spans="13:38" x14ac:dyDescent="0.45">
      <c r="M3384" s="96"/>
      <c r="N3384" s="103"/>
      <c r="R3384" s="108"/>
      <c r="S3384" s="98"/>
      <c r="T3384" s="105"/>
      <c r="V3384" s="171"/>
      <c r="W3384" s="95"/>
      <c r="X3384" s="129"/>
      <c r="Y3384" s="100"/>
      <c r="Z3384" s="99"/>
      <c r="AA3384" s="100"/>
      <c r="AB3384" s="99"/>
      <c r="AC3384" s="100"/>
      <c r="AD3384" s="105"/>
      <c r="AE3384" s="94"/>
      <c r="AF3384" s="105"/>
      <c r="AG3384" s="94"/>
      <c r="AH3384" s="132"/>
      <c r="AI3384" s="97"/>
      <c r="AJ3384" s="96"/>
      <c r="AK3384" s="176"/>
      <c r="AL3384" s="169"/>
    </row>
    <row r="3385" spans="13:38" x14ac:dyDescent="0.45">
      <c r="M3385" s="96"/>
      <c r="N3385" s="103"/>
      <c r="R3385" s="108"/>
      <c r="S3385" s="98"/>
      <c r="T3385" s="105"/>
      <c r="V3385" s="171"/>
      <c r="W3385" s="95"/>
      <c r="X3385" s="129"/>
      <c r="Y3385" s="100"/>
      <c r="Z3385" s="99"/>
      <c r="AA3385" s="100"/>
      <c r="AB3385" s="99"/>
      <c r="AC3385" s="100"/>
      <c r="AD3385" s="105"/>
      <c r="AE3385" s="94"/>
      <c r="AF3385" s="105"/>
      <c r="AG3385" s="94"/>
      <c r="AH3385" s="132"/>
      <c r="AI3385" s="97"/>
      <c r="AJ3385" s="96"/>
      <c r="AK3385" s="176"/>
      <c r="AL3385" s="169"/>
    </row>
    <row r="3386" spans="13:38" x14ac:dyDescent="0.45">
      <c r="M3386" s="96"/>
      <c r="N3386" s="103"/>
      <c r="R3386" s="108"/>
      <c r="S3386" s="98"/>
      <c r="T3386" s="105"/>
      <c r="V3386" s="171"/>
      <c r="W3386" s="95"/>
      <c r="X3386" s="129"/>
      <c r="Y3386" s="100"/>
      <c r="Z3386" s="99"/>
      <c r="AA3386" s="100"/>
      <c r="AB3386" s="99"/>
      <c r="AC3386" s="100"/>
      <c r="AD3386" s="105"/>
      <c r="AE3386" s="94"/>
      <c r="AF3386" s="105"/>
      <c r="AG3386" s="94"/>
      <c r="AH3386" s="132"/>
      <c r="AI3386" s="97"/>
      <c r="AJ3386" s="96"/>
      <c r="AK3386" s="176"/>
      <c r="AL3386" s="169"/>
    </row>
    <row r="3387" spans="13:38" x14ac:dyDescent="0.45">
      <c r="M3387" s="96"/>
      <c r="N3387" s="103"/>
      <c r="R3387" s="108"/>
      <c r="S3387" s="98"/>
      <c r="T3387" s="105"/>
      <c r="V3387" s="171"/>
      <c r="W3387" s="95"/>
      <c r="X3387" s="129"/>
      <c r="Y3387" s="100"/>
      <c r="Z3387" s="99"/>
      <c r="AA3387" s="100"/>
      <c r="AB3387" s="99"/>
      <c r="AC3387" s="100"/>
      <c r="AD3387" s="105"/>
      <c r="AE3387" s="94"/>
      <c r="AF3387" s="105"/>
      <c r="AG3387" s="94"/>
      <c r="AH3387" s="132"/>
      <c r="AI3387" s="97"/>
      <c r="AJ3387" s="96"/>
      <c r="AK3387" s="176"/>
      <c r="AL3387" s="169"/>
    </row>
    <row r="3388" spans="13:38" x14ac:dyDescent="0.45">
      <c r="M3388" s="96"/>
      <c r="N3388" s="103"/>
      <c r="R3388" s="108"/>
      <c r="S3388" s="98"/>
      <c r="T3388" s="105"/>
      <c r="V3388" s="171"/>
      <c r="W3388" s="95"/>
      <c r="X3388" s="129"/>
      <c r="Y3388" s="100"/>
      <c r="Z3388" s="99"/>
      <c r="AA3388" s="100"/>
      <c r="AB3388" s="99"/>
      <c r="AC3388" s="100"/>
      <c r="AD3388" s="105"/>
      <c r="AE3388" s="94"/>
      <c r="AF3388" s="105"/>
      <c r="AG3388" s="94"/>
      <c r="AH3388" s="132"/>
      <c r="AI3388" s="97"/>
      <c r="AJ3388" s="96"/>
      <c r="AK3388" s="176"/>
      <c r="AL3388" s="169"/>
    </row>
    <row r="3389" spans="13:38" x14ac:dyDescent="0.45">
      <c r="M3389" s="96"/>
      <c r="N3389" s="103"/>
      <c r="R3389" s="108"/>
      <c r="S3389" s="98"/>
      <c r="T3389" s="105"/>
      <c r="V3389" s="171"/>
      <c r="W3389" s="95"/>
      <c r="X3389" s="129"/>
      <c r="Y3389" s="100"/>
      <c r="Z3389" s="99"/>
      <c r="AA3389" s="100"/>
      <c r="AB3389" s="99"/>
      <c r="AC3389" s="100"/>
      <c r="AD3389" s="105"/>
      <c r="AE3389" s="94"/>
      <c r="AF3389" s="105"/>
      <c r="AG3389" s="94"/>
      <c r="AH3389" s="132"/>
      <c r="AI3389" s="97"/>
      <c r="AJ3389" s="96"/>
      <c r="AK3389" s="176"/>
      <c r="AL3389" s="169"/>
    </row>
    <row r="3390" spans="13:38" x14ac:dyDescent="0.45">
      <c r="M3390" s="96"/>
      <c r="N3390" s="103"/>
      <c r="R3390" s="108"/>
      <c r="S3390" s="98"/>
      <c r="T3390" s="105"/>
      <c r="V3390" s="171"/>
      <c r="W3390" s="95"/>
      <c r="X3390" s="129"/>
      <c r="Y3390" s="100"/>
      <c r="Z3390" s="99"/>
      <c r="AA3390" s="100"/>
      <c r="AB3390" s="99"/>
      <c r="AC3390" s="100"/>
      <c r="AD3390" s="105"/>
      <c r="AE3390" s="94"/>
      <c r="AF3390" s="105"/>
      <c r="AG3390" s="94"/>
      <c r="AH3390" s="132"/>
      <c r="AI3390" s="97"/>
      <c r="AJ3390" s="96"/>
      <c r="AK3390" s="176"/>
      <c r="AL3390" s="169"/>
    </row>
    <row r="3391" spans="13:38" x14ac:dyDescent="0.45">
      <c r="M3391" s="96"/>
      <c r="N3391" s="103"/>
      <c r="R3391" s="108"/>
      <c r="S3391" s="98"/>
      <c r="T3391" s="105"/>
      <c r="V3391" s="171"/>
      <c r="W3391" s="95"/>
      <c r="X3391" s="129"/>
      <c r="Y3391" s="100"/>
      <c r="Z3391" s="99"/>
      <c r="AA3391" s="100"/>
      <c r="AB3391" s="99"/>
      <c r="AC3391" s="100"/>
      <c r="AD3391" s="105"/>
      <c r="AE3391" s="94"/>
      <c r="AF3391" s="105"/>
      <c r="AG3391" s="94"/>
      <c r="AH3391" s="132"/>
      <c r="AI3391" s="97"/>
      <c r="AJ3391" s="96"/>
      <c r="AK3391" s="176"/>
      <c r="AL3391" s="169"/>
    </row>
    <row r="3392" spans="13:38" x14ac:dyDescent="0.45">
      <c r="M3392" s="96"/>
      <c r="N3392" s="103"/>
      <c r="R3392" s="108"/>
      <c r="S3392" s="98"/>
      <c r="T3392" s="105"/>
      <c r="V3392" s="171"/>
      <c r="W3392" s="95"/>
      <c r="X3392" s="129"/>
      <c r="Y3392" s="100"/>
      <c r="Z3392" s="99"/>
      <c r="AA3392" s="100"/>
      <c r="AB3392" s="99"/>
      <c r="AC3392" s="100"/>
      <c r="AD3392" s="105"/>
      <c r="AE3392" s="94"/>
      <c r="AF3392" s="105"/>
      <c r="AG3392" s="94"/>
      <c r="AH3392" s="132"/>
      <c r="AI3392" s="97"/>
      <c r="AJ3392" s="96"/>
      <c r="AK3392" s="176"/>
      <c r="AL3392" s="169"/>
    </row>
    <row r="3393" spans="13:38" x14ac:dyDescent="0.45">
      <c r="M3393" s="96"/>
      <c r="N3393" s="103"/>
      <c r="R3393" s="108"/>
      <c r="S3393" s="98"/>
      <c r="T3393" s="105"/>
      <c r="V3393" s="171"/>
      <c r="W3393" s="95"/>
      <c r="X3393" s="129"/>
      <c r="Y3393" s="100"/>
      <c r="Z3393" s="99"/>
      <c r="AA3393" s="100"/>
      <c r="AB3393" s="99"/>
      <c r="AC3393" s="100"/>
      <c r="AD3393" s="105"/>
      <c r="AE3393" s="94"/>
      <c r="AF3393" s="105"/>
      <c r="AG3393" s="94"/>
      <c r="AH3393" s="132"/>
      <c r="AI3393" s="97"/>
      <c r="AJ3393" s="96"/>
      <c r="AK3393" s="176"/>
      <c r="AL3393" s="169"/>
    </row>
    <row r="3394" spans="13:38" x14ac:dyDescent="0.45">
      <c r="M3394" s="96"/>
      <c r="N3394" s="103"/>
      <c r="R3394" s="108"/>
      <c r="S3394" s="98"/>
      <c r="T3394" s="105"/>
      <c r="V3394" s="171"/>
      <c r="W3394" s="95"/>
      <c r="X3394" s="129"/>
      <c r="Y3394" s="100"/>
      <c r="Z3394" s="99"/>
      <c r="AA3394" s="100"/>
      <c r="AB3394" s="99"/>
      <c r="AC3394" s="100"/>
      <c r="AD3394" s="105"/>
      <c r="AE3394" s="94"/>
      <c r="AF3394" s="105"/>
      <c r="AG3394" s="94"/>
      <c r="AH3394" s="132"/>
      <c r="AI3394" s="97"/>
      <c r="AJ3394" s="96"/>
      <c r="AK3394" s="176"/>
      <c r="AL3394" s="169"/>
    </row>
    <row r="3395" spans="13:38" x14ac:dyDescent="0.45">
      <c r="M3395" s="96"/>
      <c r="N3395" s="103"/>
      <c r="R3395" s="108"/>
      <c r="S3395" s="98"/>
      <c r="T3395" s="105"/>
      <c r="V3395" s="171"/>
      <c r="W3395" s="95"/>
      <c r="X3395" s="129"/>
      <c r="Y3395" s="100"/>
      <c r="Z3395" s="99"/>
      <c r="AA3395" s="100"/>
      <c r="AB3395" s="99"/>
      <c r="AC3395" s="100"/>
      <c r="AD3395" s="105"/>
      <c r="AE3395" s="94"/>
      <c r="AF3395" s="105"/>
      <c r="AG3395" s="94"/>
      <c r="AH3395" s="132"/>
      <c r="AI3395" s="97"/>
      <c r="AJ3395" s="96"/>
      <c r="AK3395" s="176"/>
      <c r="AL3395" s="169"/>
    </row>
    <row r="3396" spans="13:38" x14ac:dyDescent="0.45">
      <c r="M3396" s="96"/>
      <c r="N3396" s="103"/>
      <c r="R3396" s="108"/>
      <c r="S3396" s="98"/>
      <c r="T3396" s="105"/>
      <c r="V3396" s="171"/>
      <c r="W3396" s="95"/>
      <c r="X3396" s="129"/>
      <c r="Y3396" s="100"/>
      <c r="Z3396" s="99"/>
      <c r="AA3396" s="100"/>
      <c r="AB3396" s="99"/>
      <c r="AC3396" s="100"/>
      <c r="AD3396" s="105"/>
      <c r="AE3396" s="94"/>
      <c r="AF3396" s="105"/>
      <c r="AG3396" s="94"/>
      <c r="AH3396" s="132"/>
      <c r="AI3396" s="97"/>
      <c r="AJ3396" s="96"/>
      <c r="AK3396" s="176"/>
      <c r="AL3396" s="169"/>
    </row>
    <row r="3397" spans="13:38" x14ac:dyDescent="0.45">
      <c r="M3397" s="96"/>
      <c r="N3397" s="103"/>
      <c r="R3397" s="108"/>
      <c r="S3397" s="98"/>
      <c r="T3397" s="105"/>
      <c r="V3397" s="171"/>
      <c r="W3397" s="95"/>
      <c r="X3397" s="129"/>
      <c r="Y3397" s="100"/>
      <c r="Z3397" s="99"/>
      <c r="AA3397" s="100"/>
      <c r="AB3397" s="99"/>
      <c r="AC3397" s="100"/>
      <c r="AD3397" s="105"/>
      <c r="AE3397" s="94"/>
      <c r="AF3397" s="105"/>
      <c r="AG3397" s="94"/>
      <c r="AH3397" s="132"/>
      <c r="AI3397" s="97"/>
      <c r="AJ3397" s="96"/>
      <c r="AK3397" s="176"/>
      <c r="AL3397" s="169"/>
    </row>
    <row r="3398" spans="13:38" x14ac:dyDescent="0.45">
      <c r="M3398" s="96"/>
      <c r="N3398" s="103"/>
      <c r="R3398" s="108"/>
      <c r="S3398" s="98"/>
      <c r="T3398" s="105"/>
      <c r="V3398" s="171"/>
      <c r="W3398" s="95"/>
      <c r="X3398" s="129"/>
      <c r="Y3398" s="100"/>
      <c r="Z3398" s="99"/>
      <c r="AA3398" s="100"/>
      <c r="AB3398" s="99"/>
      <c r="AC3398" s="100"/>
      <c r="AD3398" s="105"/>
      <c r="AE3398" s="94"/>
      <c r="AF3398" s="105"/>
      <c r="AG3398" s="94"/>
      <c r="AH3398" s="132"/>
      <c r="AI3398" s="97"/>
      <c r="AJ3398" s="96"/>
      <c r="AK3398" s="176"/>
      <c r="AL3398" s="169"/>
    </row>
    <row r="3399" spans="13:38" x14ac:dyDescent="0.45">
      <c r="M3399" s="96"/>
      <c r="N3399" s="103"/>
      <c r="R3399" s="108"/>
      <c r="S3399" s="98"/>
      <c r="T3399" s="105"/>
      <c r="V3399" s="171"/>
      <c r="W3399" s="95"/>
      <c r="X3399" s="129"/>
      <c r="Y3399" s="100"/>
      <c r="Z3399" s="99"/>
      <c r="AA3399" s="100"/>
      <c r="AB3399" s="99"/>
      <c r="AC3399" s="100"/>
      <c r="AD3399" s="105"/>
      <c r="AE3399" s="94"/>
      <c r="AF3399" s="105"/>
      <c r="AG3399" s="94"/>
      <c r="AH3399" s="132"/>
      <c r="AI3399" s="97"/>
      <c r="AJ3399" s="96"/>
      <c r="AK3399" s="176"/>
      <c r="AL3399" s="169"/>
    </row>
    <row r="3400" spans="13:38" x14ac:dyDescent="0.45">
      <c r="M3400" s="96"/>
      <c r="N3400" s="103"/>
      <c r="R3400" s="108"/>
      <c r="S3400" s="98"/>
      <c r="T3400" s="105"/>
      <c r="V3400" s="171"/>
      <c r="W3400" s="95"/>
      <c r="X3400" s="129"/>
      <c r="Y3400" s="100"/>
      <c r="Z3400" s="99"/>
      <c r="AA3400" s="100"/>
      <c r="AB3400" s="99"/>
      <c r="AC3400" s="100"/>
      <c r="AD3400" s="105"/>
      <c r="AE3400" s="94"/>
      <c r="AF3400" s="105"/>
      <c r="AG3400" s="94"/>
      <c r="AH3400" s="132"/>
      <c r="AI3400" s="97"/>
      <c r="AJ3400" s="96"/>
      <c r="AK3400" s="176"/>
      <c r="AL3400" s="169"/>
    </row>
    <row r="3401" spans="13:38" x14ac:dyDescent="0.45">
      <c r="M3401" s="96"/>
      <c r="N3401" s="103"/>
      <c r="R3401" s="108"/>
      <c r="S3401" s="98"/>
      <c r="T3401" s="105"/>
      <c r="V3401" s="171"/>
      <c r="W3401" s="95"/>
      <c r="X3401" s="129"/>
      <c r="Y3401" s="100"/>
      <c r="Z3401" s="99"/>
      <c r="AA3401" s="100"/>
      <c r="AB3401" s="99"/>
      <c r="AC3401" s="100"/>
      <c r="AD3401" s="105"/>
      <c r="AE3401" s="94"/>
      <c r="AF3401" s="105"/>
      <c r="AG3401" s="94"/>
      <c r="AH3401" s="132"/>
      <c r="AI3401" s="97"/>
      <c r="AJ3401" s="96"/>
      <c r="AK3401" s="176"/>
      <c r="AL3401" s="169"/>
    </row>
    <row r="3402" spans="13:38" x14ac:dyDescent="0.45">
      <c r="M3402" s="96"/>
      <c r="N3402" s="103"/>
      <c r="R3402" s="108"/>
      <c r="S3402" s="98"/>
      <c r="T3402" s="105"/>
      <c r="V3402" s="171"/>
      <c r="W3402" s="95"/>
      <c r="X3402" s="129"/>
      <c r="Y3402" s="100"/>
      <c r="Z3402" s="99"/>
      <c r="AA3402" s="100"/>
      <c r="AB3402" s="99"/>
      <c r="AC3402" s="100"/>
      <c r="AD3402" s="105"/>
      <c r="AE3402" s="94"/>
      <c r="AF3402" s="105"/>
      <c r="AG3402" s="94"/>
      <c r="AH3402" s="132"/>
      <c r="AI3402" s="97"/>
      <c r="AJ3402" s="96"/>
      <c r="AK3402" s="176"/>
      <c r="AL3402" s="169"/>
    </row>
    <row r="3403" spans="13:38" x14ac:dyDescent="0.45">
      <c r="M3403" s="96"/>
      <c r="N3403" s="103"/>
      <c r="R3403" s="108"/>
      <c r="S3403" s="98"/>
      <c r="T3403" s="105"/>
      <c r="V3403" s="171"/>
      <c r="W3403" s="95"/>
      <c r="X3403" s="129"/>
      <c r="Y3403" s="100"/>
      <c r="Z3403" s="99"/>
      <c r="AA3403" s="100"/>
      <c r="AB3403" s="99"/>
      <c r="AC3403" s="100"/>
      <c r="AD3403" s="105"/>
      <c r="AE3403" s="94"/>
      <c r="AF3403" s="105"/>
      <c r="AG3403" s="94"/>
      <c r="AH3403" s="132"/>
      <c r="AI3403" s="97"/>
      <c r="AJ3403" s="96"/>
      <c r="AK3403" s="176"/>
      <c r="AL3403" s="169"/>
    </row>
    <row r="3404" spans="13:38" x14ac:dyDescent="0.45">
      <c r="M3404" s="96"/>
      <c r="N3404" s="103"/>
      <c r="R3404" s="108"/>
      <c r="S3404" s="98"/>
      <c r="T3404" s="105"/>
      <c r="V3404" s="171"/>
      <c r="W3404" s="95"/>
      <c r="X3404" s="129"/>
      <c r="Y3404" s="100"/>
      <c r="Z3404" s="99"/>
      <c r="AA3404" s="100"/>
      <c r="AB3404" s="99"/>
      <c r="AC3404" s="100"/>
      <c r="AD3404" s="105"/>
      <c r="AE3404" s="94"/>
      <c r="AF3404" s="105"/>
      <c r="AG3404" s="94"/>
      <c r="AH3404" s="132"/>
      <c r="AI3404" s="97"/>
      <c r="AJ3404" s="96"/>
      <c r="AK3404" s="176"/>
      <c r="AL3404" s="169"/>
    </row>
    <row r="3405" spans="13:38" x14ac:dyDescent="0.45">
      <c r="M3405" s="96"/>
      <c r="N3405" s="103"/>
      <c r="R3405" s="108"/>
      <c r="S3405" s="98"/>
      <c r="T3405" s="105"/>
      <c r="V3405" s="171"/>
      <c r="W3405" s="95"/>
      <c r="X3405" s="129"/>
      <c r="Y3405" s="100"/>
      <c r="Z3405" s="99"/>
      <c r="AA3405" s="100"/>
      <c r="AB3405" s="99"/>
      <c r="AC3405" s="100"/>
      <c r="AD3405" s="105"/>
      <c r="AE3405" s="94"/>
      <c r="AF3405" s="105"/>
      <c r="AG3405" s="94"/>
      <c r="AH3405" s="132"/>
      <c r="AI3405" s="97"/>
      <c r="AJ3405" s="96"/>
      <c r="AK3405" s="176"/>
      <c r="AL3405" s="169"/>
    </row>
    <row r="3406" spans="13:38" x14ac:dyDescent="0.45">
      <c r="M3406" s="96"/>
      <c r="N3406" s="103"/>
      <c r="R3406" s="108"/>
      <c r="S3406" s="98"/>
      <c r="T3406" s="105"/>
      <c r="V3406" s="171"/>
      <c r="W3406" s="95"/>
      <c r="X3406" s="129"/>
      <c r="Y3406" s="100"/>
      <c r="Z3406" s="99"/>
      <c r="AA3406" s="100"/>
      <c r="AB3406" s="99"/>
      <c r="AC3406" s="100"/>
      <c r="AD3406" s="105"/>
      <c r="AE3406" s="94"/>
      <c r="AF3406" s="105"/>
      <c r="AG3406" s="94"/>
      <c r="AH3406" s="132"/>
      <c r="AI3406" s="97"/>
      <c r="AJ3406" s="96"/>
      <c r="AK3406" s="176"/>
      <c r="AL3406" s="169"/>
    </row>
    <row r="3407" spans="13:38" x14ac:dyDescent="0.45">
      <c r="M3407" s="96"/>
      <c r="N3407" s="103"/>
      <c r="R3407" s="108"/>
      <c r="S3407" s="98"/>
      <c r="T3407" s="105"/>
      <c r="V3407" s="171"/>
      <c r="W3407" s="95"/>
      <c r="X3407" s="129"/>
      <c r="Y3407" s="100"/>
      <c r="Z3407" s="99"/>
      <c r="AA3407" s="100"/>
      <c r="AB3407" s="99"/>
      <c r="AC3407" s="100"/>
      <c r="AD3407" s="105"/>
      <c r="AE3407" s="94"/>
      <c r="AF3407" s="105"/>
      <c r="AG3407" s="94"/>
      <c r="AH3407" s="132"/>
      <c r="AI3407" s="97"/>
      <c r="AJ3407" s="96"/>
      <c r="AK3407" s="176"/>
      <c r="AL3407" s="169"/>
    </row>
    <row r="3408" spans="13:38" x14ac:dyDescent="0.45">
      <c r="M3408" s="96"/>
      <c r="N3408" s="103"/>
      <c r="R3408" s="108"/>
      <c r="S3408" s="98"/>
      <c r="T3408" s="105"/>
      <c r="V3408" s="171"/>
      <c r="W3408" s="95"/>
      <c r="X3408" s="129"/>
      <c r="Y3408" s="100"/>
      <c r="Z3408" s="99"/>
      <c r="AA3408" s="100"/>
      <c r="AB3408" s="99"/>
      <c r="AC3408" s="100"/>
      <c r="AD3408" s="105"/>
      <c r="AE3408" s="94"/>
      <c r="AF3408" s="105"/>
      <c r="AG3408" s="94"/>
      <c r="AH3408" s="132"/>
      <c r="AI3408" s="97"/>
      <c r="AJ3408" s="96"/>
      <c r="AK3408" s="176"/>
      <c r="AL3408" s="169"/>
    </row>
    <row r="3409" spans="13:38" x14ac:dyDescent="0.45">
      <c r="M3409" s="96"/>
      <c r="N3409" s="103"/>
      <c r="R3409" s="108"/>
      <c r="S3409" s="98"/>
      <c r="T3409" s="105"/>
      <c r="V3409" s="171"/>
      <c r="W3409" s="95"/>
      <c r="X3409" s="129"/>
      <c r="Y3409" s="100"/>
      <c r="Z3409" s="99"/>
      <c r="AA3409" s="100"/>
      <c r="AB3409" s="99"/>
      <c r="AC3409" s="100"/>
      <c r="AD3409" s="105"/>
      <c r="AE3409" s="94"/>
      <c r="AF3409" s="105"/>
      <c r="AG3409" s="94"/>
      <c r="AH3409" s="132"/>
      <c r="AI3409" s="97"/>
      <c r="AJ3409" s="96"/>
      <c r="AK3409" s="176"/>
      <c r="AL3409" s="169"/>
    </row>
    <row r="3410" spans="13:38" x14ac:dyDescent="0.45">
      <c r="M3410" s="96"/>
      <c r="N3410" s="103"/>
      <c r="R3410" s="108"/>
      <c r="S3410" s="98"/>
      <c r="T3410" s="105"/>
      <c r="V3410" s="171"/>
      <c r="W3410" s="95"/>
      <c r="X3410" s="129"/>
      <c r="Y3410" s="100"/>
      <c r="Z3410" s="99"/>
      <c r="AA3410" s="100"/>
      <c r="AB3410" s="99"/>
      <c r="AC3410" s="100"/>
      <c r="AD3410" s="105"/>
      <c r="AE3410" s="94"/>
      <c r="AF3410" s="105"/>
      <c r="AG3410" s="94"/>
      <c r="AH3410" s="132"/>
      <c r="AI3410" s="97"/>
      <c r="AJ3410" s="96"/>
      <c r="AK3410" s="176"/>
      <c r="AL3410" s="169"/>
    </row>
    <row r="3411" spans="13:38" x14ac:dyDescent="0.45">
      <c r="M3411" s="96"/>
      <c r="N3411" s="103"/>
      <c r="R3411" s="108"/>
      <c r="S3411" s="98"/>
      <c r="T3411" s="105"/>
      <c r="V3411" s="171"/>
      <c r="W3411" s="95"/>
      <c r="X3411" s="129"/>
      <c r="Y3411" s="100"/>
      <c r="Z3411" s="99"/>
      <c r="AA3411" s="100"/>
      <c r="AB3411" s="99"/>
      <c r="AC3411" s="100"/>
      <c r="AD3411" s="105"/>
      <c r="AE3411" s="94"/>
      <c r="AF3411" s="105"/>
      <c r="AG3411" s="94"/>
      <c r="AH3411" s="132"/>
      <c r="AI3411" s="97"/>
      <c r="AJ3411" s="96"/>
      <c r="AK3411" s="176"/>
      <c r="AL3411" s="169"/>
    </row>
    <row r="3412" spans="13:38" x14ac:dyDescent="0.45">
      <c r="M3412" s="96"/>
      <c r="N3412" s="103"/>
      <c r="R3412" s="108"/>
      <c r="S3412" s="98"/>
      <c r="T3412" s="105"/>
      <c r="V3412" s="171"/>
      <c r="W3412" s="95"/>
      <c r="X3412" s="129"/>
      <c r="Y3412" s="100"/>
      <c r="Z3412" s="99"/>
      <c r="AA3412" s="100"/>
      <c r="AB3412" s="99"/>
      <c r="AC3412" s="100"/>
      <c r="AD3412" s="105"/>
      <c r="AE3412" s="94"/>
      <c r="AF3412" s="105"/>
      <c r="AG3412" s="94"/>
      <c r="AH3412" s="132"/>
      <c r="AI3412" s="97"/>
      <c r="AJ3412" s="96"/>
      <c r="AK3412" s="176"/>
      <c r="AL3412" s="169"/>
    </row>
    <row r="3413" spans="13:38" x14ac:dyDescent="0.45">
      <c r="M3413" s="96"/>
      <c r="N3413" s="103"/>
      <c r="R3413" s="108"/>
      <c r="S3413" s="98"/>
      <c r="T3413" s="105"/>
      <c r="V3413" s="171"/>
      <c r="W3413" s="95"/>
      <c r="X3413" s="129"/>
      <c r="Y3413" s="100"/>
      <c r="Z3413" s="99"/>
      <c r="AA3413" s="100"/>
      <c r="AB3413" s="99"/>
      <c r="AC3413" s="100"/>
      <c r="AD3413" s="105"/>
      <c r="AE3413" s="94"/>
      <c r="AF3413" s="105"/>
      <c r="AG3413" s="94"/>
      <c r="AH3413" s="132"/>
      <c r="AI3413" s="97"/>
      <c r="AJ3413" s="96"/>
      <c r="AK3413" s="176"/>
      <c r="AL3413" s="169"/>
    </row>
    <row r="3414" spans="13:38" x14ac:dyDescent="0.45">
      <c r="M3414" s="96"/>
      <c r="N3414" s="103"/>
      <c r="R3414" s="108"/>
      <c r="S3414" s="98"/>
      <c r="T3414" s="105"/>
      <c r="V3414" s="171"/>
      <c r="W3414" s="95"/>
      <c r="X3414" s="129"/>
      <c r="Y3414" s="100"/>
      <c r="Z3414" s="99"/>
      <c r="AA3414" s="100"/>
      <c r="AB3414" s="99"/>
      <c r="AC3414" s="100"/>
      <c r="AD3414" s="105"/>
      <c r="AE3414" s="94"/>
      <c r="AF3414" s="105"/>
      <c r="AG3414" s="94"/>
      <c r="AH3414" s="132"/>
      <c r="AI3414" s="97"/>
      <c r="AJ3414" s="96"/>
      <c r="AK3414" s="176"/>
      <c r="AL3414" s="169"/>
    </row>
    <row r="3415" spans="13:38" x14ac:dyDescent="0.45">
      <c r="M3415" s="96"/>
      <c r="N3415" s="103"/>
      <c r="R3415" s="108"/>
      <c r="S3415" s="98"/>
      <c r="T3415" s="105"/>
      <c r="V3415" s="171"/>
      <c r="W3415" s="95"/>
      <c r="X3415" s="129"/>
      <c r="Y3415" s="100"/>
      <c r="Z3415" s="99"/>
      <c r="AA3415" s="100"/>
      <c r="AB3415" s="99"/>
      <c r="AC3415" s="100"/>
      <c r="AD3415" s="105"/>
      <c r="AE3415" s="94"/>
      <c r="AF3415" s="105"/>
      <c r="AG3415" s="94"/>
      <c r="AH3415" s="132"/>
      <c r="AI3415" s="97"/>
      <c r="AJ3415" s="96"/>
      <c r="AK3415" s="176"/>
      <c r="AL3415" s="169"/>
    </row>
    <row r="3416" spans="13:38" x14ac:dyDescent="0.45">
      <c r="M3416" s="96"/>
      <c r="N3416" s="103"/>
      <c r="R3416" s="108"/>
      <c r="S3416" s="98"/>
      <c r="T3416" s="105"/>
      <c r="V3416" s="171"/>
      <c r="W3416" s="95"/>
      <c r="X3416" s="129"/>
      <c r="Y3416" s="100"/>
      <c r="Z3416" s="99"/>
      <c r="AA3416" s="100"/>
      <c r="AB3416" s="99"/>
      <c r="AC3416" s="100"/>
      <c r="AD3416" s="105"/>
      <c r="AE3416" s="94"/>
      <c r="AF3416" s="105"/>
      <c r="AG3416" s="94"/>
      <c r="AH3416" s="132"/>
      <c r="AI3416" s="97"/>
      <c r="AJ3416" s="96"/>
      <c r="AK3416" s="176"/>
      <c r="AL3416" s="169"/>
    </row>
    <row r="3417" spans="13:38" x14ac:dyDescent="0.45">
      <c r="M3417" s="96"/>
      <c r="N3417" s="103"/>
      <c r="R3417" s="108"/>
      <c r="S3417" s="98"/>
      <c r="T3417" s="105"/>
      <c r="V3417" s="171"/>
      <c r="W3417" s="95"/>
      <c r="X3417" s="129"/>
      <c r="Y3417" s="100"/>
      <c r="Z3417" s="99"/>
      <c r="AA3417" s="100"/>
      <c r="AB3417" s="99"/>
      <c r="AC3417" s="100"/>
      <c r="AD3417" s="105"/>
      <c r="AE3417" s="94"/>
      <c r="AF3417" s="105"/>
      <c r="AG3417" s="94"/>
      <c r="AH3417" s="132"/>
      <c r="AI3417" s="97"/>
      <c r="AJ3417" s="96"/>
      <c r="AK3417" s="176"/>
      <c r="AL3417" s="169"/>
    </row>
    <row r="3418" spans="13:38" x14ac:dyDescent="0.45">
      <c r="M3418" s="96"/>
      <c r="N3418" s="103"/>
      <c r="R3418" s="108"/>
      <c r="S3418" s="98"/>
      <c r="T3418" s="105"/>
      <c r="V3418" s="171"/>
      <c r="W3418" s="95"/>
      <c r="X3418" s="129"/>
      <c r="Y3418" s="100"/>
      <c r="Z3418" s="99"/>
      <c r="AA3418" s="100"/>
      <c r="AB3418" s="99"/>
      <c r="AC3418" s="100"/>
      <c r="AD3418" s="105"/>
      <c r="AE3418" s="94"/>
      <c r="AF3418" s="105"/>
      <c r="AG3418" s="94"/>
      <c r="AH3418" s="132"/>
      <c r="AI3418" s="97"/>
      <c r="AJ3418" s="96"/>
      <c r="AK3418" s="176"/>
      <c r="AL3418" s="169"/>
    </row>
    <row r="3419" spans="13:38" x14ac:dyDescent="0.45">
      <c r="M3419" s="96"/>
      <c r="N3419" s="103"/>
      <c r="R3419" s="108"/>
      <c r="S3419" s="98"/>
      <c r="T3419" s="105"/>
      <c r="V3419" s="171"/>
      <c r="W3419" s="95"/>
      <c r="X3419" s="129"/>
      <c r="Y3419" s="100"/>
      <c r="Z3419" s="99"/>
      <c r="AA3419" s="100"/>
      <c r="AB3419" s="99"/>
      <c r="AC3419" s="100"/>
      <c r="AD3419" s="105"/>
      <c r="AE3419" s="94"/>
      <c r="AF3419" s="105"/>
      <c r="AG3419" s="94"/>
      <c r="AH3419" s="132"/>
      <c r="AI3419" s="97"/>
      <c r="AJ3419" s="96"/>
      <c r="AK3419" s="176"/>
      <c r="AL3419" s="169"/>
    </row>
    <row r="3420" spans="13:38" x14ac:dyDescent="0.45">
      <c r="M3420" s="96"/>
      <c r="N3420" s="103"/>
      <c r="R3420" s="108"/>
      <c r="S3420" s="98"/>
      <c r="T3420" s="105"/>
      <c r="V3420" s="171"/>
      <c r="W3420" s="95"/>
      <c r="X3420" s="129"/>
      <c r="Y3420" s="100"/>
      <c r="Z3420" s="99"/>
      <c r="AA3420" s="100"/>
      <c r="AB3420" s="99"/>
      <c r="AC3420" s="100"/>
      <c r="AD3420" s="105"/>
      <c r="AE3420" s="94"/>
      <c r="AF3420" s="105"/>
      <c r="AG3420" s="94"/>
      <c r="AH3420" s="132"/>
      <c r="AI3420" s="97"/>
      <c r="AJ3420" s="96"/>
      <c r="AK3420" s="176"/>
      <c r="AL3420" s="169"/>
    </row>
    <row r="3421" spans="13:38" x14ac:dyDescent="0.45">
      <c r="M3421" s="96"/>
      <c r="N3421" s="103"/>
      <c r="R3421" s="108"/>
      <c r="S3421" s="98"/>
      <c r="T3421" s="105"/>
      <c r="V3421" s="171"/>
      <c r="W3421" s="95"/>
      <c r="X3421" s="129"/>
      <c r="Y3421" s="100"/>
      <c r="Z3421" s="99"/>
      <c r="AA3421" s="100"/>
      <c r="AB3421" s="99"/>
      <c r="AC3421" s="100"/>
      <c r="AD3421" s="105"/>
      <c r="AE3421" s="94"/>
      <c r="AF3421" s="105"/>
      <c r="AG3421" s="94"/>
      <c r="AH3421" s="132"/>
      <c r="AI3421" s="97"/>
      <c r="AJ3421" s="96"/>
      <c r="AK3421" s="176"/>
      <c r="AL3421" s="169"/>
    </row>
    <row r="3422" spans="13:38" x14ac:dyDescent="0.45">
      <c r="M3422" s="96"/>
      <c r="N3422" s="103"/>
      <c r="R3422" s="108"/>
      <c r="S3422" s="98"/>
      <c r="T3422" s="105"/>
      <c r="V3422" s="171"/>
      <c r="W3422" s="95"/>
      <c r="X3422" s="129"/>
      <c r="Y3422" s="100"/>
      <c r="Z3422" s="99"/>
      <c r="AA3422" s="100"/>
      <c r="AB3422" s="99"/>
      <c r="AC3422" s="100"/>
      <c r="AD3422" s="105"/>
      <c r="AE3422" s="94"/>
      <c r="AF3422" s="105"/>
      <c r="AG3422" s="94"/>
      <c r="AH3422" s="132"/>
      <c r="AI3422" s="97"/>
      <c r="AJ3422" s="96"/>
      <c r="AK3422" s="176"/>
      <c r="AL3422" s="169"/>
    </row>
    <row r="3423" spans="13:38" x14ac:dyDescent="0.45">
      <c r="M3423" s="96"/>
      <c r="N3423" s="103"/>
      <c r="R3423" s="108"/>
      <c r="S3423" s="98"/>
      <c r="T3423" s="105"/>
      <c r="V3423" s="171"/>
      <c r="W3423" s="95"/>
      <c r="X3423" s="129"/>
      <c r="Y3423" s="100"/>
      <c r="Z3423" s="99"/>
      <c r="AA3423" s="100"/>
      <c r="AB3423" s="99"/>
      <c r="AC3423" s="100"/>
      <c r="AD3423" s="105"/>
      <c r="AE3423" s="94"/>
      <c r="AF3423" s="105"/>
      <c r="AG3423" s="94"/>
      <c r="AH3423" s="132"/>
      <c r="AI3423" s="97"/>
      <c r="AJ3423" s="96"/>
      <c r="AK3423" s="176"/>
      <c r="AL3423" s="169"/>
    </row>
    <row r="3424" spans="13:38" x14ac:dyDescent="0.45">
      <c r="M3424" s="96"/>
      <c r="N3424" s="103"/>
      <c r="R3424" s="108"/>
      <c r="S3424" s="98"/>
      <c r="T3424" s="105"/>
      <c r="V3424" s="171"/>
      <c r="W3424" s="95"/>
      <c r="X3424" s="129"/>
      <c r="Y3424" s="100"/>
      <c r="Z3424" s="99"/>
      <c r="AA3424" s="100"/>
      <c r="AB3424" s="99"/>
      <c r="AC3424" s="100"/>
      <c r="AD3424" s="105"/>
      <c r="AE3424" s="94"/>
      <c r="AF3424" s="105"/>
      <c r="AG3424" s="94"/>
      <c r="AH3424" s="132"/>
      <c r="AI3424" s="97"/>
      <c r="AJ3424" s="96"/>
      <c r="AK3424" s="176"/>
      <c r="AL3424" s="169"/>
    </row>
    <row r="3425" spans="13:38" x14ac:dyDescent="0.45">
      <c r="M3425" s="96"/>
      <c r="N3425" s="103"/>
      <c r="R3425" s="108"/>
      <c r="S3425" s="98"/>
      <c r="T3425" s="105"/>
      <c r="V3425" s="171"/>
      <c r="W3425" s="95"/>
      <c r="X3425" s="129"/>
      <c r="Y3425" s="100"/>
      <c r="Z3425" s="99"/>
      <c r="AA3425" s="100"/>
      <c r="AB3425" s="99"/>
      <c r="AC3425" s="100"/>
      <c r="AD3425" s="105"/>
      <c r="AE3425" s="94"/>
      <c r="AF3425" s="105"/>
      <c r="AG3425" s="94"/>
      <c r="AH3425" s="132"/>
      <c r="AI3425" s="97"/>
      <c r="AJ3425" s="96"/>
      <c r="AK3425" s="176"/>
      <c r="AL3425" s="169"/>
    </row>
    <row r="3426" spans="13:38" x14ac:dyDescent="0.45">
      <c r="M3426" s="96"/>
      <c r="N3426" s="103"/>
      <c r="R3426" s="108"/>
      <c r="S3426" s="98"/>
      <c r="T3426" s="105"/>
      <c r="V3426" s="171"/>
      <c r="W3426" s="95"/>
      <c r="X3426" s="129"/>
      <c r="Y3426" s="100"/>
      <c r="Z3426" s="99"/>
      <c r="AA3426" s="100"/>
      <c r="AB3426" s="99"/>
      <c r="AC3426" s="100"/>
      <c r="AD3426" s="105"/>
      <c r="AE3426" s="94"/>
      <c r="AF3426" s="105"/>
      <c r="AG3426" s="94"/>
      <c r="AH3426" s="132"/>
      <c r="AI3426" s="97"/>
      <c r="AJ3426" s="96"/>
      <c r="AK3426" s="176"/>
      <c r="AL3426" s="169"/>
    </row>
    <row r="3427" spans="13:38" x14ac:dyDescent="0.45">
      <c r="M3427" s="96"/>
      <c r="N3427" s="103"/>
      <c r="R3427" s="108"/>
      <c r="S3427" s="98"/>
      <c r="T3427" s="105"/>
      <c r="V3427" s="171"/>
      <c r="W3427" s="95"/>
      <c r="X3427" s="129"/>
      <c r="Y3427" s="100"/>
      <c r="Z3427" s="99"/>
      <c r="AA3427" s="100"/>
      <c r="AB3427" s="99"/>
      <c r="AC3427" s="100"/>
      <c r="AD3427" s="105"/>
      <c r="AE3427" s="94"/>
      <c r="AF3427" s="105"/>
      <c r="AG3427" s="94"/>
      <c r="AH3427" s="132"/>
      <c r="AI3427" s="97"/>
      <c r="AJ3427" s="96"/>
      <c r="AK3427" s="176"/>
      <c r="AL3427" s="169"/>
    </row>
    <row r="3428" spans="13:38" x14ac:dyDescent="0.45">
      <c r="M3428" s="96"/>
      <c r="N3428" s="103"/>
      <c r="R3428" s="108"/>
      <c r="S3428" s="98"/>
      <c r="T3428" s="105"/>
      <c r="V3428" s="171"/>
      <c r="W3428" s="95"/>
      <c r="X3428" s="129"/>
      <c r="Y3428" s="100"/>
      <c r="Z3428" s="99"/>
      <c r="AA3428" s="100"/>
      <c r="AB3428" s="99"/>
      <c r="AC3428" s="100"/>
      <c r="AD3428" s="105"/>
      <c r="AE3428" s="94"/>
      <c r="AF3428" s="105"/>
      <c r="AG3428" s="94"/>
      <c r="AH3428" s="132"/>
      <c r="AI3428" s="97"/>
      <c r="AJ3428" s="96"/>
      <c r="AK3428" s="176"/>
      <c r="AL3428" s="169"/>
    </row>
    <row r="3429" spans="13:38" x14ac:dyDescent="0.45">
      <c r="M3429" s="96"/>
      <c r="N3429" s="103"/>
      <c r="R3429" s="108"/>
      <c r="S3429" s="98"/>
      <c r="T3429" s="105"/>
      <c r="V3429" s="171"/>
      <c r="W3429" s="95"/>
      <c r="X3429" s="129"/>
      <c r="Y3429" s="100"/>
      <c r="Z3429" s="99"/>
      <c r="AA3429" s="100"/>
      <c r="AB3429" s="99"/>
      <c r="AC3429" s="100"/>
      <c r="AD3429" s="105"/>
      <c r="AE3429" s="94"/>
      <c r="AF3429" s="105"/>
      <c r="AG3429" s="94"/>
      <c r="AH3429" s="132"/>
      <c r="AI3429" s="97"/>
      <c r="AJ3429" s="96"/>
      <c r="AK3429" s="176"/>
      <c r="AL3429" s="169"/>
    </row>
    <row r="3430" spans="13:38" x14ac:dyDescent="0.45">
      <c r="M3430" s="96"/>
      <c r="N3430" s="103"/>
      <c r="R3430" s="108"/>
      <c r="S3430" s="98"/>
      <c r="T3430" s="105"/>
      <c r="V3430" s="171"/>
      <c r="W3430" s="95"/>
      <c r="X3430" s="129"/>
      <c r="Y3430" s="100"/>
      <c r="Z3430" s="99"/>
      <c r="AA3430" s="100"/>
      <c r="AB3430" s="99"/>
      <c r="AC3430" s="100"/>
      <c r="AD3430" s="105"/>
      <c r="AE3430" s="94"/>
      <c r="AF3430" s="105"/>
      <c r="AG3430" s="94"/>
      <c r="AH3430" s="132"/>
      <c r="AI3430" s="97"/>
      <c r="AJ3430" s="96"/>
      <c r="AK3430" s="176"/>
      <c r="AL3430" s="169"/>
    </row>
    <row r="3431" spans="13:38" x14ac:dyDescent="0.45">
      <c r="M3431" s="96"/>
      <c r="N3431" s="103"/>
      <c r="R3431" s="108"/>
      <c r="S3431" s="98"/>
      <c r="T3431" s="105"/>
      <c r="V3431" s="171"/>
      <c r="W3431" s="95"/>
      <c r="X3431" s="129"/>
      <c r="Y3431" s="100"/>
      <c r="Z3431" s="99"/>
      <c r="AA3431" s="100"/>
      <c r="AB3431" s="99"/>
      <c r="AC3431" s="100"/>
      <c r="AD3431" s="105"/>
      <c r="AE3431" s="94"/>
      <c r="AF3431" s="105"/>
      <c r="AG3431" s="94"/>
      <c r="AH3431" s="132"/>
      <c r="AI3431" s="97"/>
      <c r="AJ3431" s="96"/>
      <c r="AK3431" s="176"/>
      <c r="AL3431" s="169"/>
    </row>
    <row r="3432" spans="13:38" x14ac:dyDescent="0.45">
      <c r="M3432" s="96"/>
      <c r="N3432" s="103"/>
      <c r="R3432" s="108"/>
      <c r="S3432" s="98"/>
      <c r="T3432" s="105"/>
      <c r="V3432" s="171"/>
      <c r="W3432" s="95"/>
      <c r="X3432" s="129"/>
      <c r="Y3432" s="100"/>
      <c r="Z3432" s="99"/>
      <c r="AA3432" s="100"/>
      <c r="AB3432" s="99"/>
      <c r="AC3432" s="100"/>
      <c r="AD3432" s="105"/>
      <c r="AE3432" s="94"/>
      <c r="AF3432" s="105"/>
      <c r="AG3432" s="94"/>
      <c r="AH3432" s="132"/>
      <c r="AI3432" s="97"/>
      <c r="AJ3432" s="96"/>
      <c r="AK3432" s="176"/>
      <c r="AL3432" s="169"/>
    </row>
    <row r="3433" spans="13:38" x14ac:dyDescent="0.45">
      <c r="M3433" s="96"/>
      <c r="N3433" s="103"/>
      <c r="R3433" s="108"/>
      <c r="S3433" s="98"/>
      <c r="T3433" s="105"/>
      <c r="V3433" s="171"/>
      <c r="W3433" s="95"/>
      <c r="X3433" s="129"/>
      <c r="Y3433" s="100"/>
      <c r="Z3433" s="99"/>
      <c r="AA3433" s="100"/>
      <c r="AB3433" s="99"/>
      <c r="AC3433" s="100"/>
      <c r="AD3433" s="105"/>
      <c r="AE3433" s="94"/>
      <c r="AF3433" s="105"/>
      <c r="AG3433" s="94"/>
      <c r="AH3433" s="132"/>
      <c r="AI3433" s="97"/>
      <c r="AJ3433" s="96"/>
      <c r="AK3433" s="176"/>
      <c r="AL3433" s="169"/>
    </row>
    <row r="3434" spans="13:38" x14ac:dyDescent="0.45">
      <c r="M3434" s="96"/>
      <c r="N3434" s="103"/>
      <c r="R3434" s="108"/>
      <c r="S3434" s="98"/>
      <c r="T3434" s="105"/>
      <c r="V3434" s="171"/>
      <c r="W3434" s="95"/>
      <c r="X3434" s="129"/>
      <c r="Y3434" s="100"/>
      <c r="Z3434" s="99"/>
      <c r="AA3434" s="100"/>
      <c r="AB3434" s="99"/>
      <c r="AC3434" s="100"/>
      <c r="AD3434" s="105"/>
      <c r="AE3434" s="94"/>
      <c r="AF3434" s="105"/>
      <c r="AG3434" s="94"/>
      <c r="AH3434" s="132"/>
      <c r="AI3434" s="97"/>
      <c r="AJ3434" s="96"/>
      <c r="AK3434" s="176"/>
      <c r="AL3434" s="169"/>
    </row>
    <row r="3435" spans="13:38" x14ac:dyDescent="0.45">
      <c r="M3435" s="96"/>
      <c r="N3435" s="103"/>
      <c r="R3435" s="108"/>
      <c r="S3435" s="98"/>
      <c r="T3435" s="105"/>
      <c r="V3435" s="171"/>
      <c r="W3435" s="95"/>
      <c r="X3435" s="129"/>
      <c r="Y3435" s="100"/>
      <c r="Z3435" s="99"/>
      <c r="AA3435" s="100"/>
      <c r="AB3435" s="99"/>
      <c r="AC3435" s="100"/>
      <c r="AD3435" s="105"/>
      <c r="AE3435" s="94"/>
      <c r="AF3435" s="105"/>
      <c r="AG3435" s="94"/>
      <c r="AH3435" s="132"/>
      <c r="AI3435" s="97"/>
      <c r="AJ3435" s="96"/>
      <c r="AK3435" s="176"/>
      <c r="AL3435" s="169"/>
    </row>
    <row r="3436" spans="13:38" x14ac:dyDescent="0.45">
      <c r="M3436" s="96"/>
      <c r="N3436" s="103"/>
      <c r="R3436" s="108"/>
      <c r="S3436" s="98"/>
      <c r="T3436" s="105"/>
      <c r="V3436" s="171"/>
      <c r="W3436" s="95"/>
      <c r="X3436" s="129"/>
      <c r="Y3436" s="100"/>
      <c r="Z3436" s="99"/>
      <c r="AA3436" s="100"/>
      <c r="AB3436" s="99"/>
      <c r="AC3436" s="100"/>
      <c r="AD3436" s="105"/>
      <c r="AE3436" s="94"/>
      <c r="AF3436" s="105"/>
      <c r="AG3436" s="94"/>
      <c r="AH3436" s="132"/>
      <c r="AI3436" s="97"/>
      <c r="AJ3436" s="96"/>
      <c r="AK3436" s="176"/>
      <c r="AL3436" s="169"/>
    </row>
    <row r="3437" spans="13:38" x14ac:dyDescent="0.45">
      <c r="M3437" s="96"/>
      <c r="N3437" s="103"/>
      <c r="R3437" s="108"/>
      <c r="S3437" s="98"/>
      <c r="T3437" s="105"/>
      <c r="V3437" s="171"/>
      <c r="W3437" s="95"/>
      <c r="X3437" s="129"/>
      <c r="Y3437" s="100"/>
      <c r="Z3437" s="99"/>
      <c r="AA3437" s="100"/>
      <c r="AB3437" s="99"/>
      <c r="AC3437" s="100"/>
      <c r="AD3437" s="105"/>
      <c r="AE3437" s="94"/>
      <c r="AF3437" s="105"/>
      <c r="AG3437" s="94"/>
      <c r="AH3437" s="132"/>
      <c r="AI3437" s="97"/>
      <c r="AJ3437" s="96"/>
      <c r="AK3437" s="176"/>
      <c r="AL3437" s="169"/>
    </row>
    <row r="3438" spans="13:38" x14ac:dyDescent="0.45">
      <c r="M3438" s="96"/>
      <c r="N3438" s="103"/>
      <c r="R3438" s="108"/>
      <c r="S3438" s="98"/>
      <c r="T3438" s="105"/>
      <c r="V3438" s="171"/>
      <c r="W3438" s="95"/>
      <c r="X3438" s="129"/>
      <c r="Y3438" s="100"/>
      <c r="Z3438" s="99"/>
      <c r="AA3438" s="100"/>
      <c r="AB3438" s="99"/>
      <c r="AC3438" s="100"/>
      <c r="AD3438" s="105"/>
      <c r="AE3438" s="94"/>
      <c r="AF3438" s="105"/>
      <c r="AG3438" s="94"/>
      <c r="AH3438" s="132"/>
      <c r="AI3438" s="97"/>
      <c r="AJ3438" s="96"/>
      <c r="AK3438" s="176"/>
      <c r="AL3438" s="169"/>
    </row>
    <row r="3439" spans="13:38" x14ac:dyDescent="0.45">
      <c r="M3439" s="96"/>
      <c r="N3439" s="103"/>
      <c r="R3439" s="108"/>
      <c r="S3439" s="98"/>
      <c r="T3439" s="105"/>
      <c r="V3439" s="171"/>
      <c r="W3439" s="95"/>
      <c r="X3439" s="129"/>
      <c r="Y3439" s="100"/>
      <c r="Z3439" s="99"/>
      <c r="AA3439" s="100"/>
      <c r="AB3439" s="99"/>
      <c r="AC3439" s="100"/>
      <c r="AD3439" s="105"/>
      <c r="AE3439" s="94"/>
      <c r="AF3439" s="105"/>
      <c r="AG3439" s="94"/>
      <c r="AH3439" s="132"/>
      <c r="AI3439" s="97"/>
      <c r="AJ3439" s="96"/>
      <c r="AK3439" s="176"/>
      <c r="AL3439" s="169"/>
    </row>
    <row r="3440" spans="13:38" x14ac:dyDescent="0.45">
      <c r="M3440" s="96"/>
      <c r="N3440" s="103"/>
      <c r="R3440" s="108"/>
      <c r="S3440" s="98"/>
      <c r="T3440" s="105"/>
      <c r="V3440" s="171"/>
      <c r="W3440" s="95"/>
      <c r="X3440" s="129"/>
      <c r="Y3440" s="100"/>
      <c r="Z3440" s="99"/>
      <c r="AA3440" s="100"/>
      <c r="AB3440" s="99"/>
      <c r="AC3440" s="100"/>
      <c r="AD3440" s="105"/>
      <c r="AE3440" s="94"/>
      <c r="AF3440" s="105"/>
      <c r="AG3440" s="94"/>
      <c r="AH3440" s="132"/>
      <c r="AI3440" s="97"/>
      <c r="AJ3440" s="96"/>
      <c r="AK3440" s="176"/>
      <c r="AL3440" s="169"/>
    </row>
    <row r="3441" spans="13:38" x14ac:dyDescent="0.45">
      <c r="M3441" s="96"/>
      <c r="N3441" s="103"/>
      <c r="R3441" s="108"/>
      <c r="S3441" s="98"/>
      <c r="T3441" s="105"/>
      <c r="V3441" s="171"/>
      <c r="W3441" s="95"/>
      <c r="X3441" s="129"/>
      <c r="Y3441" s="100"/>
      <c r="Z3441" s="99"/>
      <c r="AA3441" s="100"/>
      <c r="AB3441" s="99"/>
      <c r="AC3441" s="100"/>
      <c r="AD3441" s="105"/>
      <c r="AE3441" s="94"/>
      <c r="AF3441" s="105"/>
      <c r="AG3441" s="94"/>
      <c r="AH3441" s="132"/>
      <c r="AI3441" s="97"/>
      <c r="AJ3441" s="96"/>
      <c r="AK3441" s="176"/>
      <c r="AL3441" s="169"/>
    </row>
    <row r="3442" spans="13:38" x14ac:dyDescent="0.45">
      <c r="M3442" s="96"/>
      <c r="N3442" s="103"/>
      <c r="R3442" s="108"/>
      <c r="S3442" s="98"/>
      <c r="T3442" s="105"/>
      <c r="V3442" s="171"/>
      <c r="W3442" s="95"/>
      <c r="X3442" s="129"/>
      <c r="Y3442" s="100"/>
      <c r="Z3442" s="99"/>
      <c r="AA3442" s="100"/>
      <c r="AB3442" s="99"/>
      <c r="AC3442" s="100"/>
      <c r="AD3442" s="105"/>
      <c r="AE3442" s="94"/>
      <c r="AF3442" s="105"/>
      <c r="AG3442" s="94"/>
      <c r="AH3442" s="132"/>
      <c r="AI3442" s="97"/>
      <c r="AJ3442" s="96"/>
      <c r="AK3442" s="176"/>
      <c r="AL3442" s="169"/>
    </row>
    <row r="3443" spans="13:38" x14ac:dyDescent="0.45">
      <c r="M3443" s="96"/>
      <c r="N3443" s="103"/>
      <c r="R3443" s="108"/>
      <c r="S3443" s="98"/>
      <c r="T3443" s="105"/>
      <c r="V3443" s="171"/>
      <c r="W3443" s="95"/>
      <c r="X3443" s="129"/>
      <c r="Y3443" s="100"/>
      <c r="Z3443" s="99"/>
      <c r="AA3443" s="100"/>
      <c r="AB3443" s="99"/>
      <c r="AC3443" s="100"/>
      <c r="AD3443" s="105"/>
      <c r="AE3443" s="94"/>
      <c r="AF3443" s="105"/>
      <c r="AG3443" s="94"/>
      <c r="AH3443" s="132"/>
      <c r="AI3443" s="97"/>
      <c r="AJ3443" s="96"/>
      <c r="AK3443" s="176"/>
      <c r="AL3443" s="169"/>
    </row>
    <row r="3444" spans="13:38" x14ac:dyDescent="0.45">
      <c r="M3444" s="96"/>
      <c r="N3444" s="103"/>
      <c r="R3444" s="108"/>
      <c r="S3444" s="98"/>
      <c r="T3444" s="105"/>
      <c r="V3444" s="171"/>
      <c r="W3444" s="95"/>
      <c r="X3444" s="129"/>
      <c r="Y3444" s="100"/>
      <c r="Z3444" s="99"/>
      <c r="AA3444" s="100"/>
      <c r="AB3444" s="99"/>
      <c r="AC3444" s="100"/>
      <c r="AD3444" s="105"/>
      <c r="AE3444" s="94"/>
      <c r="AF3444" s="105"/>
      <c r="AG3444" s="94"/>
      <c r="AH3444" s="132"/>
      <c r="AI3444" s="97"/>
      <c r="AJ3444" s="96"/>
      <c r="AK3444" s="176"/>
      <c r="AL3444" s="169"/>
    </row>
    <row r="3445" spans="13:38" x14ac:dyDescent="0.45">
      <c r="M3445" s="96"/>
      <c r="N3445" s="103"/>
      <c r="R3445" s="108"/>
      <c r="S3445" s="98"/>
      <c r="T3445" s="105"/>
      <c r="V3445" s="171"/>
      <c r="W3445" s="95"/>
      <c r="X3445" s="129"/>
      <c r="Y3445" s="100"/>
      <c r="Z3445" s="99"/>
      <c r="AA3445" s="100"/>
      <c r="AB3445" s="99"/>
      <c r="AC3445" s="100"/>
      <c r="AD3445" s="105"/>
      <c r="AE3445" s="94"/>
      <c r="AF3445" s="105"/>
      <c r="AG3445" s="94"/>
      <c r="AH3445" s="132"/>
      <c r="AI3445" s="97"/>
      <c r="AJ3445" s="96"/>
      <c r="AK3445" s="176"/>
      <c r="AL3445" s="169"/>
    </row>
    <row r="3446" spans="13:38" x14ac:dyDescent="0.45">
      <c r="M3446" s="96"/>
      <c r="N3446" s="103"/>
      <c r="R3446" s="108"/>
      <c r="S3446" s="98"/>
      <c r="T3446" s="105"/>
      <c r="V3446" s="171"/>
      <c r="W3446" s="95"/>
      <c r="X3446" s="129"/>
      <c r="Y3446" s="100"/>
      <c r="Z3446" s="99"/>
      <c r="AA3446" s="100"/>
      <c r="AB3446" s="99"/>
      <c r="AC3446" s="100"/>
      <c r="AD3446" s="105"/>
      <c r="AE3446" s="94"/>
      <c r="AF3446" s="105"/>
      <c r="AG3446" s="94"/>
      <c r="AH3446" s="132"/>
      <c r="AI3446" s="97"/>
      <c r="AJ3446" s="96"/>
      <c r="AK3446" s="176"/>
      <c r="AL3446" s="169"/>
    </row>
    <row r="3447" spans="13:38" x14ac:dyDescent="0.45">
      <c r="M3447" s="96"/>
      <c r="N3447" s="103"/>
      <c r="R3447" s="108"/>
      <c r="S3447" s="98"/>
      <c r="T3447" s="105"/>
      <c r="V3447" s="171"/>
      <c r="W3447" s="95"/>
      <c r="X3447" s="129"/>
      <c r="Y3447" s="100"/>
      <c r="Z3447" s="99"/>
      <c r="AA3447" s="100"/>
      <c r="AB3447" s="99"/>
      <c r="AC3447" s="100"/>
      <c r="AD3447" s="105"/>
      <c r="AE3447" s="94"/>
      <c r="AF3447" s="105"/>
      <c r="AG3447" s="94"/>
      <c r="AH3447" s="132"/>
      <c r="AI3447" s="97"/>
      <c r="AJ3447" s="96"/>
      <c r="AK3447" s="176"/>
      <c r="AL3447" s="169"/>
    </row>
    <row r="3448" spans="13:38" x14ac:dyDescent="0.45">
      <c r="M3448" s="96"/>
      <c r="N3448" s="103"/>
      <c r="R3448" s="108"/>
      <c r="S3448" s="98"/>
      <c r="T3448" s="105"/>
      <c r="V3448" s="171"/>
      <c r="W3448" s="95"/>
      <c r="X3448" s="129"/>
      <c r="Y3448" s="100"/>
      <c r="Z3448" s="99"/>
      <c r="AA3448" s="100"/>
      <c r="AB3448" s="99"/>
      <c r="AC3448" s="100"/>
      <c r="AD3448" s="105"/>
      <c r="AE3448" s="94"/>
      <c r="AF3448" s="105"/>
      <c r="AG3448" s="94"/>
      <c r="AH3448" s="132"/>
      <c r="AI3448" s="97"/>
      <c r="AJ3448" s="96"/>
      <c r="AK3448" s="176"/>
      <c r="AL3448" s="169"/>
    </row>
    <row r="3449" spans="13:38" x14ac:dyDescent="0.45">
      <c r="M3449" s="96"/>
      <c r="N3449" s="103"/>
      <c r="R3449" s="108"/>
      <c r="S3449" s="98"/>
      <c r="T3449" s="105"/>
      <c r="V3449" s="171"/>
      <c r="W3449" s="95"/>
      <c r="X3449" s="129"/>
      <c r="Y3449" s="100"/>
      <c r="Z3449" s="99"/>
      <c r="AA3449" s="100"/>
      <c r="AB3449" s="99"/>
      <c r="AC3449" s="100"/>
      <c r="AD3449" s="105"/>
      <c r="AE3449" s="94"/>
      <c r="AF3449" s="105"/>
      <c r="AG3449" s="94"/>
      <c r="AH3449" s="132"/>
      <c r="AI3449" s="97"/>
      <c r="AJ3449" s="96"/>
      <c r="AK3449" s="176"/>
      <c r="AL3449" s="169"/>
    </row>
    <row r="3450" spans="13:38" x14ac:dyDescent="0.45">
      <c r="M3450" s="96"/>
      <c r="N3450" s="103"/>
      <c r="R3450" s="108"/>
      <c r="S3450" s="98"/>
      <c r="T3450" s="105"/>
      <c r="V3450" s="171"/>
      <c r="W3450" s="95"/>
      <c r="X3450" s="129"/>
      <c r="Y3450" s="100"/>
      <c r="Z3450" s="99"/>
      <c r="AA3450" s="100"/>
      <c r="AB3450" s="99"/>
      <c r="AC3450" s="100"/>
      <c r="AD3450" s="105"/>
      <c r="AE3450" s="94"/>
      <c r="AF3450" s="105"/>
      <c r="AG3450" s="94"/>
      <c r="AH3450" s="132"/>
      <c r="AI3450" s="97"/>
      <c r="AJ3450" s="96"/>
      <c r="AK3450" s="176"/>
      <c r="AL3450" s="169"/>
    </row>
    <row r="3451" spans="13:38" x14ac:dyDescent="0.45">
      <c r="M3451" s="96"/>
      <c r="N3451" s="103"/>
      <c r="R3451" s="108"/>
      <c r="S3451" s="98"/>
      <c r="T3451" s="105"/>
      <c r="V3451" s="171"/>
      <c r="W3451" s="95"/>
      <c r="X3451" s="129"/>
      <c r="Y3451" s="100"/>
      <c r="Z3451" s="99"/>
      <c r="AA3451" s="100"/>
      <c r="AB3451" s="99"/>
      <c r="AC3451" s="100"/>
      <c r="AD3451" s="105"/>
      <c r="AE3451" s="94"/>
      <c r="AF3451" s="105"/>
      <c r="AG3451" s="94"/>
      <c r="AH3451" s="132"/>
      <c r="AI3451" s="97"/>
      <c r="AJ3451" s="96"/>
      <c r="AK3451" s="176"/>
      <c r="AL3451" s="169"/>
    </row>
    <row r="3452" spans="13:38" x14ac:dyDescent="0.45">
      <c r="M3452" s="96"/>
      <c r="N3452" s="103"/>
      <c r="R3452" s="108"/>
      <c r="S3452" s="98"/>
      <c r="T3452" s="105"/>
      <c r="V3452" s="171"/>
      <c r="W3452" s="95"/>
      <c r="X3452" s="129"/>
      <c r="Y3452" s="100"/>
      <c r="Z3452" s="99"/>
      <c r="AA3452" s="100"/>
      <c r="AB3452" s="99"/>
      <c r="AC3452" s="100"/>
      <c r="AD3452" s="105"/>
      <c r="AE3452" s="94"/>
      <c r="AF3452" s="105"/>
      <c r="AG3452" s="94"/>
      <c r="AH3452" s="132"/>
      <c r="AI3452" s="97"/>
      <c r="AJ3452" s="96"/>
      <c r="AK3452" s="176"/>
      <c r="AL3452" s="169"/>
    </row>
    <row r="3453" spans="13:38" x14ac:dyDescent="0.45">
      <c r="M3453" s="96"/>
      <c r="N3453" s="103"/>
      <c r="R3453" s="108"/>
      <c r="S3453" s="98"/>
      <c r="T3453" s="105"/>
      <c r="V3453" s="171"/>
      <c r="W3453" s="95"/>
      <c r="X3453" s="129"/>
      <c r="Y3453" s="100"/>
      <c r="Z3453" s="99"/>
      <c r="AA3453" s="100"/>
      <c r="AB3453" s="99"/>
      <c r="AC3453" s="100"/>
      <c r="AD3453" s="105"/>
      <c r="AE3453" s="94"/>
      <c r="AF3453" s="105"/>
      <c r="AG3453" s="94"/>
      <c r="AH3453" s="132"/>
      <c r="AI3453" s="97"/>
      <c r="AJ3453" s="96"/>
      <c r="AK3453" s="176"/>
      <c r="AL3453" s="169"/>
    </row>
    <row r="3454" spans="13:38" x14ac:dyDescent="0.45">
      <c r="M3454" s="96"/>
      <c r="N3454" s="103"/>
      <c r="R3454" s="108"/>
      <c r="S3454" s="98"/>
      <c r="T3454" s="105"/>
      <c r="V3454" s="171"/>
      <c r="W3454" s="95"/>
      <c r="X3454" s="129"/>
      <c r="Y3454" s="100"/>
      <c r="Z3454" s="99"/>
      <c r="AA3454" s="100"/>
      <c r="AB3454" s="99"/>
      <c r="AC3454" s="100"/>
      <c r="AD3454" s="105"/>
      <c r="AE3454" s="94"/>
      <c r="AF3454" s="105"/>
      <c r="AG3454" s="94"/>
      <c r="AH3454" s="132"/>
      <c r="AI3454" s="97"/>
      <c r="AJ3454" s="96"/>
      <c r="AK3454" s="176"/>
      <c r="AL3454" s="169"/>
    </row>
    <row r="3455" spans="13:38" x14ac:dyDescent="0.45">
      <c r="M3455" s="96"/>
      <c r="N3455" s="103"/>
      <c r="R3455" s="108"/>
      <c r="S3455" s="98"/>
      <c r="T3455" s="105"/>
      <c r="V3455" s="171"/>
      <c r="W3455" s="95"/>
      <c r="X3455" s="129"/>
      <c r="Y3455" s="100"/>
      <c r="Z3455" s="99"/>
      <c r="AA3455" s="100"/>
      <c r="AB3455" s="99"/>
      <c r="AC3455" s="100"/>
      <c r="AD3455" s="105"/>
      <c r="AE3455" s="94"/>
      <c r="AF3455" s="105"/>
      <c r="AG3455" s="94"/>
      <c r="AH3455" s="132"/>
      <c r="AI3455" s="97"/>
      <c r="AJ3455" s="96"/>
      <c r="AK3455" s="176"/>
      <c r="AL3455" s="169"/>
    </row>
    <row r="3456" spans="13:38" x14ac:dyDescent="0.45">
      <c r="M3456" s="96"/>
      <c r="N3456" s="103"/>
      <c r="R3456" s="108"/>
      <c r="S3456" s="98"/>
      <c r="T3456" s="105"/>
      <c r="V3456" s="171"/>
      <c r="W3456" s="95"/>
      <c r="X3456" s="129"/>
      <c r="Y3456" s="100"/>
      <c r="Z3456" s="99"/>
      <c r="AA3456" s="100"/>
      <c r="AB3456" s="99"/>
      <c r="AC3456" s="100"/>
      <c r="AD3456" s="105"/>
      <c r="AE3456" s="94"/>
      <c r="AF3456" s="105"/>
      <c r="AG3456" s="94"/>
      <c r="AH3456" s="132"/>
      <c r="AI3456" s="97"/>
      <c r="AJ3456" s="96"/>
      <c r="AK3456" s="176"/>
      <c r="AL3456" s="169"/>
    </row>
    <row r="3457" spans="13:38" x14ac:dyDescent="0.45">
      <c r="M3457" s="96"/>
      <c r="N3457" s="103"/>
      <c r="R3457" s="108"/>
      <c r="S3457" s="98"/>
      <c r="T3457" s="105"/>
      <c r="V3457" s="171"/>
      <c r="W3457" s="95"/>
      <c r="X3457" s="129"/>
      <c r="Y3457" s="100"/>
      <c r="Z3457" s="99"/>
      <c r="AA3457" s="100"/>
      <c r="AB3457" s="99"/>
      <c r="AC3457" s="100"/>
      <c r="AD3457" s="105"/>
      <c r="AE3457" s="94"/>
      <c r="AF3457" s="105"/>
      <c r="AG3457" s="94"/>
      <c r="AH3457" s="132"/>
      <c r="AI3457" s="97"/>
      <c r="AJ3457" s="96"/>
      <c r="AK3457" s="176"/>
      <c r="AL3457" s="169"/>
    </row>
    <row r="3458" spans="13:38" x14ac:dyDescent="0.45">
      <c r="M3458" s="96"/>
      <c r="N3458" s="103"/>
      <c r="R3458" s="108"/>
      <c r="S3458" s="98"/>
      <c r="T3458" s="105"/>
      <c r="V3458" s="171"/>
      <c r="W3458" s="95"/>
      <c r="X3458" s="129"/>
      <c r="Y3458" s="100"/>
      <c r="Z3458" s="99"/>
      <c r="AA3458" s="100"/>
      <c r="AB3458" s="99"/>
      <c r="AC3458" s="100"/>
      <c r="AD3458" s="105"/>
      <c r="AE3458" s="94"/>
      <c r="AF3458" s="105"/>
      <c r="AG3458" s="94"/>
      <c r="AH3458" s="132"/>
      <c r="AI3458" s="97"/>
      <c r="AJ3458" s="96"/>
      <c r="AK3458" s="176"/>
      <c r="AL3458" s="169"/>
    </row>
    <row r="3459" spans="13:38" x14ac:dyDescent="0.45">
      <c r="M3459" s="96"/>
      <c r="N3459" s="103"/>
      <c r="R3459" s="108"/>
      <c r="S3459" s="98"/>
      <c r="T3459" s="105"/>
      <c r="V3459" s="171"/>
      <c r="W3459" s="95"/>
      <c r="X3459" s="129"/>
      <c r="Y3459" s="100"/>
      <c r="Z3459" s="99"/>
      <c r="AA3459" s="100"/>
      <c r="AB3459" s="99"/>
      <c r="AC3459" s="100"/>
      <c r="AD3459" s="105"/>
      <c r="AE3459" s="94"/>
      <c r="AF3459" s="105"/>
      <c r="AG3459" s="94"/>
      <c r="AH3459" s="132"/>
      <c r="AI3459" s="97"/>
      <c r="AJ3459" s="96"/>
      <c r="AK3459" s="176"/>
      <c r="AL3459" s="169"/>
    </row>
    <row r="3460" spans="13:38" x14ac:dyDescent="0.45">
      <c r="M3460" s="96"/>
      <c r="N3460" s="103"/>
      <c r="R3460" s="108"/>
      <c r="S3460" s="98"/>
      <c r="T3460" s="105"/>
      <c r="V3460" s="171"/>
      <c r="W3460" s="95"/>
      <c r="X3460" s="129"/>
      <c r="Y3460" s="100"/>
      <c r="Z3460" s="99"/>
      <c r="AA3460" s="100"/>
      <c r="AB3460" s="99"/>
      <c r="AC3460" s="100"/>
      <c r="AD3460" s="105"/>
      <c r="AE3460" s="94"/>
      <c r="AF3460" s="105"/>
      <c r="AG3460" s="94"/>
      <c r="AH3460" s="132"/>
      <c r="AI3460" s="97"/>
      <c r="AJ3460" s="96"/>
      <c r="AK3460" s="176"/>
      <c r="AL3460" s="169"/>
    </row>
    <row r="3461" spans="13:38" x14ac:dyDescent="0.45">
      <c r="M3461" s="96"/>
      <c r="N3461" s="103"/>
      <c r="R3461" s="108"/>
      <c r="S3461" s="98"/>
      <c r="T3461" s="105"/>
      <c r="V3461" s="171"/>
      <c r="W3461" s="95"/>
      <c r="X3461" s="129"/>
      <c r="Y3461" s="100"/>
      <c r="Z3461" s="99"/>
      <c r="AA3461" s="100"/>
      <c r="AB3461" s="99"/>
      <c r="AC3461" s="100"/>
      <c r="AD3461" s="105"/>
      <c r="AE3461" s="94"/>
      <c r="AF3461" s="105"/>
      <c r="AG3461" s="94"/>
      <c r="AH3461" s="132"/>
      <c r="AI3461" s="97"/>
      <c r="AJ3461" s="96"/>
      <c r="AK3461" s="176"/>
      <c r="AL3461" s="169"/>
    </row>
    <row r="3462" spans="13:38" x14ac:dyDescent="0.45">
      <c r="M3462" s="96"/>
      <c r="N3462" s="103"/>
      <c r="R3462" s="108"/>
      <c r="S3462" s="98"/>
      <c r="T3462" s="105"/>
      <c r="V3462" s="171"/>
      <c r="W3462" s="95"/>
      <c r="X3462" s="129"/>
      <c r="Y3462" s="100"/>
      <c r="Z3462" s="99"/>
      <c r="AA3462" s="100"/>
      <c r="AB3462" s="99"/>
      <c r="AC3462" s="100"/>
      <c r="AD3462" s="105"/>
      <c r="AE3462" s="94"/>
      <c r="AF3462" s="105"/>
      <c r="AG3462" s="94"/>
      <c r="AH3462" s="132"/>
      <c r="AI3462" s="97"/>
      <c r="AJ3462" s="96"/>
      <c r="AK3462" s="176"/>
      <c r="AL3462" s="169"/>
    </row>
    <row r="3463" spans="13:38" x14ac:dyDescent="0.45">
      <c r="M3463" s="96"/>
      <c r="N3463" s="103"/>
      <c r="R3463" s="108"/>
      <c r="S3463" s="98"/>
      <c r="T3463" s="105"/>
      <c r="V3463" s="171"/>
      <c r="W3463" s="95"/>
      <c r="X3463" s="129"/>
      <c r="Y3463" s="100"/>
      <c r="Z3463" s="99"/>
      <c r="AA3463" s="100"/>
      <c r="AB3463" s="99"/>
      <c r="AC3463" s="100"/>
      <c r="AD3463" s="105"/>
      <c r="AE3463" s="94"/>
      <c r="AF3463" s="105"/>
      <c r="AG3463" s="94"/>
      <c r="AH3463" s="132"/>
      <c r="AI3463" s="97"/>
      <c r="AJ3463" s="96"/>
      <c r="AK3463" s="176"/>
      <c r="AL3463" s="169"/>
    </row>
    <row r="3464" spans="13:38" x14ac:dyDescent="0.45">
      <c r="M3464" s="96"/>
      <c r="N3464" s="103"/>
      <c r="R3464" s="108"/>
      <c r="S3464" s="98"/>
      <c r="T3464" s="105"/>
      <c r="V3464" s="171"/>
      <c r="W3464" s="95"/>
      <c r="X3464" s="129"/>
      <c r="Y3464" s="100"/>
      <c r="Z3464" s="99"/>
      <c r="AA3464" s="100"/>
      <c r="AB3464" s="99"/>
      <c r="AC3464" s="100"/>
      <c r="AD3464" s="105"/>
      <c r="AE3464" s="94"/>
      <c r="AF3464" s="105"/>
      <c r="AG3464" s="94"/>
      <c r="AH3464" s="132"/>
      <c r="AI3464" s="97"/>
      <c r="AJ3464" s="96"/>
      <c r="AK3464" s="176"/>
      <c r="AL3464" s="169"/>
    </row>
    <row r="3465" spans="13:38" x14ac:dyDescent="0.45">
      <c r="M3465" s="96"/>
      <c r="N3465" s="103"/>
      <c r="R3465" s="108"/>
      <c r="S3465" s="98"/>
      <c r="T3465" s="105"/>
      <c r="V3465" s="171"/>
      <c r="W3465" s="95"/>
      <c r="X3465" s="129"/>
      <c r="Y3465" s="100"/>
      <c r="Z3465" s="99"/>
      <c r="AA3465" s="100"/>
      <c r="AB3465" s="99"/>
      <c r="AC3465" s="100"/>
      <c r="AD3465" s="105"/>
      <c r="AE3465" s="94"/>
      <c r="AF3465" s="105"/>
      <c r="AG3465" s="94"/>
      <c r="AH3465" s="132"/>
      <c r="AI3465" s="97"/>
      <c r="AJ3465" s="96"/>
      <c r="AK3465" s="176"/>
      <c r="AL3465" s="169"/>
    </row>
    <row r="3466" spans="13:38" x14ac:dyDescent="0.45">
      <c r="M3466" s="96"/>
      <c r="N3466" s="103"/>
      <c r="R3466" s="108"/>
      <c r="S3466" s="98"/>
      <c r="T3466" s="105"/>
      <c r="V3466" s="171"/>
      <c r="W3466" s="95"/>
      <c r="X3466" s="129"/>
      <c r="Y3466" s="100"/>
      <c r="Z3466" s="99"/>
      <c r="AA3466" s="100"/>
      <c r="AB3466" s="99"/>
      <c r="AC3466" s="100"/>
      <c r="AD3466" s="105"/>
      <c r="AE3466" s="94"/>
      <c r="AF3466" s="105"/>
      <c r="AG3466" s="94"/>
      <c r="AH3466" s="132"/>
      <c r="AI3466" s="97"/>
      <c r="AJ3466" s="96"/>
      <c r="AK3466" s="176"/>
      <c r="AL3466" s="169"/>
    </row>
    <row r="3467" spans="13:38" x14ac:dyDescent="0.45">
      <c r="M3467" s="96"/>
      <c r="N3467" s="103"/>
      <c r="R3467" s="108"/>
      <c r="S3467" s="98"/>
      <c r="T3467" s="105"/>
      <c r="V3467" s="171"/>
      <c r="W3467" s="95"/>
      <c r="X3467" s="129"/>
      <c r="Y3467" s="100"/>
      <c r="Z3467" s="99"/>
      <c r="AA3467" s="100"/>
      <c r="AB3467" s="99"/>
      <c r="AC3467" s="100"/>
      <c r="AD3467" s="105"/>
      <c r="AE3467" s="94"/>
      <c r="AF3467" s="105"/>
      <c r="AG3467" s="94"/>
      <c r="AH3467" s="132"/>
      <c r="AI3467" s="97"/>
      <c r="AJ3467" s="96"/>
      <c r="AK3467" s="176"/>
      <c r="AL3467" s="169"/>
    </row>
    <row r="3468" spans="13:38" x14ac:dyDescent="0.45">
      <c r="M3468" s="96"/>
      <c r="N3468" s="103"/>
      <c r="R3468" s="108"/>
      <c r="S3468" s="98"/>
      <c r="T3468" s="105"/>
      <c r="V3468" s="171"/>
      <c r="W3468" s="95"/>
      <c r="X3468" s="129"/>
      <c r="Y3468" s="100"/>
      <c r="Z3468" s="99"/>
      <c r="AA3468" s="100"/>
      <c r="AB3468" s="99"/>
      <c r="AC3468" s="100"/>
      <c r="AD3468" s="105"/>
      <c r="AE3468" s="94"/>
      <c r="AF3468" s="105"/>
      <c r="AG3468" s="94"/>
      <c r="AH3468" s="132"/>
      <c r="AI3468" s="97"/>
      <c r="AJ3468" s="96"/>
      <c r="AK3468" s="176"/>
      <c r="AL3468" s="169"/>
    </row>
    <row r="3469" spans="13:38" x14ac:dyDescent="0.45">
      <c r="M3469" s="96"/>
      <c r="N3469" s="103"/>
      <c r="R3469" s="108"/>
      <c r="S3469" s="98"/>
      <c r="T3469" s="105"/>
      <c r="V3469" s="171"/>
      <c r="W3469" s="95"/>
      <c r="X3469" s="129"/>
      <c r="Y3469" s="100"/>
      <c r="Z3469" s="99"/>
      <c r="AA3469" s="100"/>
      <c r="AB3469" s="99"/>
      <c r="AC3469" s="100"/>
      <c r="AD3469" s="105"/>
      <c r="AE3469" s="94"/>
      <c r="AF3469" s="105"/>
      <c r="AG3469" s="94"/>
      <c r="AH3469" s="132"/>
      <c r="AI3469" s="97"/>
      <c r="AJ3469" s="96"/>
      <c r="AK3469" s="176"/>
      <c r="AL3469" s="169"/>
    </row>
    <row r="3470" spans="13:38" x14ac:dyDescent="0.45">
      <c r="M3470" s="96"/>
      <c r="N3470" s="103"/>
      <c r="R3470" s="108"/>
      <c r="S3470" s="98"/>
      <c r="T3470" s="105"/>
      <c r="V3470" s="171"/>
      <c r="W3470" s="95"/>
      <c r="X3470" s="129"/>
      <c r="Y3470" s="100"/>
      <c r="Z3470" s="99"/>
      <c r="AA3470" s="100"/>
      <c r="AB3470" s="99"/>
      <c r="AC3470" s="100"/>
      <c r="AD3470" s="105"/>
      <c r="AE3470" s="94"/>
      <c r="AF3470" s="105"/>
      <c r="AG3470" s="94"/>
      <c r="AH3470" s="132"/>
      <c r="AI3470" s="97"/>
      <c r="AJ3470" s="96"/>
      <c r="AK3470" s="176"/>
      <c r="AL3470" s="169"/>
    </row>
    <row r="3471" spans="13:38" x14ac:dyDescent="0.45">
      <c r="M3471" s="96"/>
      <c r="N3471" s="103"/>
      <c r="R3471" s="108"/>
      <c r="S3471" s="98"/>
      <c r="T3471" s="105"/>
      <c r="V3471" s="171"/>
      <c r="W3471" s="95"/>
      <c r="X3471" s="129"/>
      <c r="Y3471" s="100"/>
      <c r="Z3471" s="99"/>
      <c r="AA3471" s="100"/>
      <c r="AB3471" s="99"/>
      <c r="AC3471" s="100"/>
      <c r="AD3471" s="105"/>
      <c r="AE3471" s="94"/>
      <c r="AF3471" s="105"/>
      <c r="AG3471" s="94"/>
      <c r="AH3471" s="132"/>
      <c r="AI3471" s="97"/>
      <c r="AJ3471" s="96"/>
      <c r="AK3471" s="176"/>
      <c r="AL3471" s="169"/>
    </row>
    <row r="3472" spans="13:38" x14ac:dyDescent="0.45">
      <c r="M3472" s="96"/>
      <c r="N3472" s="103"/>
      <c r="R3472" s="108"/>
      <c r="S3472" s="98"/>
      <c r="T3472" s="105"/>
      <c r="V3472" s="171"/>
      <c r="W3472" s="95"/>
      <c r="X3472" s="129"/>
      <c r="Y3472" s="100"/>
      <c r="Z3472" s="99"/>
      <c r="AA3472" s="100"/>
      <c r="AB3472" s="99"/>
      <c r="AC3472" s="100"/>
      <c r="AD3472" s="105"/>
      <c r="AE3472" s="94"/>
      <c r="AF3472" s="105"/>
      <c r="AG3472" s="94"/>
      <c r="AH3472" s="132"/>
      <c r="AI3472" s="97"/>
      <c r="AJ3472" s="96"/>
      <c r="AK3472" s="176"/>
      <c r="AL3472" s="169"/>
    </row>
    <row r="3473" spans="13:38" x14ac:dyDescent="0.45">
      <c r="M3473" s="96"/>
      <c r="N3473" s="103"/>
      <c r="R3473" s="108"/>
      <c r="S3473" s="98"/>
      <c r="T3473" s="105"/>
      <c r="V3473" s="171"/>
      <c r="W3473" s="95"/>
      <c r="X3473" s="129"/>
      <c r="Y3473" s="100"/>
      <c r="Z3473" s="99"/>
      <c r="AA3473" s="100"/>
      <c r="AB3473" s="99"/>
      <c r="AC3473" s="100"/>
      <c r="AD3473" s="105"/>
      <c r="AE3473" s="94"/>
      <c r="AF3473" s="105"/>
      <c r="AG3473" s="94"/>
      <c r="AH3473" s="132"/>
      <c r="AI3473" s="97"/>
      <c r="AJ3473" s="96"/>
      <c r="AK3473" s="176"/>
      <c r="AL3473" s="169"/>
    </row>
    <row r="3474" spans="13:38" x14ac:dyDescent="0.45">
      <c r="M3474" s="96"/>
      <c r="N3474" s="103"/>
      <c r="R3474" s="108"/>
      <c r="S3474" s="98"/>
      <c r="T3474" s="105"/>
      <c r="V3474" s="171"/>
      <c r="W3474" s="95"/>
      <c r="X3474" s="129"/>
      <c r="Y3474" s="100"/>
      <c r="Z3474" s="99"/>
      <c r="AA3474" s="100"/>
      <c r="AB3474" s="99"/>
      <c r="AC3474" s="100"/>
      <c r="AD3474" s="105"/>
      <c r="AE3474" s="94"/>
      <c r="AF3474" s="105"/>
      <c r="AG3474" s="94"/>
      <c r="AH3474" s="132"/>
      <c r="AI3474" s="97"/>
      <c r="AJ3474" s="96"/>
      <c r="AK3474" s="176"/>
      <c r="AL3474" s="169"/>
    </row>
    <row r="3475" spans="13:38" x14ac:dyDescent="0.45">
      <c r="M3475" s="96"/>
      <c r="N3475" s="103"/>
      <c r="R3475" s="108"/>
      <c r="S3475" s="98"/>
      <c r="T3475" s="105"/>
      <c r="V3475" s="171"/>
      <c r="W3475" s="95"/>
      <c r="X3475" s="129"/>
      <c r="Y3475" s="100"/>
      <c r="Z3475" s="99"/>
      <c r="AA3475" s="100"/>
      <c r="AB3475" s="99"/>
      <c r="AC3475" s="100"/>
      <c r="AD3475" s="105"/>
      <c r="AE3475" s="94"/>
      <c r="AF3475" s="105"/>
      <c r="AG3475" s="94"/>
      <c r="AH3475" s="132"/>
      <c r="AI3475" s="97"/>
      <c r="AJ3475" s="96"/>
      <c r="AK3475" s="176"/>
      <c r="AL3475" s="169"/>
    </row>
    <row r="3476" spans="13:38" x14ac:dyDescent="0.45">
      <c r="M3476" s="96"/>
      <c r="N3476" s="103"/>
      <c r="R3476" s="108"/>
      <c r="S3476" s="98"/>
      <c r="T3476" s="105"/>
      <c r="V3476" s="171"/>
      <c r="W3476" s="95"/>
      <c r="X3476" s="129"/>
      <c r="Y3476" s="100"/>
      <c r="Z3476" s="99"/>
      <c r="AA3476" s="100"/>
      <c r="AB3476" s="99"/>
      <c r="AC3476" s="100"/>
      <c r="AD3476" s="105"/>
      <c r="AE3476" s="94"/>
      <c r="AF3476" s="105"/>
      <c r="AG3476" s="94"/>
      <c r="AH3476" s="132"/>
      <c r="AI3476" s="97"/>
      <c r="AJ3476" s="96"/>
      <c r="AK3476" s="176"/>
      <c r="AL3476" s="169"/>
    </row>
    <row r="3477" spans="13:38" x14ac:dyDescent="0.45">
      <c r="M3477" s="96"/>
      <c r="N3477" s="103"/>
      <c r="R3477" s="108"/>
      <c r="S3477" s="98"/>
      <c r="T3477" s="105"/>
      <c r="V3477" s="171"/>
      <c r="W3477" s="95"/>
      <c r="X3477" s="129"/>
      <c r="Y3477" s="100"/>
      <c r="Z3477" s="99"/>
      <c r="AA3477" s="100"/>
      <c r="AB3477" s="99"/>
      <c r="AC3477" s="100"/>
      <c r="AD3477" s="105"/>
      <c r="AE3477" s="94"/>
      <c r="AF3477" s="105"/>
      <c r="AG3477" s="94"/>
      <c r="AH3477" s="132"/>
      <c r="AI3477" s="97"/>
      <c r="AJ3477" s="96"/>
      <c r="AK3477" s="176"/>
      <c r="AL3477" s="169"/>
    </row>
    <row r="3478" spans="13:38" x14ac:dyDescent="0.45">
      <c r="M3478" s="96"/>
      <c r="N3478" s="103"/>
      <c r="R3478" s="108"/>
      <c r="S3478" s="98"/>
      <c r="T3478" s="105"/>
      <c r="V3478" s="171"/>
      <c r="W3478" s="95"/>
      <c r="X3478" s="129"/>
      <c r="Y3478" s="100"/>
      <c r="Z3478" s="99"/>
      <c r="AA3478" s="100"/>
      <c r="AB3478" s="99"/>
      <c r="AC3478" s="100"/>
      <c r="AD3478" s="105"/>
      <c r="AE3478" s="94"/>
      <c r="AF3478" s="105"/>
      <c r="AG3478" s="94"/>
      <c r="AH3478" s="132"/>
      <c r="AI3478" s="97"/>
      <c r="AJ3478" s="96"/>
      <c r="AK3478" s="176"/>
      <c r="AL3478" s="169"/>
    </row>
    <row r="3479" spans="13:38" x14ac:dyDescent="0.45">
      <c r="M3479" s="96"/>
      <c r="N3479" s="103"/>
      <c r="R3479" s="108"/>
      <c r="S3479" s="98"/>
      <c r="T3479" s="105"/>
      <c r="V3479" s="171"/>
      <c r="W3479" s="95"/>
      <c r="X3479" s="129"/>
      <c r="Y3479" s="100"/>
      <c r="Z3479" s="99"/>
      <c r="AA3479" s="100"/>
      <c r="AB3479" s="99"/>
      <c r="AC3479" s="100"/>
      <c r="AD3479" s="105"/>
      <c r="AE3479" s="94"/>
      <c r="AF3479" s="105"/>
      <c r="AG3479" s="94"/>
      <c r="AH3479" s="132"/>
      <c r="AI3479" s="97"/>
      <c r="AJ3479" s="96"/>
      <c r="AK3479" s="176"/>
      <c r="AL3479" s="169"/>
    </row>
    <row r="3480" spans="13:38" x14ac:dyDescent="0.45">
      <c r="M3480" s="96"/>
      <c r="N3480" s="103"/>
      <c r="R3480" s="108"/>
      <c r="S3480" s="98"/>
      <c r="T3480" s="105"/>
      <c r="V3480" s="171"/>
      <c r="W3480" s="95"/>
      <c r="X3480" s="129"/>
      <c r="Y3480" s="100"/>
      <c r="Z3480" s="99"/>
      <c r="AA3480" s="100"/>
      <c r="AB3480" s="99"/>
      <c r="AC3480" s="100"/>
      <c r="AD3480" s="105"/>
      <c r="AE3480" s="94"/>
      <c r="AF3480" s="105"/>
      <c r="AG3480" s="94"/>
      <c r="AH3480" s="132"/>
      <c r="AI3480" s="97"/>
      <c r="AJ3480" s="96"/>
      <c r="AK3480" s="176"/>
      <c r="AL3480" s="169"/>
    </row>
    <row r="3481" spans="13:38" x14ac:dyDescent="0.45">
      <c r="M3481" s="96"/>
      <c r="N3481" s="103"/>
      <c r="R3481" s="108"/>
      <c r="S3481" s="98"/>
      <c r="T3481" s="105"/>
      <c r="V3481" s="171"/>
      <c r="W3481" s="95"/>
      <c r="X3481" s="129"/>
      <c r="Y3481" s="100"/>
      <c r="Z3481" s="99"/>
      <c r="AA3481" s="100"/>
      <c r="AB3481" s="99"/>
      <c r="AC3481" s="100"/>
      <c r="AD3481" s="105"/>
      <c r="AE3481" s="94"/>
      <c r="AF3481" s="105"/>
      <c r="AG3481" s="94"/>
      <c r="AH3481" s="132"/>
      <c r="AI3481" s="97"/>
      <c r="AJ3481" s="96"/>
      <c r="AK3481" s="176"/>
      <c r="AL3481" s="169"/>
    </row>
    <row r="3482" spans="13:38" x14ac:dyDescent="0.45">
      <c r="M3482" s="96"/>
      <c r="N3482" s="103"/>
      <c r="R3482" s="108"/>
      <c r="S3482" s="98"/>
      <c r="T3482" s="105"/>
      <c r="V3482" s="171"/>
      <c r="W3482" s="95"/>
      <c r="X3482" s="129"/>
      <c r="Y3482" s="100"/>
      <c r="Z3482" s="99"/>
      <c r="AA3482" s="100"/>
      <c r="AB3482" s="99"/>
      <c r="AC3482" s="100"/>
      <c r="AD3482" s="105"/>
      <c r="AE3482" s="94"/>
      <c r="AF3482" s="105"/>
      <c r="AG3482" s="94"/>
      <c r="AH3482" s="132"/>
      <c r="AI3482" s="97"/>
      <c r="AJ3482" s="96"/>
      <c r="AK3482" s="176"/>
      <c r="AL3482" s="169"/>
    </row>
    <row r="3483" spans="13:38" x14ac:dyDescent="0.45">
      <c r="M3483" s="96"/>
      <c r="N3483" s="103"/>
      <c r="R3483" s="108"/>
      <c r="S3483" s="98"/>
      <c r="T3483" s="105"/>
      <c r="V3483" s="171"/>
      <c r="W3483" s="95"/>
      <c r="X3483" s="129"/>
      <c r="Y3483" s="100"/>
      <c r="Z3483" s="99"/>
      <c r="AA3483" s="100"/>
      <c r="AB3483" s="99"/>
      <c r="AC3483" s="100"/>
      <c r="AD3483" s="105"/>
      <c r="AE3483" s="94"/>
      <c r="AF3483" s="105"/>
      <c r="AG3483" s="94"/>
      <c r="AH3483" s="132"/>
      <c r="AI3483" s="97"/>
      <c r="AJ3483" s="96"/>
      <c r="AK3483" s="176"/>
      <c r="AL3483" s="169"/>
    </row>
    <row r="3484" spans="13:38" x14ac:dyDescent="0.45">
      <c r="M3484" s="96"/>
      <c r="N3484" s="103"/>
      <c r="R3484" s="108"/>
      <c r="S3484" s="98"/>
      <c r="T3484" s="105"/>
      <c r="V3484" s="171"/>
      <c r="W3484" s="95"/>
      <c r="X3484" s="129"/>
      <c r="Y3484" s="100"/>
      <c r="Z3484" s="99"/>
      <c r="AA3484" s="100"/>
      <c r="AB3484" s="99"/>
      <c r="AC3484" s="100"/>
      <c r="AD3484" s="105"/>
      <c r="AE3484" s="94"/>
      <c r="AF3484" s="105"/>
      <c r="AG3484" s="94"/>
      <c r="AH3484" s="132"/>
      <c r="AI3484" s="97"/>
      <c r="AJ3484" s="96"/>
      <c r="AK3484" s="176"/>
      <c r="AL3484" s="169"/>
    </row>
    <row r="3485" spans="13:38" x14ac:dyDescent="0.45">
      <c r="M3485" s="96"/>
      <c r="N3485" s="103"/>
      <c r="R3485" s="108"/>
      <c r="S3485" s="98"/>
      <c r="T3485" s="105"/>
      <c r="V3485" s="171"/>
      <c r="W3485" s="95"/>
      <c r="X3485" s="129"/>
      <c r="Y3485" s="100"/>
      <c r="Z3485" s="99"/>
      <c r="AA3485" s="100"/>
      <c r="AB3485" s="99"/>
      <c r="AC3485" s="100"/>
      <c r="AD3485" s="105"/>
      <c r="AE3485" s="94"/>
      <c r="AF3485" s="105"/>
      <c r="AG3485" s="94"/>
      <c r="AH3485" s="132"/>
      <c r="AI3485" s="97"/>
      <c r="AJ3485" s="96"/>
      <c r="AK3485" s="176"/>
      <c r="AL3485" s="169"/>
    </row>
    <row r="3486" spans="13:38" x14ac:dyDescent="0.45">
      <c r="M3486" s="96"/>
      <c r="N3486" s="103"/>
      <c r="R3486" s="108"/>
      <c r="S3486" s="98"/>
      <c r="T3486" s="105"/>
      <c r="V3486" s="171"/>
      <c r="W3486" s="95"/>
      <c r="X3486" s="129"/>
      <c r="Y3486" s="100"/>
      <c r="Z3486" s="99"/>
      <c r="AA3486" s="100"/>
      <c r="AB3486" s="99"/>
      <c r="AC3486" s="100"/>
      <c r="AD3486" s="105"/>
      <c r="AE3486" s="94"/>
      <c r="AF3486" s="105"/>
      <c r="AG3486" s="94"/>
      <c r="AH3486" s="132"/>
      <c r="AI3486" s="97"/>
      <c r="AJ3486" s="96"/>
      <c r="AK3486" s="176"/>
      <c r="AL3486" s="169"/>
    </row>
    <row r="3487" spans="13:38" x14ac:dyDescent="0.45">
      <c r="M3487" s="96"/>
      <c r="N3487" s="103"/>
      <c r="R3487" s="108"/>
      <c r="S3487" s="98"/>
      <c r="T3487" s="105"/>
      <c r="V3487" s="171"/>
      <c r="W3487" s="95"/>
      <c r="X3487" s="129"/>
      <c r="Y3487" s="100"/>
      <c r="Z3487" s="99"/>
      <c r="AA3487" s="100"/>
      <c r="AB3487" s="99"/>
      <c r="AC3487" s="100"/>
      <c r="AD3487" s="105"/>
      <c r="AE3487" s="94"/>
      <c r="AF3487" s="105"/>
      <c r="AG3487" s="94"/>
      <c r="AH3487" s="132"/>
      <c r="AI3487" s="97"/>
      <c r="AJ3487" s="96"/>
      <c r="AK3487" s="176"/>
      <c r="AL3487" s="169"/>
    </row>
    <row r="3488" spans="13:38" x14ac:dyDescent="0.45">
      <c r="M3488" s="96"/>
      <c r="N3488" s="103"/>
      <c r="R3488" s="108"/>
      <c r="S3488" s="98"/>
      <c r="T3488" s="105"/>
      <c r="V3488" s="171"/>
      <c r="W3488" s="95"/>
      <c r="X3488" s="129"/>
      <c r="Y3488" s="100"/>
      <c r="Z3488" s="99"/>
      <c r="AA3488" s="100"/>
      <c r="AB3488" s="99"/>
      <c r="AC3488" s="100"/>
      <c r="AD3488" s="105"/>
      <c r="AE3488" s="94"/>
      <c r="AF3488" s="105"/>
      <c r="AG3488" s="94"/>
      <c r="AH3488" s="132"/>
      <c r="AI3488" s="97"/>
      <c r="AJ3488" s="96"/>
      <c r="AK3488" s="176"/>
      <c r="AL3488" s="169"/>
    </row>
    <row r="3489" spans="13:38" x14ac:dyDescent="0.45">
      <c r="M3489" s="96"/>
      <c r="N3489" s="103"/>
      <c r="R3489" s="108"/>
      <c r="S3489" s="98"/>
      <c r="T3489" s="105"/>
      <c r="V3489" s="171"/>
      <c r="W3489" s="95"/>
      <c r="X3489" s="129"/>
      <c r="Y3489" s="100"/>
      <c r="Z3489" s="99"/>
      <c r="AA3489" s="100"/>
      <c r="AB3489" s="99"/>
      <c r="AC3489" s="100"/>
      <c r="AD3489" s="105"/>
      <c r="AE3489" s="94"/>
      <c r="AF3489" s="105"/>
      <c r="AG3489" s="94"/>
      <c r="AH3489" s="132"/>
      <c r="AI3489" s="97"/>
      <c r="AJ3489" s="96"/>
      <c r="AK3489" s="176"/>
      <c r="AL3489" s="169"/>
    </row>
    <row r="3490" spans="13:38" x14ac:dyDescent="0.45">
      <c r="M3490" s="96"/>
      <c r="N3490" s="103"/>
      <c r="R3490" s="108"/>
      <c r="S3490" s="98"/>
      <c r="T3490" s="105"/>
      <c r="V3490" s="171"/>
      <c r="W3490" s="95"/>
      <c r="X3490" s="129"/>
      <c r="Y3490" s="100"/>
      <c r="Z3490" s="99"/>
      <c r="AA3490" s="100"/>
      <c r="AB3490" s="99"/>
      <c r="AC3490" s="100"/>
      <c r="AD3490" s="105"/>
      <c r="AE3490" s="94"/>
      <c r="AF3490" s="105"/>
      <c r="AG3490" s="94"/>
      <c r="AH3490" s="132"/>
      <c r="AI3490" s="97"/>
      <c r="AJ3490" s="96"/>
      <c r="AK3490" s="176"/>
      <c r="AL3490" s="169"/>
    </row>
    <row r="3491" spans="13:38" x14ac:dyDescent="0.45">
      <c r="M3491" s="96"/>
      <c r="N3491" s="103"/>
      <c r="R3491" s="108"/>
      <c r="S3491" s="98"/>
      <c r="T3491" s="105"/>
      <c r="V3491" s="171"/>
      <c r="W3491" s="95"/>
      <c r="X3491" s="129"/>
      <c r="Y3491" s="100"/>
      <c r="Z3491" s="99"/>
      <c r="AA3491" s="100"/>
      <c r="AB3491" s="99"/>
      <c r="AC3491" s="100"/>
      <c r="AD3491" s="105"/>
      <c r="AE3491" s="94"/>
      <c r="AF3491" s="105"/>
      <c r="AG3491" s="94"/>
      <c r="AH3491" s="132"/>
      <c r="AI3491" s="97"/>
      <c r="AJ3491" s="96"/>
      <c r="AK3491" s="176"/>
      <c r="AL3491" s="169"/>
    </row>
    <row r="3492" spans="13:38" x14ac:dyDescent="0.45">
      <c r="M3492" s="96"/>
      <c r="N3492" s="103"/>
      <c r="R3492" s="108"/>
      <c r="S3492" s="98"/>
      <c r="T3492" s="105"/>
      <c r="V3492" s="171"/>
      <c r="W3492" s="95"/>
      <c r="X3492" s="129"/>
      <c r="Y3492" s="100"/>
      <c r="Z3492" s="99"/>
      <c r="AA3492" s="100"/>
      <c r="AB3492" s="99"/>
      <c r="AC3492" s="100"/>
      <c r="AD3492" s="105"/>
      <c r="AE3492" s="94"/>
      <c r="AF3492" s="105"/>
      <c r="AG3492" s="94"/>
      <c r="AH3492" s="132"/>
      <c r="AI3492" s="97"/>
      <c r="AJ3492" s="96"/>
      <c r="AK3492" s="176"/>
      <c r="AL3492" s="169"/>
    </row>
    <row r="3493" spans="13:38" x14ac:dyDescent="0.45">
      <c r="M3493" s="96"/>
      <c r="N3493" s="103"/>
      <c r="R3493" s="108"/>
      <c r="S3493" s="98"/>
      <c r="T3493" s="105"/>
      <c r="V3493" s="171"/>
      <c r="W3493" s="95"/>
      <c r="X3493" s="129"/>
      <c r="Y3493" s="100"/>
      <c r="Z3493" s="99"/>
      <c r="AA3493" s="100"/>
      <c r="AB3493" s="99"/>
      <c r="AC3493" s="100"/>
      <c r="AD3493" s="105"/>
      <c r="AE3493" s="94"/>
      <c r="AF3493" s="105"/>
      <c r="AG3493" s="94"/>
      <c r="AH3493" s="132"/>
      <c r="AI3493" s="97"/>
      <c r="AJ3493" s="96"/>
      <c r="AK3493" s="176"/>
      <c r="AL3493" s="169"/>
    </row>
    <row r="3494" spans="13:38" x14ac:dyDescent="0.45">
      <c r="M3494" s="96"/>
      <c r="N3494" s="103"/>
      <c r="R3494" s="108"/>
      <c r="S3494" s="98"/>
      <c r="T3494" s="105"/>
      <c r="V3494" s="171"/>
      <c r="W3494" s="95"/>
      <c r="X3494" s="129"/>
      <c r="Y3494" s="100"/>
      <c r="Z3494" s="99"/>
      <c r="AA3494" s="100"/>
      <c r="AB3494" s="99"/>
      <c r="AC3494" s="100"/>
      <c r="AD3494" s="105"/>
      <c r="AE3494" s="94"/>
      <c r="AF3494" s="105"/>
      <c r="AG3494" s="94"/>
      <c r="AH3494" s="132"/>
      <c r="AI3494" s="97"/>
      <c r="AJ3494" s="96"/>
      <c r="AK3494" s="176"/>
      <c r="AL3494" s="169"/>
    </row>
    <row r="3495" spans="13:38" x14ac:dyDescent="0.45">
      <c r="M3495" s="96"/>
      <c r="N3495" s="103"/>
      <c r="R3495" s="108"/>
      <c r="S3495" s="98"/>
      <c r="T3495" s="105"/>
      <c r="V3495" s="171"/>
      <c r="W3495" s="95"/>
      <c r="X3495" s="129"/>
      <c r="Y3495" s="100"/>
      <c r="Z3495" s="99"/>
      <c r="AA3495" s="100"/>
      <c r="AB3495" s="99"/>
      <c r="AC3495" s="100"/>
      <c r="AD3495" s="105"/>
      <c r="AE3495" s="94"/>
      <c r="AF3495" s="105"/>
      <c r="AG3495" s="94"/>
      <c r="AH3495" s="132"/>
      <c r="AI3495" s="97"/>
      <c r="AJ3495" s="96"/>
      <c r="AK3495" s="176"/>
      <c r="AL3495" s="169"/>
    </row>
    <row r="3496" spans="13:38" x14ac:dyDescent="0.45">
      <c r="M3496" s="96"/>
      <c r="N3496" s="103"/>
      <c r="R3496" s="108"/>
      <c r="S3496" s="98"/>
      <c r="T3496" s="105"/>
      <c r="V3496" s="171"/>
      <c r="W3496" s="95"/>
      <c r="X3496" s="129"/>
      <c r="Y3496" s="100"/>
      <c r="Z3496" s="99"/>
      <c r="AA3496" s="100"/>
      <c r="AB3496" s="99"/>
      <c r="AC3496" s="100"/>
      <c r="AD3496" s="105"/>
      <c r="AE3496" s="94"/>
      <c r="AF3496" s="105"/>
      <c r="AG3496" s="94"/>
      <c r="AH3496" s="132"/>
      <c r="AI3496" s="97"/>
      <c r="AJ3496" s="96"/>
      <c r="AK3496" s="176"/>
      <c r="AL3496" s="169"/>
    </row>
    <row r="3497" spans="13:38" x14ac:dyDescent="0.45">
      <c r="M3497" s="96"/>
      <c r="N3497" s="103"/>
      <c r="R3497" s="108"/>
      <c r="S3497" s="98"/>
      <c r="T3497" s="105"/>
      <c r="V3497" s="171"/>
      <c r="W3497" s="95"/>
      <c r="X3497" s="129"/>
      <c r="Y3497" s="100"/>
      <c r="Z3497" s="99"/>
      <c r="AA3497" s="100"/>
      <c r="AB3497" s="99"/>
      <c r="AC3497" s="100"/>
      <c r="AD3497" s="105"/>
      <c r="AE3497" s="94"/>
      <c r="AF3497" s="105"/>
      <c r="AG3497" s="94"/>
      <c r="AH3497" s="132"/>
      <c r="AI3497" s="97"/>
      <c r="AJ3497" s="96"/>
      <c r="AK3497" s="176"/>
      <c r="AL3497" s="169"/>
    </row>
    <row r="3498" spans="13:38" x14ac:dyDescent="0.45">
      <c r="M3498" s="96"/>
      <c r="N3498" s="103"/>
      <c r="R3498" s="108"/>
      <c r="S3498" s="98"/>
      <c r="T3498" s="105"/>
      <c r="V3498" s="171"/>
      <c r="W3498" s="95"/>
      <c r="X3498" s="129"/>
      <c r="Y3498" s="100"/>
      <c r="Z3498" s="99"/>
      <c r="AA3498" s="100"/>
      <c r="AB3498" s="99"/>
      <c r="AC3498" s="100"/>
      <c r="AD3498" s="105"/>
      <c r="AE3498" s="94"/>
      <c r="AF3498" s="105"/>
      <c r="AG3498" s="94"/>
      <c r="AH3498" s="132"/>
      <c r="AI3498" s="97"/>
      <c r="AJ3498" s="96"/>
      <c r="AK3498" s="176"/>
      <c r="AL3498" s="169"/>
    </row>
    <row r="3499" spans="13:38" x14ac:dyDescent="0.45">
      <c r="M3499" s="96"/>
      <c r="N3499" s="103"/>
      <c r="R3499" s="108"/>
      <c r="S3499" s="98"/>
      <c r="T3499" s="105"/>
      <c r="V3499" s="171"/>
      <c r="W3499" s="95"/>
      <c r="X3499" s="129"/>
      <c r="Y3499" s="100"/>
      <c r="Z3499" s="99"/>
      <c r="AA3499" s="100"/>
      <c r="AB3499" s="99"/>
      <c r="AC3499" s="100"/>
      <c r="AD3499" s="105"/>
      <c r="AE3499" s="94"/>
      <c r="AF3499" s="105"/>
      <c r="AG3499" s="94"/>
      <c r="AH3499" s="132"/>
      <c r="AI3499" s="97"/>
      <c r="AJ3499" s="96"/>
      <c r="AK3499" s="176"/>
      <c r="AL3499" s="169"/>
    </row>
    <row r="3500" spans="13:38" x14ac:dyDescent="0.45">
      <c r="M3500" s="96"/>
      <c r="N3500" s="103"/>
      <c r="R3500" s="108"/>
      <c r="S3500" s="98"/>
      <c r="T3500" s="105"/>
      <c r="V3500" s="171"/>
      <c r="W3500" s="95"/>
      <c r="X3500" s="129"/>
      <c r="Y3500" s="100"/>
      <c r="Z3500" s="99"/>
      <c r="AA3500" s="100"/>
      <c r="AB3500" s="99"/>
      <c r="AC3500" s="100"/>
      <c r="AD3500" s="105"/>
      <c r="AE3500" s="94"/>
      <c r="AF3500" s="105"/>
      <c r="AG3500" s="94"/>
      <c r="AH3500" s="132"/>
      <c r="AI3500" s="97"/>
      <c r="AJ3500" s="96"/>
      <c r="AK3500" s="176"/>
      <c r="AL3500" s="169"/>
    </row>
    <row r="3501" spans="13:38" x14ac:dyDescent="0.45">
      <c r="M3501" s="96"/>
      <c r="N3501" s="103"/>
      <c r="R3501" s="108"/>
      <c r="S3501" s="98"/>
      <c r="T3501" s="105"/>
      <c r="V3501" s="171"/>
      <c r="W3501" s="95"/>
      <c r="X3501" s="129"/>
      <c r="Y3501" s="100"/>
      <c r="Z3501" s="99"/>
      <c r="AA3501" s="100"/>
      <c r="AB3501" s="99"/>
      <c r="AC3501" s="100"/>
      <c r="AD3501" s="105"/>
      <c r="AE3501" s="94"/>
      <c r="AF3501" s="105"/>
      <c r="AG3501" s="94"/>
      <c r="AH3501" s="132"/>
      <c r="AI3501" s="97"/>
      <c r="AJ3501" s="96"/>
      <c r="AK3501" s="176"/>
      <c r="AL3501" s="169"/>
    </row>
    <row r="3502" spans="13:38" x14ac:dyDescent="0.45">
      <c r="M3502" s="96"/>
      <c r="N3502" s="103"/>
      <c r="R3502" s="108"/>
      <c r="S3502" s="98"/>
      <c r="T3502" s="105"/>
      <c r="V3502" s="171"/>
      <c r="W3502" s="95"/>
      <c r="X3502" s="129"/>
      <c r="Y3502" s="100"/>
      <c r="Z3502" s="99"/>
      <c r="AA3502" s="100"/>
      <c r="AB3502" s="99"/>
      <c r="AC3502" s="100"/>
      <c r="AD3502" s="105"/>
      <c r="AE3502" s="94"/>
      <c r="AF3502" s="105"/>
      <c r="AG3502" s="94"/>
      <c r="AH3502" s="132"/>
      <c r="AI3502" s="97"/>
      <c r="AJ3502" s="96"/>
      <c r="AK3502" s="176"/>
      <c r="AL3502" s="169"/>
    </row>
    <row r="3503" spans="13:38" x14ac:dyDescent="0.45">
      <c r="M3503" s="96"/>
      <c r="N3503" s="103"/>
      <c r="R3503" s="108"/>
      <c r="S3503" s="98"/>
      <c r="T3503" s="105"/>
      <c r="V3503" s="171"/>
      <c r="W3503" s="95"/>
      <c r="X3503" s="129"/>
      <c r="Y3503" s="100"/>
      <c r="Z3503" s="99"/>
      <c r="AA3503" s="100"/>
      <c r="AB3503" s="99"/>
      <c r="AC3503" s="100"/>
      <c r="AD3503" s="105"/>
      <c r="AE3503" s="94"/>
      <c r="AF3503" s="105"/>
      <c r="AG3503" s="94"/>
      <c r="AH3503" s="132"/>
      <c r="AI3503" s="97"/>
      <c r="AJ3503" s="96"/>
      <c r="AK3503" s="176"/>
      <c r="AL3503" s="169"/>
    </row>
    <row r="3504" spans="13:38" x14ac:dyDescent="0.45">
      <c r="M3504" s="96"/>
      <c r="N3504" s="103"/>
      <c r="R3504" s="108"/>
      <c r="S3504" s="98"/>
      <c r="T3504" s="105"/>
      <c r="V3504" s="171"/>
      <c r="W3504" s="95"/>
      <c r="X3504" s="129"/>
      <c r="Y3504" s="100"/>
      <c r="Z3504" s="99"/>
      <c r="AA3504" s="100"/>
      <c r="AB3504" s="99"/>
      <c r="AC3504" s="100"/>
      <c r="AD3504" s="105"/>
      <c r="AE3504" s="94"/>
      <c r="AF3504" s="105"/>
      <c r="AG3504" s="94"/>
      <c r="AH3504" s="132"/>
      <c r="AI3504" s="97"/>
      <c r="AJ3504" s="96"/>
      <c r="AK3504" s="176"/>
      <c r="AL3504" s="169"/>
    </row>
    <row r="3505" spans="13:38" x14ac:dyDescent="0.45">
      <c r="M3505" s="96"/>
      <c r="N3505" s="103"/>
      <c r="R3505" s="108"/>
      <c r="S3505" s="98"/>
      <c r="T3505" s="105"/>
      <c r="V3505" s="171"/>
      <c r="W3505" s="95"/>
      <c r="X3505" s="129"/>
      <c r="Y3505" s="100"/>
      <c r="Z3505" s="99"/>
      <c r="AA3505" s="100"/>
      <c r="AB3505" s="99"/>
      <c r="AC3505" s="100"/>
      <c r="AD3505" s="105"/>
      <c r="AE3505" s="94"/>
      <c r="AF3505" s="105"/>
      <c r="AG3505" s="94"/>
      <c r="AH3505" s="132"/>
      <c r="AI3505" s="97"/>
      <c r="AJ3505" s="96"/>
      <c r="AK3505" s="176"/>
      <c r="AL3505" s="169"/>
    </row>
    <row r="3506" spans="13:38" x14ac:dyDescent="0.45">
      <c r="M3506" s="96"/>
      <c r="N3506" s="103"/>
      <c r="R3506" s="108"/>
      <c r="S3506" s="98"/>
      <c r="T3506" s="105"/>
      <c r="V3506" s="171"/>
      <c r="W3506" s="95"/>
      <c r="X3506" s="129"/>
      <c r="Y3506" s="100"/>
      <c r="Z3506" s="99"/>
      <c r="AA3506" s="100"/>
      <c r="AB3506" s="99"/>
      <c r="AC3506" s="100"/>
      <c r="AD3506" s="105"/>
      <c r="AE3506" s="94"/>
      <c r="AF3506" s="105"/>
      <c r="AG3506" s="94"/>
      <c r="AH3506" s="132"/>
      <c r="AI3506" s="97"/>
      <c r="AJ3506" s="96"/>
      <c r="AK3506" s="176"/>
      <c r="AL3506" s="169"/>
    </row>
    <row r="3507" spans="13:38" x14ac:dyDescent="0.45">
      <c r="M3507" s="96"/>
      <c r="N3507" s="103"/>
      <c r="R3507" s="108"/>
      <c r="S3507" s="98"/>
      <c r="T3507" s="105"/>
      <c r="V3507" s="171"/>
      <c r="W3507" s="95"/>
      <c r="X3507" s="129"/>
      <c r="Y3507" s="100"/>
      <c r="Z3507" s="99"/>
      <c r="AA3507" s="100"/>
      <c r="AB3507" s="99"/>
      <c r="AC3507" s="100"/>
      <c r="AD3507" s="105"/>
      <c r="AE3507" s="94"/>
      <c r="AF3507" s="105"/>
      <c r="AG3507" s="94"/>
      <c r="AH3507" s="132"/>
      <c r="AI3507" s="97"/>
      <c r="AJ3507" s="96"/>
      <c r="AK3507" s="176"/>
      <c r="AL3507" s="169"/>
    </row>
    <row r="3508" spans="13:38" x14ac:dyDescent="0.45">
      <c r="M3508" s="96"/>
      <c r="N3508" s="103"/>
      <c r="R3508" s="108"/>
      <c r="S3508" s="98"/>
      <c r="T3508" s="105"/>
      <c r="V3508" s="171"/>
      <c r="W3508" s="95"/>
      <c r="X3508" s="129"/>
      <c r="Y3508" s="100"/>
      <c r="Z3508" s="99"/>
      <c r="AA3508" s="100"/>
      <c r="AB3508" s="99"/>
      <c r="AC3508" s="100"/>
      <c r="AD3508" s="105"/>
      <c r="AE3508" s="94"/>
      <c r="AF3508" s="105"/>
      <c r="AG3508" s="94"/>
      <c r="AH3508" s="132"/>
      <c r="AI3508" s="97"/>
      <c r="AJ3508" s="96"/>
      <c r="AK3508" s="176"/>
      <c r="AL3508" s="169"/>
    </row>
    <row r="3509" spans="13:38" x14ac:dyDescent="0.45">
      <c r="M3509" s="96"/>
      <c r="N3509" s="103"/>
      <c r="R3509" s="108"/>
      <c r="S3509" s="98"/>
      <c r="T3509" s="105"/>
      <c r="V3509" s="171"/>
      <c r="W3509" s="95"/>
      <c r="X3509" s="129"/>
      <c r="Y3509" s="100"/>
      <c r="Z3509" s="99"/>
      <c r="AA3509" s="100"/>
      <c r="AB3509" s="99"/>
      <c r="AC3509" s="100"/>
      <c r="AD3509" s="105"/>
      <c r="AE3509" s="94"/>
      <c r="AF3509" s="105"/>
      <c r="AG3509" s="94"/>
      <c r="AH3509" s="132"/>
      <c r="AI3509" s="97"/>
      <c r="AJ3509" s="96"/>
      <c r="AK3509" s="176"/>
      <c r="AL3509" s="169"/>
    </row>
    <row r="3510" spans="13:38" x14ac:dyDescent="0.45">
      <c r="M3510" s="96"/>
      <c r="N3510" s="103"/>
      <c r="R3510" s="108"/>
      <c r="S3510" s="98"/>
      <c r="T3510" s="105"/>
      <c r="V3510" s="171"/>
      <c r="W3510" s="95"/>
      <c r="X3510" s="129"/>
      <c r="Y3510" s="100"/>
      <c r="Z3510" s="99"/>
      <c r="AA3510" s="100"/>
      <c r="AB3510" s="99"/>
      <c r="AC3510" s="100"/>
      <c r="AD3510" s="105"/>
      <c r="AE3510" s="94"/>
      <c r="AF3510" s="105"/>
      <c r="AG3510" s="94"/>
      <c r="AH3510" s="132"/>
      <c r="AI3510" s="97"/>
      <c r="AJ3510" s="96"/>
      <c r="AK3510" s="176"/>
      <c r="AL3510" s="169"/>
    </row>
    <row r="3511" spans="13:38" x14ac:dyDescent="0.45">
      <c r="M3511" s="96"/>
      <c r="N3511" s="103"/>
      <c r="R3511" s="108"/>
      <c r="S3511" s="98"/>
      <c r="T3511" s="105"/>
      <c r="V3511" s="171"/>
      <c r="W3511" s="95"/>
      <c r="X3511" s="129"/>
      <c r="Y3511" s="100"/>
      <c r="Z3511" s="99"/>
      <c r="AA3511" s="100"/>
      <c r="AB3511" s="99"/>
      <c r="AC3511" s="100"/>
      <c r="AD3511" s="105"/>
      <c r="AE3511" s="94"/>
      <c r="AF3511" s="105"/>
      <c r="AG3511" s="94"/>
      <c r="AH3511" s="132"/>
      <c r="AI3511" s="97"/>
      <c r="AJ3511" s="96"/>
      <c r="AK3511" s="176"/>
      <c r="AL3511" s="169"/>
    </row>
    <row r="3512" spans="13:38" x14ac:dyDescent="0.45">
      <c r="M3512" s="96"/>
      <c r="N3512" s="103"/>
      <c r="R3512" s="108"/>
      <c r="S3512" s="98"/>
      <c r="T3512" s="105"/>
      <c r="V3512" s="171"/>
      <c r="W3512" s="95"/>
      <c r="X3512" s="129"/>
      <c r="Y3512" s="100"/>
      <c r="Z3512" s="99"/>
      <c r="AA3512" s="100"/>
      <c r="AB3512" s="99"/>
      <c r="AC3512" s="100"/>
      <c r="AD3512" s="105"/>
      <c r="AE3512" s="94"/>
      <c r="AF3512" s="105"/>
      <c r="AG3512" s="94"/>
      <c r="AH3512" s="132"/>
      <c r="AI3512" s="97"/>
      <c r="AJ3512" s="96"/>
      <c r="AK3512" s="176"/>
      <c r="AL3512" s="169"/>
    </row>
    <row r="3513" spans="13:38" x14ac:dyDescent="0.45">
      <c r="M3513" s="96"/>
      <c r="N3513" s="103"/>
      <c r="R3513" s="108"/>
      <c r="S3513" s="98"/>
      <c r="T3513" s="105"/>
      <c r="V3513" s="171"/>
      <c r="W3513" s="95"/>
      <c r="X3513" s="129"/>
      <c r="Y3513" s="100"/>
      <c r="Z3513" s="99"/>
      <c r="AA3513" s="100"/>
      <c r="AB3513" s="99"/>
      <c r="AC3513" s="100"/>
      <c r="AD3513" s="105"/>
      <c r="AE3513" s="94"/>
      <c r="AF3513" s="105"/>
      <c r="AG3513" s="94"/>
      <c r="AH3513" s="132"/>
      <c r="AI3513" s="97"/>
      <c r="AJ3513" s="96"/>
      <c r="AK3513" s="176"/>
      <c r="AL3513" s="169"/>
    </row>
    <row r="3514" spans="13:38" x14ac:dyDescent="0.45">
      <c r="M3514" s="96"/>
      <c r="N3514" s="103"/>
      <c r="R3514" s="108"/>
      <c r="S3514" s="98"/>
      <c r="T3514" s="105"/>
      <c r="V3514" s="171"/>
      <c r="W3514" s="95"/>
      <c r="X3514" s="129"/>
      <c r="Y3514" s="100"/>
      <c r="Z3514" s="99"/>
      <c r="AA3514" s="100"/>
      <c r="AB3514" s="99"/>
      <c r="AC3514" s="100"/>
      <c r="AD3514" s="105"/>
      <c r="AE3514" s="94"/>
      <c r="AF3514" s="105"/>
      <c r="AG3514" s="94"/>
      <c r="AH3514" s="132"/>
      <c r="AI3514" s="97"/>
      <c r="AJ3514" s="96"/>
      <c r="AK3514" s="176"/>
      <c r="AL3514" s="169"/>
    </row>
    <row r="3515" spans="13:38" x14ac:dyDescent="0.45">
      <c r="M3515" s="96"/>
      <c r="N3515" s="103"/>
      <c r="R3515" s="108"/>
      <c r="S3515" s="98"/>
      <c r="T3515" s="105"/>
      <c r="V3515" s="171"/>
      <c r="W3515" s="95"/>
      <c r="X3515" s="129"/>
      <c r="Y3515" s="100"/>
      <c r="Z3515" s="99"/>
      <c r="AA3515" s="100"/>
      <c r="AB3515" s="99"/>
      <c r="AC3515" s="100"/>
      <c r="AD3515" s="105"/>
      <c r="AE3515" s="94"/>
      <c r="AF3515" s="105"/>
      <c r="AG3515" s="94"/>
      <c r="AH3515" s="132"/>
      <c r="AI3515" s="97"/>
      <c r="AJ3515" s="96"/>
      <c r="AK3515" s="176"/>
      <c r="AL3515" s="169"/>
    </row>
    <row r="3516" spans="13:38" x14ac:dyDescent="0.45">
      <c r="M3516" s="96"/>
      <c r="N3516" s="103"/>
      <c r="R3516" s="108"/>
      <c r="S3516" s="98"/>
      <c r="T3516" s="105"/>
      <c r="V3516" s="171"/>
      <c r="W3516" s="95"/>
      <c r="X3516" s="129"/>
      <c r="Y3516" s="100"/>
      <c r="Z3516" s="99"/>
      <c r="AA3516" s="100"/>
      <c r="AB3516" s="99"/>
      <c r="AC3516" s="100"/>
      <c r="AD3516" s="105"/>
      <c r="AE3516" s="94"/>
      <c r="AF3516" s="105"/>
      <c r="AG3516" s="94"/>
      <c r="AH3516" s="132"/>
      <c r="AI3516" s="97"/>
      <c r="AJ3516" s="96"/>
      <c r="AK3516" s="176"/>
      <c r="AL3516" s="169"/>
    </row>
    <row r="3517" spans="13:38" x14ac:dyDescent="0.45">
      <c r="M3517" s="96"/>
      <c r="N3517" s="103"/>
      <c r="R3517" s="108"/>
      <c r="S3517" s="98"/>
      <c r="T3517" s="105"/>
      <c r="V3517" s="171"/>
      <c r="W3517" s="95"/>
      <c r="X3517" s="129"/>
      <c r="Y3517" s="100"/>
      <c r="Z3517" s="99"/>
      <c r="AA3517" s="100"/>
      <c r="AB3517" s="99"/>
      <c r="AC3517" s="100"/>
      <c r="AD3517" s="105"/>
      <c r="AE3517" s="94"/>
      <c r="AF3517" s="105"/>
      <c r="AG3517" s="94"/>
      <c r="AH3517" s="132"/>
      <c r="AI3517" s="97"/>
      <c r="AJ3517" s="96"/>
      <c r="AK3517" s="176"/>
      <c r="AL3517" s="169"/>
    </row>
    <row r="3518" spans="13:38" x14ac:dyDescent="0.45">
      <c r="M3518" s="96"/>
      <c r="N3518" s="103"/>
      <c r="R3518" s="108"/>
      <c r="S3518" s="98"/>
      <c r="T3518" s="105"/>
      <c r="V3518" s="171"/>
      <c r="W3518" s="95"/>
      <c r="X3518" s="129"/>
      <c r="Y3518" s="100"/>
      <c r="Z3518" s="99"/>
      <c r="AA3518" s="100"/>
      <c r="AB3518" s="99"/>
      <c r="AC3518" s="100"/>
      <c r="AD3518" s="105"/>
      <c r="AE3518" s="94"/>
      <c r="AF3518" s="105"/>
      <c r="AG3518" s="94"/>
      <c r="AH3518" s="132"/>
      <c r="AI3518" s="97"/>
      <c r="AJ3518" s="96"/>
      <c r="AK3518" s="176"/>
      <c r="AL3518" s="169"/>
    </row>
    <row r="3519" spans="13:38" x14ac:dyDescent="0.45">
      <c r="M3519" s="96"/>
      <c r="N3519" s="103"/>
      <c r="R3519" s="108"/>
      <c r="S3519" s="98"/>
      <c r="T3519" s="105"/>
      <c r="V3519" s="171"/>
      <c r="W3519" s="95"/>
      <c r="X3519" s="129"/>
      <c r="Y3519" s="100"/>
      <c r="Z3519" s="99"/>
      <c r="AA3519" s="100"/>
      <c r="AB3519" s="99"/>
      <c r="AC3519" s="100"/>
      <c r="AD3519" s="105"/>
      <c r="AE3519" s="94"/>
      <c r="AF3519" s="105"/>
      <c r="AG3519" s="94"/>
      <c r="AH3519" s="132"/>
      <c r="AI3519" s="97"/>
      <c r="AJ3519" s="96"/>
      <c r="AK3519" s="176"/>
      <c r="AL3519" s="169"/>
    </row>
    <row r="3520" spans="13:38" x14ac:dyDescent="0.45">
      <c r="M3520" s="96"/>
      <c r="N3520" s="103"/>
      <c r="R3520" s="108"/>
      <c r="S3520" s="98"/>
      <c r="T3520" s="105"/>
      <c r="V3520" s="171"/>
      <c r="W3520" s="95"/>
      <c r="X3520" s="129"/>
      <c r="Y3520" s="100"/>
      <c r="Z3520" s="99"/>
      <c r="AA3520" s="100"/>
      <c r="AB3520" s="99"/>
      <c r="AC3520" s="100"/>
      <c r="AD3520" s="105"/>
      <c r="AE3520" s="94"/>
      <c r="AF3520" s="105"/>
      <c r="AG3520" s="94"/>
      <c r="AH3520" s="132"/>
      <c r="AI3520" s="97"/>
      <c r="AJ3520" s="96"/>
      <c r="AK3520" s="176"/>
      <c r="AL3520" s="169"/>
    </row>
    <row r="3521" spans="13:38" x14ac:dyDescent="0.45">
      <c r="M3521" s="96"/>
      <c r="N3521" s="103"/>
      <c r="R3521" s="108"/>
      <c r="S3521" s="98"/>
      <c r="T3521" s="105"/>
      <c r="V3521" s="171"/>
      <c r="W3521" s="95"/>
      <c r="X3521" s="129"/>
      <c r="Y3521" s="100"/>
      <c r="Z3521" s="99"/>
      <c r="AA3521" s="100"/>
      <c r="AB3521" s="99"/>
      <c r="AC3521" s="100"/>
      <c r="AD3521" s="105"/>
      <c r="AE3521" s="94"/>
      <c r="AF3521" s="105"/>
      <c r="AG3521" s="94"/>
      <c r="AH3521" s="132"/>
      <c r="AI3521" s="97"/>
      <c r="AJ3521" s="96"/>
      <c r="AK3521" s="176"/>
      <c r="AL3521" s="169"/>
    </row>
    <row r="3522" spans="13:38" x14ac:dyDescent="0.45">
      <c r="M3522" s="96"/>
      <c r="N3522" s="103"/>
      <c r="R3522" s="108"/>
      <c r="S3522" s="98"/>
      <c r="T3522" s="105"/>
      <c r="V3522" s="171"/>
      <c r="W3522" s="95"/>
      <c r="X3522" s="129"/>
      <c r="Y3522" s="100"/>
      <c r="Z3522" s="99"/>
      <c r="AA3522" s="100"/>
      <c r="AB3522" s="99"/>
      <c r="AC3522" s="100"/>
      <c r="AD3522" s="105"/>
      <c r="AE3522" s="94"/>
      <c r="AF3522" s="105"/>
      <c r="AG3522" s="94"/>
      <c r="AH3522" s="132"/>
      <c r="AI3522" s="97"/>
      <c r="AJ3522" s="96"/>
      <c r="AK3522" s="176"/>
      <c r="AL3522" s="169"/>
    </row>
    <row r="3523" spans="13:38" x14ac:dyDescent="0.45">
      <c r="M3523" s="96"/>
      <c r="N3523" s="103"/>
      <c r="R3523" s="108"/>
      <c r="S3523" s="98"/>
      <c r="T3523" s="105"/>
      <c r="V3523" s="171"/>
      <c r="W3523" s="95"/>
      <c r="X3523" s="129"/>
      <c r="Y3523" s="100"/>
      <c r="Z3523" s="99"/>
      <c r="AA3523" s="100"/>
      <c r="AB3523" s="99"/>
      <c r="AC3523" s="100"/>
      <c r="AD3523" s="105"/>
      <c r="AE3523" s="94"/>
      <c r="AF3523" s="105"/>
      <c r="AG3523" s="94"/>
      <c r="AH3523" s="132"/>
      <c r="AI3523" s="97"/>
      <c r="AJ3523" s="96"/>
      <c r="AK3523" s="176"/>
      <c r="AL3523" s="169"/>
    </row>
    <row r="3524" spans="13:38" x14ac:dyDescent="0.45">
      <c r="M3524" s="96"/>
      <c r="N3524" s="103"/>
      <c r="R3524" s="108"/>
      <c r="S3524" s="98"/>
      <c r="T3524" s="105"/>
      <c r="V3524" s="171"/>
      <c r="W3524" s="95"/>
      <c r="X3524" s="129"/>
      <c r="Y3524" s="100"/>
      <c r="Z3524" s="99"/>
      <c r="AA3524" s="100"/>
      <c r="AB3524" s="99"/>
      <c r="AC3524" s="100"/>
      <c r="AD3524" s="105"/>
      <c r="AE3524" s="94"/>
      <c r="AF3524" s="105"/>
      <c r="AG3524" s="94"/>
      <c r="AH3524" s="132"/>
      <c r="AI3524" s="97"/>
      <c r="AJ3524" s="96"/>
      <c r="AK3524" s="176"/>
      <c r="AL3524" s="169"/>
    </row>
    <row r="3525" spans="13:38" x14ac:dyDescent="0.45">
      <c r="M3525" s="96"/>
      <c r="N3525" s="103"/>
      <c r="R3525" s="108"/>
      <c r="S3525" s="98"/>
      <c r="T3525" s="105"/>
      <c r="V3525" s="171"/>
      <c r="W3525" s="95"/>
      <c r="X3525" s="129"/>
      <c r="Y3525" s="100"/>
      <c r="Z3525" s="99"/>
      <c r="AA3525" s="100"/>
      <c r="AB3525" s="99"/>
      <c r="AC3525" s="100"/>
      <c r="AD3525" s="105"/>
      <c r="AE3525" s="94"/>
      <c r="AF3525" s="105"/>
      <c r="AG3525" s="94"/>
      <c r="AH3525" s="132"/>
      <c r="AI3525" s="97"/>
      <c r="AJ3525" s="96"/>
      <c r="AK3525" s="176"/>
      <c r="AL3525" s="169"/>
    </row>
    <row r="3526" spans="13:38" x14ac:dyDescent="0.45">
      <c r="M3526" s="96"/>
      <c r="N3526" s="103"/>
      <c r="R3526" s="108"/>
      <c r="S3526" s="98"/>
      <c r="T3526" s="105"/>
      <c r="V3526" s="171"/>
      <c r="W3526" s="95"/>
      <c r="X3526" s="129"/>
      <c r="Y3526" s="100"/>
      <c r="Z3526" s="99"/>
      <c r="AA3526" s="100"/>
      <c r="AB3526" s="99"/>
      <c r="AC3526" s="100"/>
      <c r="AD3526" s="105"/>
      <c r="AE3526" s="94"/>
      <c r="AF3526" s="105"/>
      <c r="AG3526" s="94"/>
      <c r="AH3526" s="132"/>
      <c r="AI3526" s="97"/>
      <c r="AJ3526" s="96"/>
      <c r="AK3526" s="176"/>
      <c r="AL3526" s="169"/>
    </row>
    <row r="3527" spans="13:38" x14ac:dyDescent="0.45">
      <c r="M3527" s="96"/>
      <c r="N3527" s="103"/>
      <c r="R3527" s="108"/>
      <c r="S3527" s="98"/>
      <c r="T3527" s="105"/>
      <c r="V3527" s="171"/>
      <c r="W3527" s="95"/>
      <c r="X3527" s="129"/>
      <c r="Y3527" s="100"/>
      <c r="Z3527" s="99"/>
      <c r="AA3527" s="100"/>
      <c r="AB3527" s="99"/>
      <c r="AC3527" s="100"/>
      <c r="AD3527" s="105"/>
      <c r="AE3527" s="94"/>
      <c r="AF3527" s="105"/>
      <c r="AG3527" s="94"/>
      <c r="AH3527" s="132"/>
      <c r="AI3527" s="97"/>
      <c r="AJ3527" s="96"/>
      <c r="AK3527" s="176"/>
      <c r="AL3527" s="169"/>
    </row>
    <row r="3528" spans="13:38" x14ac:dyDescent="0.45">
      <c r="M3528" s="96"/>
      <c r="N3528" s="103"/>
      <c r="R3528" s="108"/>
      <c r="S3528" s="98"/>
      <c r="T3528" s="105"/>
      <c r="V3528" s="171"/>
      <c r="W3528" s="95"/>
      <c r="X3528" s="129"/>
      <c r="Y3528" s="100"/>
      <c r="Z3528" s="99"/>
      <c r="AA3528" s="100"/>
      <c r="AB3528" s="99"/>
      <c r="AC3528" s="100"/>
      <c r="AD3528" s="105"/>
      <c r="AE3528" s="94"/>
      <c r="AF3528" s="105"/>
      <c r="AG3528" s="94"/>
      <c r="AH3528" s="132"/>
      <c r="AI3528" s="97"/>
      <c r="AJ3528" s="96"/>
      <c r="AK3528" s="176"/>
      <c r="AL3528" s="169"/>
    </row>
    <row r="3529" spans="13:38" x14ac:dyDescent="0.45">
      <c r="M3529" s="96"/>
      <c r="N3529" s="103"/>
      <c r="R3529" s="108"/>
      <c r="S3529" s="98"/>
      <c r="T3529" s="105"/>
      <c r="V3529" s="171"/>
      <c r="W3529" s="95"/>
      <c r="X3529" s="129"/>
      <c r="Y3529" s="100"/>
      <c r="Z3529" s="99"/>
      <c r="AA3529" s="100"/>
      <c r="AB3529" s="99"/>
      <c r="AC3529" s="100"/>
      <c r="AD3529" s="105"/>
      <c r="AE3529" s="94"/>
      <c r="AF3529" s="105"/>
      <c r="AG3529" s="94"/>
      <c r="AH3529" s="132"/>
      <c r="AI3529" s="97"/>
      <c r="AJ3529" s="96"/>
      <c r="AK3529" s="176"/>
      <c r="AL3529" s="169"/>
    </row>
    <row r="3530" spans="13:38" x14ac:dyDescent="0.45">
      <c r="M3530" s="96"/>
      <c r="N3530" s="103"/>
      <c r="R3530" s="108"/>
      <c r="S3530" s="98"/>
      <c r="T3530" s="105"/>
      <c r="V3530" s="171"/>
      <c r="W3530" s="95"/>
      <c r="X3530" s="129"/>
      <c r="Y3530" s="100"/>
      <c r="Z3530" s="99"/>
      <c r="AA3530" s="100"/>
      <c r="AB3530" s="99"/>
      <c r="AC3530" s="100"/>
      <c r="AD3530" s="105"/>
      <c r="AE3530" s="94"/>
      <c r="AF3530" s="105"/>
      <c r="AG3530" s="94"/>
      <c r="AH3530" s="132"/>
      <c r="AI3530" s="97"/>
      <c r="AJ3530" s="96"/>
      <c r="AK3530" s="176"/>
      <c r="AL3530" s="169"/>
    </row>
    <row r="3531" spans="13:38" x14ac:dyDescent="0.45">
      <c r="M3531" s="96"/>
      <c r="N3531" s="103"/>
      <c r="R3531" s="108"/>
      <c r="S3531" s="98"/>
      <c r="T3531" s="105"/>
      <c r="V3531" s="171"/>
      <c r="W3531" s="95"/>
      <c r="X3531" s="129"/>
      <c r="Y3531" s="100"/>
      <c r="Z3531" s="99"/>
      <c r="AA3531" s="100"/>
      <c r="AB3531" s="99"/>
      <c r="AC3531" s="100"/>
      <c r="AD3531" s="105"/>
      <c r="AE3531" s="94"/>
      <c r="AF3531" s="105"/>
      <c r="AG3531" s="94"/>
      <c r="AH3531" s="132"/>
      <c r="AI3531" s="97"/>
      <c r="AJ3531" s="96"/>
      <c r="AK3531" s="176"/>
      <c r="AL3531" s="169"/>
    </row>
    <row r="3532" spans="13:38" x14ac:dyDescent="0.45">
      <c r="M3532" s="96"/>
      <c r="N3532" s="103"/>
      <c r="R3532" s="108"/>
      <c r="S3532" s="98"/>
      <c r="T3532" s="105"/>
      <c r="V3532" s="171"/>
      <c r="W3532" s="95"/>
      <c r="X3532" s="129"/>
      <c r="Y3532" s="100"/>
      <c r="Z3532" s="99"/>
      <c r="AA3532" s="100"/>
      <c r="AB3532" s="99"/>
      <c r="AC3532" s="100"/>
      <c r="AD3532" s="105"/>
      <c r="AE3532" s="94"/>
      <c r="AF3532" s="105"/>
      <c r="AG3532" s="94"/>
      <c r="AH3532" s="132"/>
      <c r="AI3532" s="97"/>
      <c r="AJ3532" s="96"/>
      <c r="AK3532" s="176"/>
      <c r="AL3532" s="169"/>
    </row>
    <row r="3533" spans="13:38" x14ac:dyDescent="0.45">
      <c r="M3533" s="96"/>
      <c r="N3533" s="103"/>
      <c r="R3533" s="108"/>
      <c r="S3533" s="98"/>
      <c r="T3533" s="105"/>
      <c r="V3533" s="171"/>
      <c r="W3533" s="95"/>
      <c r="X3533" s="129"/>
      <c r="Y3533" s="100"/>
      <c r="Z3533" s="99"/>
      <c r="AA3533" s="100"/>
      <c r="AB3533" s="99"/>
      <c r="AC3533" s="100"/>
      <c r="AD3533" s="105"/>
      <c r="AE3533" s="94"/>
      <c r="AF3533" s="105"/>
      <c r="AG3533" s="94"/>
      <c r="AH3533" s="132"/>
      <c r="AI3533" s="97"/>
      <c r="AJ3533" s="96"/>
      <c r="AK3533" s="176"/>
      <c r="AL3533" s="169"/>
    </row>
    <row r="3534" spans="13:38" x14ac:dyDescent="0.45">
      <c r="M3534" s="96"/>
      <c r="N3534" s="103"/>
      <c r="R3534" s="108"/>
      <c r="S3534" s="98"/>
      <c r="T3534" s="105"/>
      <c r="V3534" s="171"/>
      <c r="W3534" s="95"/>
      <c r="X3534" s="129"/>
      <c r="Y3534" s="100"/>
      <c r="Z3534" s="99"/>
      <c r="AA3534" s="100"/>
      <c r="AB3534" s="99"/>
      <c r="AC3534" s="100"/>
      <c r="AD3534" s="105"/>
      <c r="AE3534" s="94"/>
      <c r="AF3534" s="105"/>
      <c r="AG3534" s="94"/>
      <c r="AH3534" s="132"/>
      <c r="AI3534" s="97"/>
      <c r="AJ3534" s="96"/>
      <c r="AK3534" s="176"/>
      <c r="AL3534" s="169"/>
    </row>
    <row r="3535" spans="13:38" x14ac:dyDescent="0.45">
      <c r="M3535" s="96"/>
      <c r="N3535" s="103"/>
      <c r="R3535" s="108"/>
      <c r="S3535" s="98"/>
      <c r="T3535" s="105"/>
      <c r="V3535" s="171"/>
      <c r="W3535" s="95"/>
      <c r="X3535" s="129"/>
      <c r="Y3535" s="100"/>
      <c r="Z3535" s="99"/>
      <c r="AA3535" s="100"/>
      <c r="AB3535" s="99"/>
      <c r="AC3535" s="100"/>
      <c r="AD3535" s="105"/>
      <c r="AE3535" s="94"/>
      <c r="AF3535" s="105"/>
      <c r="AG3535" s="94"/>
      <c r="AH3535" s="132"/>
      <c r="AI3535" s="97"/>
      <c r="AJ3535" s="96"/>
      <c r="AK3535" s="176"/>
      <c r="AL3535" s="169"/>
    </row>
    <row r="3536" spans="13:38" x14ac:dyDescent="0.45">
      <c r="M3536" s="96"/>
      <c r="N3536" s="103"/>
      <c r="R3536" s="108"/>
      <c r="S3536" s="98"/>
      <c r="T3536" s="105"/>
      <c r="V3536" s="171"/>
      <c r="W3536" s="95"/>
      <c r="X3536" s="129"/>
      <c r="Y3536" s="100"/>
      <c r="Z3536" s="99"/>
      <c r="AA3536" s="100"/>
      <c r="AB3536" s="99"/>
      <c r="AC3536" s="100"/>
      <c r="AD3536" s="105"/>
      <c r="AE3536" s="94"/>
      <c r="AF3536" s="105"/>
      <c r="AG3536" s="94"/>
      <c r="AH3536" s="132"/>
      <c r="AI3536" s="97"/>
      <c r="AJ3536" s="96"/>
      <c r="AK3536" s="176"/>
      <c r="AL3536" s="169"/>
    </row>
    <row r="3537" spans="13:38" x14ac:dyDescent="0.45">
      <c r="M3537" s="96"/>
      <c r="N3537" s="103"/>
      <c r="R3537" s="108"/>
      <c r="S3537" s="98"/>
      <c r="T3537" s="105"/>
      <c r="V3537" s="171"/>
      <c r="W3537" s="95"/>
      <c r="X3537" s="129"/>
      <c r="Y3537" s="100"/>
      <c r="Z3537" s="99"/>
      <c r="AA3537" s="100"/>
      <c r="AB3537" s="99"/>
      <c r="AC3537" s="100"/>
      <c r="AD3537" s="105"/>
      <c r="AE3537" s="94"/>
      <c r="AF3537" s="105"/>
      <c r="AG3537" s="94"/>
      <c r="AH3537" s="132"/>
      <c r="AI3537" s="97"/>
      <c r="AJ3537" s="96"/>
      <c r="AK3537" s="176"/>
      <c r="AL3537" s="169"/>
    </row>
    <row r="3538" spans="13:38" x14ac:dyDescent="0.45">
      <c r="M3538" s="96"/>
      <c r="N3538" s="103"/>
      <c r="R3538" s="108"/>
      <c r="S3538" s="98"/>
      <c r="T3538" s="105"/>
      <c r="V3538" s="171"/>
      <c r="W3538" s="95"/>
      <c r="X3538" s="129"/>
      <c r="Y3538" s="100"/>
      <c r="Z3538" s="99"/>
      <c r="AA3538" s="100"/>
      <c r="AB3538" s="99"/>
      <c r="AC3538" s="100"/>
      <c r="AD3538" s="105"/>
      <c r="AE3538" s="94"/>
      <c r="AF3538" s="105"/>
      <c r="AG3538" s="94"/>
      <c r="AH3538" s="132"/>
      <c r="AI3538" s="97"/>
      <c r="AJ3538" s="96"/>
      <c r="AK3538" s="176"/>
      <c r="AL3538" s="169"/>
    </row>
    <row r="3539" spans="13:38" x14ac:dyDescent="0.45">
      <c r="M3539" s="96"/>
      <c r="N3539" s="103"/>
      <c r="R3539" s="108"/>
      <c r="S3539" s="98"/>
      <c r="T3539" s="105"/>
      <c r="V3539" s="171"/>
      <c r="W3539" s="95"/>
      <c r="X3539" s="129"/>
      <c r="Y3539" s="100"/>
      <c r="Z3539" s="99"/>
      <c r="AA3539" s="100"/>
      <c r="AB3539" s="99"/>
      <c r="AC3539" s="100"/>
      <c r="AD3539" s="105"/>
      <c r="AE3539" s="94"/>
      <c r="AF3539" s="105"/>
      <c r="AG3539" s="94"/>
      <c r="AH3539" s="132"/>
      <c r="AI3539" s="97"/>
      <c r="AJ3539" s="96"/>
      <c r="AK3539" s="176"/>
      <c r="AL3539" s="169"/>
    </row>
    <row r="3540" spans="13:38" x14ac:dyDescent="0.45">
      <c r="M3540" s="96"/>
      <c r="N3540" s="103"/>
      <c r="R3540" s="108"/>
      <c r="S3540" s="98"/>
      <c r="T3540" s="105"/>
      <c r="V3540" s="171"/>
      <c r="W3540" s="95"/>
      <c r="X3540" s="129"/>
      <c r="Y3540" s="100"/>
      <c r="Z3540" s="99"/>
      <c r="AA3540" s="100"/>
      <c r="AB3540" s="99"/>
      <c r="AC3540" s="100"/>
      <c r="AD3540" s="105"/>
      <c r="AE3540" s="94"/>
      <c r="AF3540" s="105"/>
      <c r="AG3540" s="94"/>
      <c r="AH3540" s="132"/>
      <c r="AI3540" s="97"/>
      <c r="AJ3540" s="96"/>
      <c r="AK3540" s="176"/>
      <c r="AL3540" s="169"/>
    </row>
    <row r="3541" spans="13:38" x14ac:dyDescent="0.45">
      <c r="M3541" s="96"/>
      <c r="N3541" s="103"/>
      <c r="R3541" s="108"/>
      <c r="S3541" s="98"/>
      <c r="T3541" s="105"/>
      <c r="V3541" s="171"/>
      <c r="W3541" s="95"/>
      <c r="X3541" s="129"/>
      <c r="Y3541" s="100"/>
      <c r="Z3541" s="99"/>
      <c r="AA3541" s="100"/>
      <c r="AB3541" s="99"/>
      <c r="AC3541" s="100"/>
      <c r="AD3541" s="105"/>
      <c r="AE3541" s="94"/>
      <c r="AF3541" s="105"/>
      <c r="AG3541" s="94"/>
      <c r="AH3541" s="132"/>
      <c r="AI3541" s="97"/>
      <c r="AJ3541" s="96"/>
      <c r="AK3541" s="176"/>
      <c r="AL3541" s="169"/>
    </row>
    <row r="3542" spans="13:38" x14ac:dyDescent="0.45">
      <c r="M3542" s="96"/>
      <c r="N3542" s="103"/>
      <c r="R3542" s="108"/>
      <c r="S3542" s="98"/>
      <c r="T3542" s="105"/>
      <c r="V3542" s="171"/>
      <c r="W3542" s="95"/>
      <c r="X3542" s="129"/>
      <c r="Y3542" s="100"/>
      <c r="Z3542" s="99"/>
      <c r="AA3542" s="100"/>
      <c r="AB3542" s="99"/>
      <c r="AC3542" s="100"/>
      <c r="AD3542" s="105"/>
      <c r="AE3542" s="94"/>
      <c r="AF3542" s="105"/>
      <c r="AG3542" s="94"/>
      <c r="AH3542" s="132"/>
      <c r="AI3542" s="97"/>
      <c r="AJ3542" s="96"/>
      <c r="AK3542" s="176"/>
      <c r="AL3542" s="169"/>
    </row>
    <row r="3543" spans="13:38" x14ac:dyDescent="0.45">
      <c r="M3543" s="96"/>
      <c r="N3543" s="103"/>
      <c r="R3543" s="108"/>
      <c r="S3543" s="98"/>
      <c r="T3543" s="105"/>
      <c r="V3543" s="171"/>
      <c r="W3543" s="95"/>
      <c r="X3543" s="129"/>
      <c r="Y3543" s="100"/>
      <c r="Z3543" s="99"/>
      <c r="AA3543" s="100"/>
      <c r="AB3543" s="99"/>
      <c r="AC3543" s="100"/>
      <c r="AD3543" s="105"/>
      <c r="AE3543" s="94"/>
      <c r="AF3543" s="105"/>
      <c r="AG3543" s="94"/>
      <c r="AH3543" s="132"/>
      <c r="AI3543" s="97"/>
      <c r="AJ3543" s="96"/>
      <c r="AK3543" s="176"/>
      <c r="AL3543" s="169"/>
    </row>
    <row r="3544" spans="13:38" x14ac:dyDescent="0.45">
      <c r="M3544" s="96"/>
      <c r="N3544" s="103"/>
      <c r="R3544" s="108"/>
      <c r="S3544" s="98"/>
      <c r="T3544" s="105"/>
      <c r="V3544" s="171"/>
      <c r="W3544" s="95"/>
      <c r="X3544" s="129"/>
      <c r="Y3544" s="100"/>
      <c r="Z3544" s="99"/>
      <c r="AA3544" s="100"/>
      <c r="AB3544" s="99"/>
      <c r="AC3544" s="100"/>
      <c r="AD3544" s="105"/>
      <c r="AE3544" s="94"/>
      <c r="AF3544" s="105"/>
      <c r="AG3544" s="94"/>
      <c r="AH3544" s="132"/>
      <c r="AI3544" s="97"/>
      <c r="AJ3544" s="96"/>
      <c r="AK3544" s="176"/>
      <c r="AL3544" s="169"/>
    </row>
    <row r="3545" spans="13:38" x14ac:dyDescent="0.45">
      <c r="M3545" s="96"/>
      <c r="N3545" s="103"/>
      <c r="R3545" s="108"/>
      <c r="S3545" s="98"/>
      <c r="T3545" s="105"/>
      <c r="V3545" s="171"/>
      <c r="W3545" s="95"/>
      <c r="X3545" s="129"/>
      <c r="Y3545" s="100"/>
      <c r="Z3545" s="99"/>
      <c r="AA3545" s="100"/>
      <c r="AB3545" s="99"/>
      <c r="AC3545" s="100"/>
      <c r="AD3545" s="105"/>
      <c r="AE3545" s="94"/>
      <c r="AF3545" s="105"/>
      <c r="AG3545" s="94"/>
      <c r="AH3545" s="132"/>
      <c r="AI3545" s="97"/>
      <c r="AJ3545" s="96"/>
      <c r="AK3545" s="176"/>
      <c r="AL3545" s="169"/>
    </row>
    <row r="3546" spans="13:38" x14ac:dyDescent="0.45">
      <c r="M3546" s="96"/>
      <c r="N3546" s="103"/>
      <c r="R3546" s="108"/>
      <c r="S3546" s="98"/>
      <c r="T3546" s="105"/>
      <c r="V3546" s="171"/>
      <c r="W3546" s="95"/>
      <c r="X3546" s="129"/>
      <c r="Y3546" s="100"/>
      <c r="Z3546" s="99"/>
      <c r="AA3546" s="100"/>
      <c r="AB3546" s="99"/>
      <c r="AC3546" s="100"/>
      <c r="AD3546" s="105"/>
      <c r="AE3546" s="94"/>
      <c r="AF3546" s="105"/>
      <c r="AG3546" s="94"/>
      <c r="AH3546" s="132"/>
      <c r="AI3546" s="97"/>
      <c r="AJ3546" s="96"/>
      <c r="AK3546" s="176"/>
      <c r="AL3546" s="169"/>
    </row>
    <row r="3547" spans="13:38" x14ac:dyDescent="0.45">
      <c r="M3547" s="96"/>
      <c r="N3547" s="103"/>
      <c r="R3547" s="108"/>
      <c r="S3547" s="98"/>
      <c r="T3547" s="105"/>
      <c r="V3547" s="171"/>
      <c r="W3547" s="95"/>
      <c r="X3547" s="129"/>
      <c r="Y3547" s="100"/>
      <c r="Z3547" s="99"/>
      <c r="AA3547" s="100"/>
      <c r="AB3547" s="99"/>
      <c r="AC3547" s="100"/>
      <c r="AD3547" s="105"/>
      <c r="AE3547" s="94"/>
      <c r="AF3547" s="105"/>
      <c r="AG3547" s="94"/>
      <c r="AH3547" s="132"/>
      <c r="AI3547" s="97"/>
      <c r="AJ3547" s="96"/>
      <c r="AK3547" s="176"/>
      <c r="AL3547" s="169"/>
    </row>
    <row r="3548" spans="13:38" x14ac:dyDescent="0.45">
      <c r="M3548" s="96"/>
      <c r="N3548" s="103"/>
      <c r="R3548" s="108"/>
      <c r="S3548" s="98"/>
      <c r="T3548" s="105"/>
      <c r="V3548" s="171"/>
      <c r="W3548" s="95"/>
      <c r="X3548" s="129"/>
      <c r="Y3548" s="100"/>
      <c r="Z3548" s="99"/>
      <c r="AA3548" s="100"/>
      <c r="AB3548" s="99"/>
      <c r="AC3548" s="100"/>
      <c r="AD3548" s="105"/>
      <c r="AE3548" s="94"/>
      <c r="AF3548" s="105"/>
      <c r="AG3548" s="94"/>
      <c r="AH3548" s="132"/>
      <c r="AI3548" s="97"/>
      <c r="AJ3548" s="96"/>
      <c r="AK3548" s="176"/>
      <c r="AL3548" s="169"/>
    </row>
    <row r="3549" spans="13:38" x14ac:dyDescent="0.45">
      <c r="M3549" s="96"/>
      <c r="N3549" s="103"/>
      <c r="R3549" s="108"/>
      <c r="S3549" s="98"/>
      <c r="T3549" s="105"/>
      <c r="V3549" s="171"/>
      <c r="W3549" s="95"/>
      <c r="X3549" s="129"/>
      <c r="Y3549" s="100"/>
      <c r="Z3549" s="99"/>
      <c r="AA3549" s="100"/>
      <c r="AB3549" s="99"/>
      <c r="AC3549" s="100"/>
      <c r="AD3549" s="105"/>
      <c r="AE3549" s="94"/>
      <c r="AF3549" s="105"/>
      <c r="AG3549" s="94"/>
      <c r="AH3549" s="132"/>
      <c r="AI3549" s="97"/>
      <c r="AJ3549" s="96"/>
      <c r="AK3549" s="176"/>
      <c r="AL3549" s="169"/>
    </row>
    <row r="3550" spans="13:38" x14ac:dyDescent="0.45">
      <c r="M3550" s="96"/>
      <c r="N3550" s="103"/>
      <c r="R3550" s="108"/>
      <c r="S3550" s="98"/>
      <c r="T3550" s="105"/>
      <c r="V3550" s="171"/>
      <c r="W3550" s="95"/>
      <c r="X3550" s="129"/>
      <c r="Y3550" s="100"/>
      <c r="Z3550" s="99"/>
      <c r="AA3550" s="100"/>
      <c r="AB3550" s="99"/>
      <c r="AC3550" s="100"/>
      <c r="AD3550" s="105"/>
      <c r="AE3550" s="94"/>
      <c r="AF3550" s="105"/>
      <c r="AG3550" s="94"/>
      <c r="AH3550" s="132"/>
      <c r="AI3550" s="97"/>
      <c r="AJ3550" s="96"/>
      <c r="AK3550" s="176"/>
      <c r="AL3550" s="169"/>
    </row>
    <row r="3551" spans="13:38" x14ac:dyDescent="0.45">
      <c r="M3551" s="96"/>
      <c r="N3551" s="103"/>
      <c r="R3551" s="108"/>
      <c r="S3551" s="98"/>
      <c r="T3551" s="105"/>
      <c r="V3551" s="171"/>
      <c r="W3551" s="95"/>
      <c r="X3551" s="129"/>
      <c r="Y3551" s="100"/>
      <c r="Z3551" s="99"/>
      <c r="AA3551" s="100"/>
      <c r="AB3551" s="99"/>
      <c r="AC3551" s="100"/>
      <c r="AD3551" s="105"/>
      <c r="AE3551" s="94"/>
      <c r="AF3551" s="105"/>
      <c r="AG3551" s="94"/>
      <c r="AH3551" s="132"/>
      <c r="AI3551" s="97"/>
      <c r="AJ3551" s="96"/>
      <c r="AK3551" s="176"/>
      <c r="AL3551" s="169"/>
    </row>
    <row r="3552" spans="13:38" x14ac:dyDescent="0.45">
      <c r="M3552" s="96"/>
      <c r="N3552" s="103"/>
      <c r="R3552" s="108"/>
      <c r="S3552" s="98"/>
      <c r="T3552" s="105"/>
      <c r="V3552" s="171"/>
      <c r="W3552" s="95"/>
      <c r="X3552" s="129"/>
      <c r="Y3552" s="100"/>
      <c r="Z3552" s="99"/>
      <c r="AA3552" s="100"/>
      <c r="AB3552" s="99"/>
      <c r="AC3552" s="100"/>
      <c r="AD3552" s="105"/>
      <c r="AE3552" s="94"/>
      <c r="AF3552" s="105"/>
      <c r="AG3552" s="94"/>
      <c r="AH3552" s="132"/>
      <c r="AI3552" s="97"/>
      <c r="AJ3552" s="96"/>
      <c r="AK3552" s="176"/>
      <c r="AL3552" s="169"/>
    </row>
    <row r="3553" spans="13:38" x14ac:dyDescent="0.45">
      <c r="M3553" s="96"/>
      <c r="N3553" s="103"/>
      <c r="R3553" s="108"/>
      <c r="S3553" s="98"/>
      <c r="T3553" s="105"/>
      <c r="V3553" s="171"/>
      <c r="W3553" s="95"/>
      <c r="X3553" s="129"/>
      <c r="Y3553" s="100"/>
      <c r="Z3553" s="99"/>
      <c r="AA3553" s="100"/>
      <c r="AB3553" s="99"/>
      <c r="AC3553" s="100"/>
      <c r="AD3553" s="105"/>
      <c r="AE3553" s="94"/>
      <c r="AF3553" s="105"/>
      <c r="AG3553" s="94"/>
      <c r="AH3553" s="132"/>
      <c r="AI3553" s="97"/>
      <c r="AJ3553" s="96"/>
      <c r="AK3553" s="176"/>
      <c r="AL3553" s="169"/>
    </row>
    <row r="3554" spans="13:38" x14ac:dyDescent="0.45">
      <c r="M3554" s="96"/>
      <c r="N3554" s="103"/>
      <c r="R3554" s="108"/>
      <c r="S3554" s="98"/>
      <c r="T3554" s="105"/>
      <c r="V3554" s="171"/>
      <c r="W3554" s="95"/>
      <c r="X3554" s="129"/>
      <c r="Y3554" s="100"/>
      <c r="Z3554" s="99"/>
      <c r="AA3554" s="100"/>
      <c r="AB3554" s="99"/>
      <c r="AC3554" s="100"/>
      <c r="AD3554" s="105"/>
      <c r="AE3554" s="94"/>
      <c r="AF3554" s="105"/>
      <c r="AG3554" s="94"/>
      <c r="AH3554" s="132"/>
      <c r="AI3554" s="97"/>
      <c r="AJ3554" s="96"/>
      <c r="AK3554" s="176"/>
      <c r="AL3554" s="169"/>
    </row>
    <row r="3555" spans="13:38" x14ac:dyDescent="0.45">
      <c r="M3555" s="96"/>
      <c r="N3555" s="103"/>
      <c r="R3555" s="108"/>
      <c r="S3555" s="98"/>
      <c r="T3555" s="105"/>
      <c r="V3555" s="171"/>
      <c r="W3555" s="95"/>
      <c r="X3555" s="129"/>
      <c r="Y3555" s="100"/>
      <c r="Z3555" s="99"/>
      <c r="AA3555" s="100"/>
      <c r="AB3555" s="99"/>
      <c r="AC3555" s="100"/>
      <c r="AD3555" s="105"/>
      <c r="AE3555" s="94"/>
      <c r="AF3555" s="105"/>
      <c r="AG3555" s="94"/>
      <c r="AH3555" s="132"/>
      <c r="AI3555" s="97"/>
      <c r="AJ3555" s="96"/>
      <c r="AK3555" s="176"/>
      <c r="AL3555" s="169"/>
    </row>
    <row r="3556" spans="13:38" x14ac:dyDescent="0.45">
      <c r="M3556" s="96"/>
      <c r="N3556" s="103"/>
      <c r="R3556" s="108"/>
      <c r="S3556" s="98"/>
      <c r="T3556" s="105"/>
      <c r="V3556" s="171"/>
      <c r="W3556" s="95"/>
      <c r="X3556" s="129"/>
      <c r="Y3556" s="100"/>
      <c r="Z3556" s="99"/>
      <c r="AA3556" s="100"/>
      <c r="AB3556" s="99"/>
      <c r="AC3556" s="100"/>
      <c r="AD3556" s="105"/>
      <c r="AE3556" s="94"/>
      <c r="AF3556" s="105"/>
      <c r="AG3556" s="94"/>
      <c r="AH3556" s="132"/>
      <c r="AI3556" s="97"/>
      <c r="AJ3556" s="96"/>
      <c r="AK3556" s="176"/>
      <c r="AL3556" s="169"/>
    </row>
    <row r="3557" spans="13:38" x14ac:dyDescent="0.45">
      <c r="M3557" s="96"/>
      <c r="N3557" s="103"/>
      <c r="R3557" s="108"/>
      <c r="S3557" s="98"/>
      <c r="T3557" s="105"/>
      <c r="V3557" s="171"/>
      <c r="W3557" s="95"/>
      <c r="X3557" s="129"/>
      <c r="Y3557" s="100"/>
      <c r="Z3557" s="99"/>
      <c r="AA3557" s="100"/>
      <c r="AB3557" s="99"/>
      <c r="AC3557" s="100"/>
      <c r="AD3557" s="105"/>
      <c r="AE3557" s="94"/>
      <c r="AF3557" s="105"/>
      <c r="AG3557" s="94"/>
      <c r="AH3557" s="132"/>
      <c r="AI3557" s="97"/>
      <c r="AJ3557" s="96"/>
      <c r="AK3557" s="176"/>
      <c r="AL3557" s="169"/>
    </row>
    <row r="3558" spans="13:38" x14ac:dyDescent="0.45">
      <c r="M3558" s="96"/>
      <c r="N3558" s="103"/>
      <c r="R3558" s="108"/>
      <c r="S3558" s="98"/>
      <c r="T3558" s="105"/>
      <c r="V3558" s="171"/>
      <c r="W3558" s="95"/>
      <c r="X3558" s="129"/>
      <c r="Y3558" s="100"/>
      <c r="Z3558" s="99"/>
      <c r="AA3558" s="100"/>
      <c r="AB3558" s="99"/>
      <c r="AC3558" s="100"/>
      <c r="AD3558" s="105"/>
      <c r="AE3558" s="94"/>
      <c r="AF3558" s="105"/>
      <c r="AG3558" s="94"/>
      <c r="AH3558" s="132"/>
      <c r="AI3558" s="97"/>
      <c r="AJ3558" s="96"/>
      <c r="AK3558" s="176"/>
      <c r="AL3558" s="169"/>
    </row>
    <row r="3559" spans="13:38" x14ac:dyDescent="0.45">
      <c r="M3559" s="96"/>
      <c r="N3559" s="103"/>
      <c r="R3559" s="108"/>
      <c r="S3559" s="98"/>
      <c r="T3559" s="105"/>
      <c r="V3559" s="171"/>
      <c r="W3559" s="95"/>
      <c r="X3559" s="129"/>
      <c r="Y3559" s="100"/>
      <c r="Z3559" s="99"/>
      <c r="AA3559" s="100"/>
      <c r="AB3559" s="99"/>
      <c r="AC3559" s="100"/>
      <c r="AD3559" s="105"/>
      <c r="AE3559" s="94"/>
      <c r="AF3559" s="105"/>
      <c r="AG3559" s="94"/>
      <c r="AH3559" s="132"/>
      <c r="AI3559" s="97"/>
      <c r="AJ3559" s="96"/>
      <c r="AK3559" s="176"/>
      <c r="AL3559" s="169"/>
    </row>
    <row r="3560" spans="13:38" x14ac:dyDescent="0.45">
      <c r="M3560" s="96"/>
      <c r="N3560" s="103"/>
      <c r="R3560" s="108"/>
      <c r="S3560" s="98"/>
      <c r="T3560" s="105"/>
      <c r="V3560" s="171"/>
      <c r="W3560" s="95"/>
      <c r="X3560" s="129"/>
      <c r="Y3560" s="100"/>
      <c r="Z3560" s="99"/>
      <c r="AA3560" s="100"/>
      <c r="AB3560" s="99"/>
      <c r="AC3560" s="100"/>
      <c r="AD3560" s="105"/>
      <c r="AE3560" s="94"/>
      <c r="AF3560" s="105"/>
      <c r="AG3560" s="94"/>
      <c r="AH3560" s="132"/>
      <c r="AI3560" s="97"/>
      <c r="AJ3560" s="96"/>
      <c r="AK3560" s="176"/>
      <c r="AL3560" s="169"/>
    </row>
    <row r="3561" spans="13:38" x14ac:dyDescent="0.45">
      <c r="M3561" s="96"/>
      <c r="N3561" s="103"/>
      <c r="R3561" s="108"/>
      <c r="S3561" s="98"/>
      <c r="T3561" s="105"/>
      <c r="V3561" s="171"/>
      <c r="W3561" s="95"/>
      <c r="X3561" s="129"/>
      <c r="Y3561" s="100"/>
      <c r="Z3561" s="99"/>
      <c r="AA3561" s="100"/>
      <c r="AB3561" s="99"/>
      <c r="AC3561" s="100"/>
      <c r="AD3561" s="105"/>
      <c r="AE3561" s="94"/>
      <c r="AF3561" s="105"/>
      <c r="AG3561" s="94"/>
      <c r="AH3561" s="132"/>
      <c r="AI3561" s="97"/>
      <c r="AJ3561" s="96"/>
      <c r="AK3561" s="176"/>
      <c r="AL3561" s="169"/>
    </row>
    <row r="3562" spans="13:38" x14ac:dyDescent="0.45">
      <c r="M3562" s="96"/>
      <c r="N3562" s="103"/>
      <c r="R3562" s="108"/>
      <c r="S3562" s="98"/>
      <c r="T3562" s="105"/>
      <c r="V3562" s="171"/>
      <c r="W3562" s="95"/>
      <c r="X3562" s="129"/>
      <c r="Y3562" s="100"/>
      <c r="Z3562" s="99"/>
      <c r="AA3562" s="100"/>
      <c r="AB3562" s="99"/>
      <c r="AC3562" s="100"/>
      <c r="AD3562" s="105"/>
      <c r="AE3562" s="94"/>
      <c r="AF3562" s="105"/>
      <c r="AG3562" s="94"/>
      <c r="AH3562" s="132"/>
      <c r="AI3562" s="97"/>
      <c r="AJ3562" s="96"/>
      <c r="AK3562" s="176"/>
      <c r="AL3562" s="169"/>
    </row>
    <row r="3563" spans="13:38" x14ac:dyDescent="0.45">
      <c r="M3563" s="96"/>
      <c r="N3563" s="103"/>
      <c r="R3563" s="108"/>
      <c r="S3563" s="98"/>
      <c r="T3563" s="105"/>
      <c r="V3563" s="171"/>
      <c r="W3563" s="95"/>
      <c r="X3563" s="129"/>
      <c r="Y3563" s="100"/>
      <c r="Z3563" s="99"/>
      <c r="AA3563" s="100"/>
      <c r="AB3563" s="99"/>
      <c r="AC3563" s="100"/>
      <c r="AD3563" s="105"/>
      <c r="AE3563" s="94"/>
      <c r="AF3563" s="105"/>
      <c r="AG3563" s="94"/>
      <c r="AH3563" s="132"/>
      <c r="AI3563" s="97"/>
      <c r="AJ3563" s="96"/>
      <c r="AK3563" s="176"/>
      <c r="AL3563" s="169"/>
    </row>
    <row r="3564" spans="13:38" x14ac:dyDescent="0.45">
      <c r="M3564" s="96"/>
      <c r="N3564" s="103"/>
      <c r="R3564" s="108"/>
      <c r="S3564" s="98"/>
      <c r="T3564" s="105"/>
      <c r="V3564" s="171"/>
      <c r="W3564" s="95"/>
      <c r="X3564" s="129"/>
      <c r="Y3564" s="100"/>
      <c r="Z3564" s="99"/>
      <c r="AA3564" s="100"/>
      <c r="AB3564" s="99"/>
      <c r="AC3564" s="100"/>
      <c r="AD3564" s="105"/>
      <c r="AE3564" s="94"/>
      <c r="AF3564" s="105"/>
      <c r="AG3564" s="94"/>
      <c r="AH3564" s="132"/>
      <c r="AI3564" s="97"/>
      <c r="AJ3564" s="96"/>
      <c r="AK3564" s="176"/>
      <c r="AL3564" s="169"/>
    </row>
    <row r="3565" spans="13:38" x14ac:dyDescent="0.45">
      <c r="M3565" s="96"/>
      <c r="N3565" s="103"/>
      <c r="R3565" s="108"/>
      <c r="S3565" s="98"/>
      <c r="T3565" s="105"/>
      <c r="V3565" s="171"/>
      <c r="W3565" s="95"/>
      <c r="X3565" s="129"/>
      <c r="Y3565" s="100"/>
      <c r="Z3565" s="99"/>
      <c r="AA3565" s="100"/>
      <c r="AB3565" s="99"/>
      <c r="AC3565" s="100"/>
      <c r="AD3565" s="105"/>
      <c r="AE3565" s="94"/>
      <c r="AF3565" s="105"/>
      <c r="AG3565" s="94"/>
      <c r="AH3565" s="132"/>
      <c r="AI3565" s="97"/>
      <c r="AJ3565" s="96"/>
      <c r="AK3565" s="176"/>
      <c r="AL3565" s="169"/>
    </row>
    <row r="3566" spans="13:38" x14ac:dyDescent="0.45">
      <c r="M3566" s="96"/>
      <c r="N3566" s="103"/>
      <c r="R3566" s="108"/>
      <c r="S3566" s="98"/>
      <c r="T3566" s="105"/>
      <c r="V3566" s="171"/>
      <c r="W3566" s="95"/>
      <c r="X3566" s="129"/>
      <c r="Y3566" s="100"/>
      <c r="Z3566" s="99"/>
      <c r="AA3566" s="100"/>
      <c r="AB3566" s="99"/>
      <c r="AC3566" s="100"/>
      <c r="AD3566" s="105"/>
      <c r="AE3566" s="94"/>
      <c r="AF3566" s="105"/>
      <c r="AG3566" s="94"/>
      <c r="AH3566" s="132"/>
      <c r="AI3566" s="97"/>
      <c r="AJ3566" s="96"/>
      <c r="AK3566" s="176"/>
      <c r="AL3566" s="169"/>
    </row>
    <row r="3567" spans="13:38" x14ac:dyDescent="0.45">
      <c r="M3567" s="96"/>
      <c r="N3567" s="103"/>
      <c r="R3567" s="108"/>
      <c r="S3567" s="98"/>
      <c r="T3567" s="105"/>
      <c r="V3567" s="171"/>
      <c r="W3567" s="95"/>
      <c r="X3567" s="129"/>
      <c r="Y3567" s="100"/>
      <c r="Z3567" s="99"/>
      <c r="AA3567" s="100"/>
      <c r="AB3567" s="99"/>
      <c r="AC3567" s="100"/>
      <c r="AD3567" s="105"/>
      <c r="AE3567" s="94"/>
      <c r="AF3567" s="105"/>
      <c r="AG3567" s="94"/>
      <c r="AH3567" s="132"/>
      <c r="AI3567" s="97"/>
      <c r="AJ3567" s="96"/>
      <c r="AK3567" s="176"/>
      <c r="AL3567" s="169"/>
    </row>
    <row r="3568" spans="13:38" x14ac:dyDescent="0.45">
      <c r="M3568" s="96"/>
      <c r="N3568" s="103"/>
      <c r="R3568" s="108"/>
      <c r="S3568" s="98"/>
      <c r="T3568" s="105"/>
      <c r="V3568" s="171"/>
      <c r="W3568" s="95"/>
      <c r="X3568" s="129"/>
      <c r="Y3568" s="100"/>
      <c r="Z3568" s="99"/>
      <c r="AA3568" s="100"/>
      <c r="AB3568" s="99"/>
      <c r="AC3568" s="100"/>
      <c r="AD3568" s="105"/>
      <c r="AE3568" s="94"/>
      <c r="AF3568" s="105"/>
      <c r="AG3568" s="94"/>
      <c r="AH3568" s="132"/>
      <c r="AI3568" s="97"/>
      <c r="AJ3568" s="96"/>
      <c r="AK3568" s="176"/>
      <c r="AL3568" s="169"/>
    </row>
    <row r="3569" spans="13:38" x14ac:dyDescent="0.45">
      <c r="M3569" s="96"/>
      <c r="N3569" s="103"/>
      <c r="R3569" s="108"/>
      <c r="S3569" s="98"/>
      <c r="T3569" s="105"/>
      <c r="V3569" s="171"/>
      <c r="W3569" s="95"/>
      <c r="X3569" s="129"/>
      <c r="Y3569" s="100"/>
      <c r="Z3569" s="99"/>
      <c r="AA3569" s="100"/>
      <c r="AB3569" s="99"/>
      <c r="AC3569" s="100"/>
      <c r="AD3569" s="105"/>
      <c r="AE3569" s="94"/>
      <c r="AF3569" s="105"/>
      <c r="AG3569" s="94"/>
      <c r="AH3569" s="132"/>
      <c r="AI3569" s="97"/>
      <c r="AJ3569" s="96"/>
      <c r="AK3569" s="176"/>
      <c r="AL3569" s="169"/>
    </row>
    <row r="3570" spans="13:38" x14ac:dyDescent="0.45">
      <c r="M3570" s="96"/>
      <c r="N3570" s="103"/>
      <c r="R3570" s="108"/>
      <c r="S3570" s="98"/>
      <c r="T3570" s="105"/>
      <c r="V3570" s="171"/>
      <c r="W3570" s="95"/>
      <c r="X3570" s="129"/>
      <c r="Y3570" s="100"/>
      <c r="Z3570" s="99"/>
      <c r="AA3570" s="100"/>
      <c r="AB3570" s="99"/>
      <c r="AC3570" s="100"/>
      <c r="AD3570" s="105"/>
      <c r="AE3570" s="94"/>
      <c r="AF3570" s="105"/>
      <c r="AG3570" s="94"/>
      <c r="AH3570" s="132"/>
      <c r="AI3570" s="97"/>
      <c r="AJ3570" s="96"/>
      <c r="AK3570" s="176"/>
      <c r="AL3570" s="169"/>
    </row>
    <row r="3571" spans="13:38" x14ac:dyDescent="0.45">
      <c r="M3571" s="96"/>
      <c r="N3571" s="103"/>
      <c r="R3571" s="108"/>
      <c r="S3571" s="98"/>
      <c r="T3571" s="105"/>
      <c r="V3571" s="171"/>
      <c r="W3571" s="95"/>
      <c r="X3571" s="129"/>
      <c r="Y3571" s="100"/>
      <c r="Z3571" s="99"/>
      <c r="AA3571" s="100"/>
      <c r="AB3571" s="99"/>
      <c r="AC3571" s="100"/>
      <c r="AD3571" s="105"/>
      <c r="AE3571" s="94"/>
      <c r="AF3571" s="105"/>
      <c r="AG3571" s="94"/>
      <c r="AH3571" s="132"/>
      <c r="AI3571" s="97"/>
      <c r="AJ3571" s="96"/>
      <c r="AK3571" s="176"/>
      <c r="AL3571" s="169"/>
    </row>
    <row r="3572" spans="13:38" x14ac:dyDescent="0.45">
      <c r="M3572" s="96"/>
      <c r="N3572" s="103"/>
      <c r="R3572" s="108"/>
      <c r="S3572" s="98"/>
      <c r="T3572" s="105"/>
      <c r="V3572" s="171"/>
      <c r="W3572" s="95"/>
      <c r="X3572" s="129"/>
      <c r="Y3572" s="100"/>
      <c r="Z3572" s="99"/>
      <c r="AA3572" s="100"/>
      <c r="AB3572" s="99"/>
      <c r="AC3572" s="100"/>
      <c r="AD3572" s="105"/>
      <c r="AE3572" s="94"/>
      <c r="AF3572" s="105"/>
      <c r="AG3572" s="94"/>
      <c r="AH3572" s="132"/>
      <c r="AI3572" s="97"/>
      <c r="AJ3572" s="96"/>
      <c r="AK3572" s="176"/>
      <c r="AL3572" s="169"/>
    </row>
    <row r="3573" spans="13:38" x14ac:dyDescent="0.45">
      <c r="M3573" s="96"/>
      <c r="N3573" s="103"/>
      <c r="R3573" s="108"/>
      <c r="S3573" s="98"/>
      <c r="T3573" s="105"/>
      <c r="V3573" s="171"/>
      <c r="W3573" s="95"/>
      <c r="X3573" s="129"/>
      <c r="Y3573" s="100"/>
      <c r="Z3573" s="99"/>
      <c r="AA3573" s="100"/>
      <c r="AB3573" s="99"/>
      <c r="AC3573" s="100"/>
      <c r="AD3573" s="105"/>
      <c r="AE3573" s="94"/>
      <c r="AF3573" s="105"/>
      <c r="AG3573" s="94"/>
      <c r="AH3573" s="132"/>
      <c r="AI3573" s="97"/>
      <c r="AJ3573" s="96"/>
      <c r="AK3573" s="176"/>
      <c r="AL3573" s="169"/>
    </row>
    <row r="3574" spans="13:38" x14ac:dyDescent="0.45">
      <c r="M3574" s="96"/>
      <c r="N3574" s="103"/>
      <c r="R3574" s="108"/>
      <c r="S3574" s="98"/>
      <c r="T3574" s="105"/>
      <c r="V3574" s="171"/>
      <c r="W3574" s="95"/>
      <c r="X3574" s="129"/>
      <c r="Y3574" s="100"/>
      <c r="Z3574" s="99"/>
      <c r="AA3574" s="100"/>
      <c r="AB3574" s="99"/>
      <c r="AC3574" s="100"/>
      <c r="AD3574" s="105"/>
      <c r="AE3574" s="94"/>
      <c r="AF3574" s="105"/>
      <c r="AG3574" s="94"/>
      <c r="AH3574" s="132"/>
      <c r="AI3574" s="97"/>
      <c r="AJ3574" s="96"/>
      <c r="AK3574" s="176"/>
      <c r="AL3574" s="169"/>
    </row>
    <row r="3575" spans="13:38" x14ac:dyDescent="0.45">
      <c r="M3575" s="96"/>
      <c r="N3575" s="103"/>
      <c r="R3575" s="108"/>
      <c r="S3575" s="98"/>
      <c r="T3575" s="105"/>
      <c r="V3575" s="171"/>
      <c r="W3575" s="95"/>
      <c r="X3575" s="129"/>
      <c r="Y3575" s="100"/>
      <c r="Z3575" s="99"/>
      <c r="AA3575" s="100"/>
      <c r="AB3575" s="99"/>
      <c r="AC3575" s="100"/>
      <c r="AD3575" s="105"/>
      <c r="AE3575" s="94"/>
      <c r="AF3575" s="105"/>
      <c r="AG3575" s="94"/>
      <c r="AH3575" s="132"/>
      <c r="AI3575" s="97"/>
      <c r="AJ3575" s="96"/>
      <c r="AK3575" s="176"/>
      <c r="AL3575" s="169"/>
    </row>
    <row r="3576" spans="13:38" x14ac:dyDescent="0.45">
      <c r="M3576" s="96"/>
      <c r="N3576" s="103"/>
      <c r="R3576" s="108"/>
      <c r="S3576" s="98"/>
      <c r="T3576" s="105"/>
      <c r="V3576" s="171"/>
      <c r="W3576" s="95"/>
      <c r="X3576" s="129"/>
      <c r="Y3576" s="100"/>
      <c r="Z3576" s="99"/>
      <c r="AA3576" s="100"/>
      <c r="AB3576" s="99"/>
      <c r="AC3576" s="100"/>
      <c r="AD3576" s="105"/>
      <c r="AE3576" s="94"/>
      <c r="AF3576" s="105"/>
      <c r="AG3576" s="94"/>
      <c r="AH3576" s="132"/>
      <c r="AI3576" s="97"/>
      <c r="AJ3576" s="96"/>
      <c r="AK3576" s="176"/>
      <c r="AL3576" s="169"/>
    </row>
    <row r="3577" spans="13:38" x14ac:dyDescent="0.45">
      <c r="M3577" s="96"/>
      <c r="N3577" s="103"/>
      <c r="R3577" s="108"/>
      <c r="S3577" s="98"/>
      <c r="T3577" s="105"/>
      <c r="V3577" s="171"/>
      <c r="W3577" s="95"/>
      <c r="X3577" s="129"/>
      <c r="Y3577" s="100"/>
      <c r="Z3577" s="99"/>
      <c r="AA3577" s="100"/>
      <c r="AB3577" s="99"/>
      <c r="AC3577" s="100"/>
      <c r="AD3577" s="105"/>
      <c r="AE3577" s="94"/>
      <c r="AF3577" s="105"/>
      <c r="AG3577" s="94"/>
      <c r="AH3577" s="132"/>
      <c r="AI3577" s="97"/>
      <c r="AJ3577" s="96"/>
      <c r="AK3577" s="176"/>
      <c r="AL3577" s="169"/>
    </row>
    <row r="3578" spans="13:38" x14ac:dyDescent="0.45">
      <c r="M3578" s="96"/>
      <c r="N3578" s="103"/>
      <c r="R3578" s="108"/>
      <c r="S3578" s="98"/>
      <c r="T3578" s="105"/>
      <c r="V3578" s="171"/>
      <c r="W3578" s="95"/>
      <c r="X3578" s="129"/>
      <c r="Y3578" s="100"/>
      <c r="Z3578" s="99"/>
      <c r="AA3578" s="100"/>
      <c r="AB3578" s="99"/>
      <c r="AC3578" s="100"/>
      <c r="AD3578" s="105"/>
      <c r="AE3578" s="94"/>
      <c r="AF3578" s="105"/>
      <c r="AG3578" s="94"/>
      <c r="AH3578" s="132"/>
      <c r="AI3578" s="97"/>
      <c r="AJ3578" s="96"/>
      <c r="AK3578" s="176"/>
      <c r="AL3578" s="169"/>
    </row>
    <row r="3579" spans="13:38" x14ac:dyDescent="0.45">
      <c r="M3579" s="96"/>
      <c r="N3579" s="103"/>
      <c r="R3579" s="108"/>
      <c r="S3579" s="98"/>
      <c r="T3579" s="105"/>
      <c r="V3579" s="171"/>
      <c r="W3579" s="95"/>
      <c r="X3579" s="129"/>
      <c r="Y3579" s="100"/>
      <c r="Z3579" s="99"/>
      <c r="AA3579" s="100"/>
      <c r="AB3579" s="99"/>
      <c r="AC3579" s="100"/>
      <c r="AD3579" s="105"/>
      <c r="AE3579" s="94"/>
      <c r="AF3579" s="105"/>
      <c r="AG3579" s="94"/>
      <c r="AH3579" s="132"/>
      <c r="AI3579" s="97"/>
      <c r="AJ3579" s="96"/>
      <c r="AK3579" s="176"/>
      <c r="AL3579" s="169"/>
    </row>
    <row r="3580" spans="13:38" x14ac:dyDescent="0.45">
      <c r="M3580" s="96"/>
      <c r="N3580" s="103"/>
      <c r="R3580" s="108"/>
      <c r="S3580" s="98"/>
      <c r="T3580" s="105"/>
      <c r="V3580" s="171"/>
      <c r="W3580" s="95"/>
      <c r="X3580" s="129"/>
      <c r="Y3580" s="100"/>
      <c r="Z3580" s="99"/>
      <c r="AA3580" s="100"/>
      <c r="AB3580" s="99"/>
      <c r="AC3580" s="100"/>
      <c r="AD3580" s="105"/>
      <c r="AE3580" s="94"/>
      <c r="AF3580" s="105"/>
      <c r="AG3580" s="94"/>
      <c r="AH3580" s="132"/>
      <c r="AI3580" s="97"/>
      <c r="AJ3580" s="96"/>
      <c r="AK3580" s="176"/>
      <c r="AL3580" s="169"/>
    </row>
    <row r="3581" spans="13:38" x14ac:dyDescent="0.45">
      <c r="M3581" s="96"/>
      <c r="N3581" s="103"/>
      <c r="R3581" s="108"/>
      <c r="S3581" s="98"/>
      <c r="T3581" s="105"/>
      <c r="V3581" s="171"/>
      <c r="W3581" s="95"/>
      <c r="X3581" s="129"/>
      <c r="Y3581" s="100"/>
      <c r="Z3581" s="99"/>
      <c r="AA3581" s="100"/>
      <c r="AB3581" s="99"/>
      <c r="AC3581" s="100"/>
      <c r="AD3581" s="105"/>
      <c r="AE3581" s="94"/>
      <c r="AF3581" s="105"/>
      <c r="AG3581" s="94"/>
      <c r="AH3581" s="132"/>
      <c r="AI3581" s="97"/>
      <c r="AJ3581" s="96"/>
      <c r="AK3581" s="176"/>
      <c r="AL3581" s="169"/>
    </row>
    <row r="3582" spans="13:38" x14ac:dyDescent="0.45">
      <c r="M3582" s="96"/>
      <c r="N3582" s="103"/>
      <c r="R3582" s="108"/>
      <c r="S3582" s="98"/>
      <c r="T3582" s="105"/>
      <c r="V3582" s="171"/>
      <c r="W3582" s="95"/>
      <c r="X3582" s="129"/>
      <c r="Y3582" s="100"/>
      <c r="Z3582" s="99"/>
      <c r="AA3582" s="100"/>
      <c r="AB3582" s="99"/>
      <c r="AC3582" s="100"/>
      <c r="AD3582" s="105"/>
      <c r="AE3582" s="94"/>
      <c r="AF3582" s="105"/>
      <c r="AG3582" s="94"/>
      <c r="AH3582" s="132"/>
      <c r="AI3582" s="97"/>
      <c r="AJ3582" s="96"/>
      <c r="AK3582" s="176"/>
      <c r="AL3582" s="169"/>
    </row>
    <row r="3583" spans="13:38" x14ac:dyDescent="0.45">
      <c r="M3583" s="96"/>
      <c r="N3583" s="103"/>
      <c r="R3583" s="108"/>
      <c r="S3583" s="98"/>
      <c r="T3583" s="105"/>
      <c r="V3583" s="171"/>
      <c r="W3583" s="95"/>
      <c r="X3583" s="129"/>
      <c r="Y3583" s="100"/>
      <c r="Z3583" s="99"/>
      <c r="AA3583" s="100"/>
      <c r="AB3583" s="99"/>
      <c r="AC3583" s="100"/>
      <c r="AD3583" s="105"/>
      <c r="AE3583" s="94"/>
      <c r="AF3583" s="105"/>
      <c r="AG3583" s="94"/>
      <c r="AH3583" s="132"/>
      <c r="AI3583" s="97"/>
      <c r="AJ3583" s="96"/>
      <c r="AK3583" s="176"/>
      <c r="AL3583" s="169"/>
    </row>
    <row r="3584" spans="13:38" x14ac:dyDescent="0.45">
      <c r="M3584" s="96"/>
      <c r="N3584" s="103"/>
      <c r="R3584" s="108"/>
      <c r="S3584" s="98"/>
      <c r="T3584" s="105"/>
      <c r="V3584" s="171"/>
      <c r="W3584" s="95"/>
      <c r="X3584" s="129"/>
      <c r="Y3584" s="100"/>
      <c r="Z3584" s="99"/>
      <c r="AA3584" s="100"/>
      <c r="AB3584" s="99"/>
      <c r="AC3584" s="100"/>
      <c r="AD3584" s="105"/>
      <c r="AE3584" s="94"/>
      <c r="AF3584" s="105"/>
      <c r="AG3584" s="94"/>
      <c r="AH3584" s="132"/>
      <c r="AI3584" s="97"/>
      <c r="AJ3584" s="96"/>
      <c r="AK3584" s="176"/>
      <c r="AL3584" s="169"/>
    </row>
    <row r="3585" spans="13:38" x14ac:dyDescent="0.45">
      <c r="M3585" s="96"/>
      <c r="N3585" s="103"/>
      <c r="R3585" s="108"/>
      <c r="S3585" s="98"/>
      <c r="T3585" s="105"/>
      <c r="V3585" s="171"/>
      <c r="W3585" s="95"/>
      <c r="X3585" s="129"/>
      <c r="Y3585" s="100"/>
      <c r="Z3585" s="99"/>
      <c r="AA3585" s="100"/>
      <c r="AB3585" s="99"/>
      <c r="AC3585" s="100"/>
      <c r="AD3585" s="105"/>
      <c r="AE3585" s="94"/>
      <c r="AF3585" s="105"/>
      <c r="AG3585" s="94"/>
      <c r="AH3585" s="132"/>
      <c r="AI3585" s="97"/>
      <c r="AJ3585" s="96"/>
      <c r="AK3585" s="176"/>
      <c r="AL3585" s="169"/>
    </row>
    <row r="3586" spans="13:38" x14ac:dyDescent="0.45">
      <c r="M3586" s="96"/>
      <c r="N3586" s="103"/>
      <c r="R3586" s="108"/>
      <c r="S3586" s="98"/>
      <c r="T3586" s="105"/>
      <c r="V3586" s="171"/>
      <c r="W3586" s="95"/>
      <c r="X3586" s="129"/>
      <c r="Y3586" s="100"/>
      <c r="Z3586" s="99"/>
      <c r="AA3586" s="100"/>
      <c r="AB3586" s="99"/>
      <c r="AC3586" s="100"/>
      <c r="AD3586" s="105"/>
      <c r="AE3586" s="94"/>
      <c r="AF3586" s="105"/>
      <c r="AG3586" s="94"/>
      <c r="AH3586" s="132"/>
      <c r="AI3586" s="97"/>
      <c r="AJ3586" s="96"/>
      <c r="AK3586" s="176"/>
      <c r="AL3586" s="169"/>
    </row>
    <row r="3587" spans="13:38" x14ac:dyDescent="0.45">
      <c r="M3587" s="96"/>
      <c r="N3587" s="103"/>
      <c r="R3587" s="108"/>
      <c r="S3587" s="98"/>
      <c r="T3587" s="105"/>
      <c r="V3587" s="171"/>
      <c r="W3587" s="95"/>
      <c r="X3587" s="129"/>
      <c r="Y3587" s="100"/>
      <c r="Z3587" s="99"/>
      <c r="AA3587" s="100"/>
      <c r="AB3587" s="99"/>
      <c r="AC3587" s="100"/>
      <c r="AD3587" s="105"/>
      <c r="AE3587" s="94"/>
      <c r="AF3587" s="105"/>
      <c r="AG3587" s="94"/>
      <c r="AH3587" s="132"/>
      <c r="AI3587" s="97"/>
      <c r="AJ3587" s="96"/>
      <c r="AK3587" s="176"/>
      <c r="AL3587" s="169"/>
    </row>
    <row r="3588" spans="13:38" x14ac:dyDescent="0.45">
      <c r="M3588" s="96"/>
      <c r="N3588" s="103"/>
      <c r="R3588" s="108"/>
      <c r="S3588" s="98"/>
      <c r="T3588" s="105"/>
      <c r="V3588" s="171"/>
      <c r="W3588" s="95"/>
      <c r="X3588" s="129"/>
      <c r="Y3588" s="100"/>
      <c r="Z3588" s="99"/>
      <c r="AA3588" s="100"/>
      <c r="AB3588" s="99"/>
      <c r="AC3588" s="100"/>
      <c r="AD3588" s="105"/>
      <c r="AE3588" s="94"/>
      <c r="AF3588" s="105"/>
      <c r="AG3588" s="94"/>
      <c r="AH3588" s="132"/>
      <c r="AI3588" s="97"/>
      <c r="AJ3588" s="96"/>
      <c r="AK3588" s="176"/>
      <c r="AL3588" s="169"/>
    </row>
    <row r="3589" spans="13:38" x14ac:dyDescent="0.45">
      <c r="M3589" s="96"/>
      <c r="N3589" s="103"/>
      <c r="R3589" s="108"/>
      <c r="S3589" s="98"/>
      <c r="T3589" s="105"/>
      <c r="V3589" s="171"/>
      <c r="W3589" s="95"/>
      <c r="X3589" s="129"/>
      <c r="Y3589" s="100"/>
      <c r="Z3589" s="99"/>
      <c r="AA3589" s="100"/>
      <c r="AB3589" s="99"/>
      <c r="AC3589" s="100"/>
      <c r="AD3589" s="105"/>
      <c r="AE3589" s="94"/>
      <c r="AF3589" s="105"/>
      <c r="AG3589" s="94"/>
      <c r="AH3589" s="132"/>
      <c r="AI3589" s="97"/>
      <c r="AJ3589" s="96"/>
      <c r="AK3589" s="176"/>
      <c r="AL3589" s="169"/>
    </row>
    <row r="3590" spans="13:38" x14ac:dyDescent="0.45">
      <c r="M3590" s="96"/>
      <c r="N3590" s="103"/>
      <c r="R3590" s="108"/>
      <c r="S3590" s="98"/>
      <c r="T3590" s="105"/>
      <c r="V3590" s="171"/>
      <c r="W3590" s="95"/>
      <c r="X3590" s="129"/>
      <c r="Y3590" s="100"/>
      <c r="Z3590" s="99"/>
      <c r="AA3590" s="100"/>
      <c r="AB3590" s="99"/>
      <c r="AC3590" s="100"/>
      <c r="AD3590" s="105"/>
      <c r="AE3590" s="94"/>
      <c r="AF3590" s="105"/>
      <c r="AG3590" s="94"/>
      <c r="AH3590" s="132"/>
      <c r="AI3590" s="97"/>
      <c r="AJ3590" s="96"/>
      <c r="AK3590" s="176"/>
      <c r="AL3590" s="169"/>
    </row>
    <row r="3591" spans="13:38" x14ac:dyDescent="0.45">
      <c r="M3591" s="96"/>
      <c r="N3591" s="103"/>
      <c r="R3591" s="108"/>
      <c r="S3591" s="98"/>
      <c r="T3591" s="105"/>
      <c r="V3591" s="171"/>
      <c r="W3591" s="95"/>
      <c r="X3591" s="129"/>
      <c r="Y3591" s="100"/>
      <c r="Z3591" s="99"/>
      <c r="AA3591" s="100"/>
      <c r="AB3591" s="99"/>
      <c r="AC3591" s="100"/>
      <c r="AD3591" s="105"/>
      <c r="AE3591" s="94"/>
      <c r="AF3591" s="105"/>
      <c r="AG3591" s="94"/>
      <c r="AH3591" s="132"/>
      <c r="AI3591" s="97"/>
      <c r="AJ3591" s="96"/>
      <c r="AK3591" s="176"/>
      <c r="AL3591" s="169"/>
    </row>
    <row r="3592" spans="13:38" x14ac:dyDescent="0.45">
      <c r="M3592" s="96"/>
      <c r="N3592" s="103"/>
      <c r="R3592" s="108"/>
      <c r="S3592" s="98"/>
      <c r="T3592" s="105"/>
      <c r="V3592" s="171"/>
      <c r="W3592" s="95"/>
      <c r="X3592" s="129"/>
      <c r="Y3592" s="100"/>
      <c r="Z3592" s="99"/>
      <c r="AA3592" s="100"/>
      <c r="AB3592" s="99"/>
      <c r="AC3592" s="100"/>
      <c r="AD3592" s="105"/>
      <c r="AE3592" s="94"/>
      <c r="AF3592" s="105"/>
      <c r="AG3592" s="94"/>
      <c r="AH3592" s="132"/>
      <c r="AI3592" s="97"/>
      <c r="AJ3592" s="96"/>
      <c r="AK3592" s="176"/>
      <c r="AL3592" s="169"/>
    </row>
    <row r="3593" spans="13:38" x14ac:dyDescent="0.45">
      <c r="M3593" s="96"/>
      <c r="N3593" s="103"/>
      <c r="R3593" s="108"/>
      <c r="S3593" s="98"/>
      <c r="T3593" s="105"/>
      <c r="V3593" s="171"/>
      <c r="W3593" s="95"/>
      <c r="X3593" s="129"/>
      <c r="Y3593" s="100"/>
      <c r="Z3593" s="99"/>
      <c r="AA3593" s="100"/>
      <c r="AB3593" s="99"/>
      <c r="AC3593" s="100"/>
      <c r="AD3593" s="105"/>
      <c r="AE3593" s="94"/>
      <c r="AF3593" s="105"/>
      <c r="AG3593" s="94"/>
      <c r="AH3593" s="132"/>
      <c r="AI3593" s="97"/>
      <c r="AJ3593" s="96"/>
      <c r="AK3593" s="176"/>
      <c r="AL3593" s="169"/>
    </row>
    <row r="3594" spans="13:38" x14ac:dyDescent="0.45">
      <c r="M3594" s="96"/>
      <c r="N3594" s="103"/>
      <c r="R3594" s="108"/>
      <c r="S3594" s="98"/>
      <c r="T3594" s="105"/>
      <c r="V3594" s="171"/>
      <c r="W3594" s="95"/>
      <c r="X3594" s="129"/>
      <c r="Y3594" s="100"/>
      <c r="Z3594" s="99"/>
      <c r="AA3594" s="100"/>
      <c r="AB3594" s="99"/>
      <c r="AC3594" s="100"/>
      <c r="AD3594" s="105"/>
      <c r="AE3594" s="94"/>
      <c r="AF3594" s="105"/>
      <c r="AG3594" s="94"/>
      <c r="AH3594" s="132"/>
      <c r="AI3594" s="97"/>
      <c r="AJ3594" s="96"/>
      <c r="AK3594" s="176"/>
      <c r="AL3594" s="169"/>
    </row>
    <row r="3595" spans="13:38" x14ac:dyDescent="0.45">
      <c r="M3595" s="96"/>
      <c r="N3595" s="103"/>
      <c r="R3595" s="108"/>
      <c r="S3595" s="98"/>
      <c r="T3595" s="105"/>
      <c r="V3595" s="171"/>
      <c r="W3595" s="95"/>
      <c r="X3595" s="129"/>
      <c r="Y3595" s="100"/>
      <c r="Z3595" s="99"/>
      <c r="AA3595" s="100"/>
      <c r="AB3595" s="99"/>
      <c r="AC3595" s="100"/>
      <c r="AD3595" s="105"/>
      <c r="AE3595" s="94"/>
      <c r="AF3595" s="105"/>
      <c r="AG3595" s="94"/>
      <c r="AH3595" s="132"/>
      <c r="AI3595" s="97"/>
      <c r="AJ3595" s="96"/>
      <c r="AK3595" s="176"/>
      <c r="AL3595" s="169"/>
    </row>
    <row r="3596" spans="13:38" x14ac:dyDescent="0.45">
      <c r="M3596" s="96"/>
      <c r="N3596" s="103"/>
      <c r="R3596" s="108"/>
      <c r="S3596" s="98"/>
      <c r="T3596" s="105"/>
      <c r="V3596" s="171"/>
      <c r="W3596" s="95"/>
      <c r="X3596" s="129"/>
      <c r="Y3596" s="100"/>
      <c r="Z3596" s="99"/>
      <c r="AA3596" s="100"/>
      <c r="AB3596" s="99"/>
      <c r="AC3596" s="100"/>
      <c r="AD3596" s="105"/>
      <c r="AE3596" s="94"/>
      <c r="AF3596" s="105"/>
      <c r="AG3596" s="94"/>
      <c r="AH3596" s="132"/>
      <c r="AI3596" s="97"/>
      <c r="AJ3596" s="96"/>
      <c r="AK3596" s="176"/>
      <c r="AL3596" s="169"/>
    </row>
    <row r="3597" spans="13:38" x14ac:dyDescent="0.45">
      <c r="M3597" s="96"/>
      <c r="N3597" s="103"/>
      <c r="R3597" s="108"/>
      <c r="S3597" s="98"/>
      <c r="T3597" s="105"/>
      <c r="V3597" s="171"/>
      <c r="W3597" s="95"/>
      <c r="X3597" s="129"/>
      <c r="Y3597" s="100"/>
      <c r="Z3597" s="99"/>
      <c r="AA3597" s="100"/>
      <c r="AB3597" s="99"/>
      <c r="AC3597" s="100"/>
      <c r="AD3597" s="105"/>
      <c r="AE3597" s="94"/>
      <c r="AF3597" s="105"/>
      <c r="AG3597" s="94"/>
      <c r="AH3597" s="132"/>
      <c r="AI3597" s="97"/>
      <c r="AJ3597" s="96"/>
      <c r="AK3597" s="176"/>
      <c r="AL3597" s="169"/>
    </row>
    <row r="3598" spans="13:38" x14ac:dyDescent="0.45">
      <c r="M3598" s="96"/>
      <c r="N3598" s="103"/>
      <c r="R3598" s="108"/>
      <c r="S3598" s="98"/>
      <c r="T3598" s="105"/>
      <c r="V3598" s="171"/>
      <c r="W3598" s="95"/>
      <c r="X3598" s="129"/>
      <c r="Y3598" s="100"/>
      <c r="Z3598" s="99"/>
      <c r="AA3598" s="100"/>
      <c r="AB3598" s="99"/>
      <c r="AC3598" s="100"/>
      <c r="AD3598" s="105"/>
      <c r="AE3598" s="94"/>
      <c r="AF3598" s="105"/>
      <c r="AG3598" s="94"/>
      <c r="AH3598" s="132"/>
      <c r="AI3598" s="97"/>
      <c r="AJ3598" s="96"/>
      <c r="AK3598" s="176"/>
      <c r="AL3598" s="169"/>
    </row>
    <row r="3599" spans="13:38" x14ac:dyDescent="0.45">
      <c r="M3599" s="96"/>
      <c r="N3599" s="103"/>
      <c r="R3599" s="108"/>
      <c r="S3599" s="98"/>
      <c r="T3599" s="105"/>
      <c r="V3599" s="171"/>
      <c r="W3599" s="95"/>
      <c r="X3599" s="129"/>
      <c r="Y3599" s="100"/>
      <c r="Z3599" s="99"/>
      <c r="AA3599" s="100"/>
      <c r="AB3599" s="99"/>
      <c r="AC3599" s="100"/>
      <c r="AD3599" s="105"/>
      <c r="AE3599" s="94"/>
      <c r="AF3599" s="105"/>
      <c r="AG3599" s="94"/>
      <c r="AH3599" s="132"/>
      <c r="AI3599" s="97"/>
      <c r="AJ3599" s="96"/>
      <c r="AK3599" s="176"/>
      <c r="AL3599" s="169"/>
    </row>
    <row r="3600" spans="13:38" x14ac:dyDescent="0.45">
      <c r="M3600" s="96"/>
      <c r="N3600" s="103"/>
      <c r="R3600" s="108"/>
      <c r="S3600" s="98"/>
      <c r="T3600" s="105"/>
      <c r="V3600" s="171"/>
      <c r="W3600" s="95"/>
      <c r="X3600" s="129"/>
      <c r="Y3600" s="100"/>
      <c r="Z3600" s="99"/>
      <c r="AA3600" s="100"/>
      <c r="AB3600" s="99"/>
      <c r="AC3600" s="100"/>
      <c r="AD3600" s="105"/>
      <c r="AE3600" s="94"/>
      <c r="AF3600" s="105"/>
      <c r="AG3600" s="94"/>
      <c r="AH3600" s="132"/>
      <c r="AI3600" s="97"/>
      <c r="AJ3600" s="96"/>
      <c r="AK3600" s="176"/>
      <c r="AL3600" s="169"/>
    </row>
    <row r="3601" spans="13:38" x14ac:dyDescent="0.45">
      <c r="M3601" s="96"/>
      <c r="N3601" s="103"/>
      <c r="R3601" s="108"/>
      <c r="S3601" s="98"/>
      <c r="T3601" s="105"/>
      <c r="V3601" s="171"/>
      <c r="W3601" s="95"/>
      <c r="X3601" s="129"/>
      <c r="Y3601" s="100"/>
      <c r="Z3601" s="99"/>
      <c r="AA3601" s="100"/>
      <c r="AB3601" s="99"/>
      <c r="AC3601" s="100"/>
      <c r="AD3601" s="105"/>
      <c r="AE3601" s="94"/>
      <c r="AF3601" s="105"/>
      <c r="AG3601" s="94"/>
      <c r="AH3601" s="132"/>
      <c r="AI3601" s="97"/>
      <c r="AJ3601" s="96"/>
      <c r="AK3601" s="176"/>
      <c r="AL3601" s="169"/>
    </row>
    <row r="3602" spans="13:38" x14ac:dyDescent="0.45">
      <c r="M3602" s="96"/>
      <c r="N3602" s="103"/>
      <c r="R3602" s="108"/>
      <c r="S3602" s="98"/>
      <c r="T3602" s="105"/>
      <c r="V3602" s="171"/>
      <c r="W3602" s="95"/>
      <c r="X3602" s="129"/>
      <c r="Y3602" s="100"/>
      <c r="Z3602" s="99"/>
      <c r="AA3602" s="100"/>
      <c r="AB3602" s="99"/>
      <c r="AC3602" s="100"/>
      <c r="AD3602" s="105"/>
      <c r="AE3602" s="94"/>
      <c r="AF3602" s="105"/>
      <c r="AG3602" s="94"/>
      <c r="AH3602" s="132"/>
      <c r="AI3602" s="97"/>
      <c r="AJ3602" s="96"/>
      <c r="AK3602" s="176"/>
      <c r="AL3602" s="169"/>
    </row>
    <row r="3603" spans="13:38" x14ac:dyDescent="0.45">
      <c r="M3603" s="96"/>
      <c r="N3603" s="103"/>
      <c r="R3603" s="108"/>
      <c r="S3603" s="98"/>
      <c r="T3603" s="105"/>
      <c r="V3603" s="171"/>
      <c r="W3603" s="95"/>
      <c r="X3603" s="129"/>
      <c r="Y3603" s="100"/>
      <c r="Z3603" s="99"/>
      <c r="AA3603" s="100"/>
      <c r="AB3603" s="99"/>
      <c r="AC3603" s="100"/>
      <c r="AD3603" s="105"/>
      <c r="AE3603" s="94"/>
      <c r="AF3603" s="105"/>
      <c r="AG3603" s="94"/>
      <c r="AH3603" s="132"/>
      <c r="AI3603" s="97"/>
      <c r="AJ3603" s="96"/>
      <c r="AK3603" s="176"/>
      <c r="AL3603" s="169"/>
    </row>
    <row r="3604" spans="13:38" x14ac:dyDescent="0.45">
      <c r="M3604" s="96"/>
      <c r="N3604" s="103"/>
      <c r="R3604" s="108"/>
      <c r="S3604" s="98"/>
      <c r="T3604" s="105"/>
      <c r="V3604" s="171"/>
      <c r="W3604" s="95"/>
      <c r="X3604" s="129"/>
      <c r="Y3604" s="100"/>
      <c r="Z3604" s="99"/>
      <c r="AA3604" s="100"/>
      <c r="AB3604" s="99"/>
      <c r="AC3604" s="100"/>
      <c r="AD3604" s="105"/>
      <c r="AE3604" s="94"/>
      <c r="AF3604" s="105"/>
      <c r="AG3604" s="94"/>
      <c r="AH3604" s="132"/>
      <c r="AI3604" s="97"/>
      <c r="AJ3604" s="96"/>
      <c r="AK3604" s="176"/>
      <c r="AL3604" s="169"/>
    </row>
    <row r="3605" spans="13:38" x14ac:dyDescent="0.45">
      <c r="M3605" s="96"/>
      <c r="N3605" s="103"/>
      <c r="R3605" s="108"/>
      <c r="S3605" s="98"/>
      <c r="T3605" s="105"/>
      <c r="V3605" s="171"/>
      <c r="W3605" s="95"/>
      <c r="X3605" s="129"/>
      <c r="Y3605" s="100"/>
      <c r="Z3605" s="99"/>
      <c r="AA3605" s="100"/>
      <c r="AB3605" s="99"/>
      <c r="AC3605" s="100"/>
      <c r="AD3605" s="105"/>
      <c r="AE3605" s="94"/>
      <c r="AF3605" s="105"/>
      <c r="AG3605" s="94"/>
      <c r="AH3605" s="132"/>
      <c r="AI3605" s="97"/>
      <c r="AJ3605" s="96"/>
      <c r="AK3605" s="176"/>
      <c r="AL3605" s="169"/>
    </row>
    <row r="3606" spans="13:38" x14ac:dyDescent="0.45">
      <c r="M3606" s="96"/>
      <c r="N3606" s="103"/>
      <c r="R3606" s="108"/>
      <c r="S3606" s="98"/>
      <c r="T3606" s="105"/>
      <c r="V3606" s="171"/>
      <c r="W3606" s="95"/>
      <c r="X3606" s="129"/>
      <c r="Y3606" s="100"/>
      <c r="Z3606" s="99"/>
      <c r="AA3606" s="100"/>
      <c r="AB3606" s="99"/>
      <c r="AC3606" s="100"/>
      <c r="AD3606" s="105"/>
      <c r="AE3606" s="94"/>
      <c r="AF3606" s="105"/>
      <c r="AG3606" s="94"/>
      <c r="AH3606" s="132"/>
      <c r="AI3606" s="97"/>
      <c r="AJ3606" s="96"/>
      <c r="AK3606" s="176"/>
      <c r="AL3606" s="169"/>
    </row>
    <row r="3607" spans="13:38" x14ac:dyDescent="0.45">
      <c r="M3607" s="96"/>
      <c r="N3607" s="103"/>
      <c r="R3607" s="108"/>
      <c r="S3607" s="98"/>
      <c r="T3607" s="105"/>
      <c r="V3607" s="171"/>
      <c r="W3607" s="95"/>
      <c r="X3607" s="129"/>
      <c r="Y3607" s="100"/>
      <c r="Z3607" s="99"/>
      <c r="AA3607" s="100"/>
      <c r="AB3607" s="99"/>
      <c r="AC3607" s="100"/>
      <c r="AD3607" s="105"/>
      <c r="AE3607" s="94"/>
      <c r="AF3607" s="105"/>
      <c r="AG3607" s="94"/>
      <c r="AH3607" s="132"/>
      <c r="AI3607" s="97"/>
      <c r="AJ3607" s="96"/>
      <c r="AK3607" s="176"/>
      <c r="AL3607" s="169"/>
    </row>
    <row r="3608" spans="13:38" x14ac:dyDescent="0.45">
      <c r="M3608" s="96"/>
      <c r="N3608" s="103"/>
      <c r="R3608" s="108"/>
      <c r="S3608" s="98"/>
      <c r="T3608" s="105"/>
      <c r="V3608" s="171"/>
      <c r="W3608" s="95"/>
      <c r="X3608" s="129"/>
      <c r="Y3608" s="100"/>
      <c r="Z3608" s="99"/>
      <c r="AA3608" s="100"/>
      <c r="AB3608" s="99"/>
      <c r="AC3608" s="100"/>
      <c r="AD3608" s="105"/>
      <c r="AE3608" s="94"/>
      <c r="AF3608" s="105"/>
      <c r="AG3608" s="94"/>
      <c r="AH3608" s="132"/>
      <c r="AI3608" s="97"/>
      <c r="AJ3608" s="96"/>
      <c r="AK3608" s="176"/>
      <c r="AL3608" s="169"/>
    </row>
    <row r="3609" spans="13:38" x14ac:dyDescent="0.45">
      <c r="M3609" s="96"/>
      <c r="N3609" s="103"/>
      <c r="R3609" s="108"/>
      <c r="S3609" s="98"/>
      <c r="T3609" s="105"/>
      <c r="V3609" s="171"/>
      <c r="W3609" s="95"/>
      <c r="X3609" s="129"/>
      <c r="Y3609" s="100"/>
      <c r="Z3609" s="99"/>
      <c r="AA3609" s="100"/>
      <c r="AB3609" s="99"/>
      <c r="AC3609" s="100"/>
      <c r="AD3609" s="105"/>
      <c r="AE3609" s="94"/>
      <c r="AF3609" s="105"/>
      <c r="AG3609" s="94"/>
      <c r="AH3609" s="132"/>
      <c r="AI3609" s="97"/>
      <c r="AJ3609" s="96"/>
      <c r="AK3609" s="176"/>
      <c r="AL3609" s="169"/>
    </row>
    <row r="3610" spans="13:38" x14ac:dyDescent="0.45">
      <c r="M3610" s="96"/>
      <c r="N3610" s="103"/>
      <c r="R3610" s="108"/>
      <c r="S3610" s="98"/>
      <c r="T3610" s="105"/>
      <c r="V3610" s="171"/>
      <c r="W3610" s="95"/>
      <c r="X3610" s="129"/>
      <c r="Y3610" s="100"/>
      <c r="Z3610" s="99"/>
      <c r="AA3610" s="100"/>
      <c r="AB3610" s="99"/>
      <c r="AC3610" s="100"/>
      <c r="AD3610" s="105"/>
      <c r="AE3610" s="94"/>
      <c r="AF3610" s="105"/>
      <c r="AG3610" s="94"/>
      <c r="AH3610" s="132"/>
      <c r="AI3610" s="97"/>
      <c r="AJ3610" s="96"/>
      <c r="AK3610" s="176"/>
      <c r="AL3610" s="169"/>
    </row>
    <row r="3611" spans="13:38" x14ac:dyDescent="0.45">
      <c r="M3611" s="96"/>
      <c r="N3611" s="103"/>
      <c r="R3611" s="108"/>
      <c r="S3611" s="98"/>
      <c r="T3611" s="105"/>
      <c r="V3611" s="171"/>
      <c r="W3611" s="95"/>
      <c r="X3611" s="129"/>
      <c r="Y3611" s="100"/>
      <c r="Z3611" s="99"/>
      <c r="AA3611" s="100"/>
      <c r="AB3611" s="99"/>
      <c r="AC3611" s="100"/>
      <c r="AD3611" s="105"/>
      <c r="AE3611" s="94"/>
      <c r="AF3611" s="105"/>
      <c r="AG3611" s="94"/>
      <c r="AH3611" s="132"/>
      <c r="AI3611" s="97"/>
      <c r="AJ3611" s="96"/>
      <c r="AK3611" s="176"/>
      <c r="AL3611" s="169"/>
    </row>
    <row r="3612" spans="13:38" x14ac:dyDescent="0.45">
      <c r="M3612" s="96"/>
      <c r="N3612" s="103"/>
      <c r="R3612" s="108"/>
      <c r="S3612" s="98"/>
      <c r="T3612" s="105"/>
      <c r="V3612" s="171"/>
      <c r="W3612" s="95"/>
      <c r="X3612" s="129"/>
      <c r="Y3612" s="100"/>
      <c r="Z3612" s="99"/>
      <c r="AA3612" s="100"/>
      <c r="AB3612" s="99"/>
      <c r="AC3612" s="100"/>
      <c r="AD3612" s="105"/>
      <c r="AE3612" s="94"/>
      <c r="AF3612" s="105"/>
      <c r="AG3612" s="94"/>
      <c r="AH3612" s="132"/>
      <c r="AI3612" s="97"/>
      <c r="AJ3612" s="96"/>
      <c r="AK3612" s="176"/>
      <c r="AL3612" s="169"/>
    </row>
    <row r="3613" spans="13:38" x14ac:dyDescent="0.45">
      <c r="M3613" s="96"/>
      <c r="N3613" s="103"/>
      <c r="R3613" s="108"/>
      <c r="S3613" s="98"/>
      <c r="T3613" s="105"/>
      <c r="V3613" s="171"/>
      <c r="W3613" s="95"/>
      <c r="X3613" s="129"/>
      <c r="Y3613" s="100"/>
      <c r="Z3613" s="99"/>
      <c r="AA3613" s="100"/>
      <c r="AB3613" s="99"/>
      <c r="AC3613" s="100"/>
      <c r="AD3613" s="105"/>
      <c r="AE3613" s="94"/>
      <c r="AF3613" s="105"/>
      <c r="AG3613" s="94"/>
      <c r="AH3613" s="132"/>
      <c r="AI3613" s="97"/>
      <c r="AJ3613" s="96"/>
      <c r="AK3613" s="176"/>
      <c r="AL3613" s="169"/>
    </row>
    <row r="3614" spans="13:38" x14ac:dyDescent="0.45">
      <c r="M3614" s="96"/>
      <c r="N3614" s="103"/>
      <c r="R3614" s="108"/>
      <c r="S3614" s="98"/>
      <c r="T3614" s="105"/>
      <c r="V3614" s="171"/>
      <c r="W3614" s="95"/>
      <c r="X3614" s="129"/>
      <c r="Y3614" s="100"/>
      <c r="Z3614" s="99"/>
      <c r="AA3614" s="100"/>
      <c r="AB3614" s="99"/>
      <c r="AC3614" s="100"/>
      <c r="AD3614" s="105"/>
      <c r="AE3614" s="94"/>
      <c r="AF3614" s="105"/>
      <c r="AG3614" s="94"/>
      <c r="AH3614" s="132"/>
      <c r="AI3614" s="97"/>
      <c r="AJ3614" s="96"/>
      <c r="AK3614" s="176"/>
      <c r="AL3614" s="169"/>
    </row>
    <row r="3615" spans="13:38" x14ac:dyDescent="0.45">
      <c r="M3615" s="96"/>
      <c r="N3615" s="103"/>
      <c r="R3615" s="108"/>
      <c r="S3615" s="98"/>
      <c r="T3615" s="105"/>
      <c r="V3615" s="171"/>
      <c r="W3615" s="95"/>
      <c r="X3615" s="129"/>
      <c r="Y3615" s="100"/>
      <c r="Z3615" s="99"/>
      <c r="AA3615" s="100"/>
      <c r="AB3615" s="99"/>
      <c r="AC3615" s="100"/>
      <c r="AD3615" s="105"/>
      <c r="AE3615" s="94"/>
      <c r="AF3615" s="105"/>
      <c r="AG3615" s="94"/>
      <c r="AH3615" s="132"/>
      <c r="AI3615" s="97"/>
      <c r="AJ3615" s="96"/>
      <c r="AK3615" s="176"/>
      <c r="AL3615" s="169"/>
    </row>
    <row r="3616" spans="13:38" x14ac:dyDescent="0.45">
      <c r="M3616" s="96"/>
      <c r="N3616" s="103"/>
      <c r="R3616" s="108"/>
      <c r="S3616" s="98"/>
      <c r="T3616" s="105"/>
      <c r="V3616" s="171"/>
      <c r="W3616" s="95"/>
      <c r="X3616" s="129"/>
      <c r="Y3616" s="100"/>
      <c r="Z3616" s="99"/>
      <c r="AA3616" s="100"/>
      <c r="AB3616" s="99"/>
      <c r="AC3616" s="100"/>
      <c r="AD3616" s="105"/>
      <c r="AE3616" s="94"/>
      <c r="AF3616" s="105"/>
      <c r="AG3616" s="94"/>
      <c r="AH3616" s="132"/>
      <c r="AI3616" s="97"/>
      <c r="AJ3616" s="96"/>
      <c r="AK3616" s="176"/>
      <c r="AL3616" s="169"/>
    </row>
    <row r="3617" spans="13:38" x14ac:dyDescent="0.45">
      <c r="M3617" s="96"/>
      <c r="N3617" s="103"/>
      <c r="R3617" s="108"/>
      <c r="S3617" s="98"/>
      <c r="T3617" s="105"/>
      <c r="V3617" s="171"/>
      <c r="W3617" s="95"/>
      <c r="X3617" s="129"/>
      <c r="Y3617" s="100"/>
      <c r="Z3617" s="99"/>
      <c r="AA3617" s="100"/>
      <c r="AB3617" s="99"/>
      <c r="AC3617" s="100"/>
      <c r="AD3617" s="105"/>
      <c r="AE3617" s="94"/>
      <c r="AF3617" s="105"/>
      <c r="AG3617" s="94"/>
      <c r="AH3617" s="132"/>
      <c r="AI3617" s="97"/>
      <c r="AJ3617" s="96"/>
      <c r="AK3617" s="176"/>
      <c r="AL3617" s="169"/>
    </row>
    <row r="3618" spans="13:38" x14ac:dyDescent="0.45">
      <c r="M3618" s="96"/>
      <c r="N3618" s="103"/>
      <c r="R3618" s="108"/>
      <c r="S3618" s="98"/>
      <c r="T3618" s="105"/>
      <c r="V3618" s="171"/>
      <c r="W3618" s="95"/>
      <c r="X3618" s="129"/>
      <c r="Y3618" s="100"/>
      <c r="Z3618" s="99"/>
      <c r="AA3618" s="100"/>
      <c r="AB3618" s="99"/>
      <c r="AC3618" s="100"/>
      <c r="AD3618" s="105"/>
      <c r="AE3618" s="94"/>
      <c r="AF3618" s="105"/>
      <c r="AG3618" s="94"/>
      <c r="AH3618" s="132"/>
      <c r="AI3618" s="97"/>
      <c r="AJ3618" s="96"/>
      <c r="AK3618" s="176"/>
      <c r="AL3618" s="169"/>
    </row>
    <row r="3619" spans="13:38" x14ac:dyDescent="0.45">
      <c r="M3619" s="96"/>
      <c r="N3619" s="103"/>
      <c r="R3619" s="108"/>
      <c r="S3619" s="98"/>
      <c r="T3619" s="105"/>
      <c r="V3619" s="171"/>
      <c r="W3619" s="95"/>
      <c r="X3619" s="129"/>
      <c r="Y3619" s="100"/>
      <c r="Z3619" s="99"/>
      <c r="AA3619" s="100"/>
      <c r="AB3619" s="99"/>
      <c r="AC3619" s="100"/>
      <c r="AD3619" s="105"/>
      <c r="AE3619" s="94"/>
      <c r="AF3619" s="105"/>
      <c r="AG3619" s="94"/>
      <c r="AH3619" s="132"/>
      <c r="AI3619" s="97"/>
      <c r="AJ3619" s="96"/>
      <c r="AK3619" s="176"/>
      <c r="AL3619" s="169"/>
    </row>
    <row r="3620" spans="13:38" x14ac:dyDescent="0.45">
      <c r="M3620" s="96"/>
      <c r="N3620" s="103"/>
      <c r="R3620" s="108"/>
      <c r="S3620" s="98"/>
      <c r="T3620" s="105"/>
      <c r="V3620" s="171"/>
      <c r="W3620" s="95"/>
      <c r="X3620" s="129"/>
      <c r="Y3620" s="100"/>
      <c r="Z3620" s="99"/>
      <c r="AA3620" s="100"/>
      <c r="AB3620" s="99"/>
      <c r="AC3620" s="100"/>
      <c r="AD3620" s="105"/>
      <c r="AE3620" s="94"/>
      <c r="AF3620" s="105"/>
      <c r="AG3620" s="94"/>
      <c r="AH3620" s="132"/>
      <c r="AI3620" s="97"/>
      <c r="AJ3620" s="96"/>
      <c r="AK3620" s="176"/>
      <c r="AL3620" s="169"/>
    </row>
    <row r="3621" spans="13:38" x14ac:dyDescent="0.45">
      <c r="M3621" s="96"/>
      <c r="N3621" s="103"/>
      <c r="R3621" s="108"/>
      <c r="S3621" s="98"/>
      <c r="T3621" s="105"/>
      <c r="V3621" s="171"/>
      <c r="W3621" s="95"/>
      <c r="X3621" s="129"/>
      <c r="Y3621" s="100"/>
      <c r="Z3621" s="99"/>
      <c r="AA3621" s="100"/>
      <c r="AB3621" s="99"/>
      <c r="AC3621" s="100"/>
      <c r="AD3621" s="105"/>
      <c r="AE3621" s="94"/>
      <c r="AF3621" s="105"/>
      <c r="AG3621" s="94"/>
      <c r="AH3621" s="132"/>
      <c r="AI3621" s="97"/>
      <c r="AJ3621" s="96"/>
      <c r="AK3621" s="176"/>
      <c r="AL3621" s="169"/>
    </row>
    <row r="3622" spans="13:38" x14ac:dyDescent="0.45">
      <c r="M3622" s="96"/>
      <c r="N3622" s="103"/>
      <c r="R3622" s="108"/>
      <c r="S3622" s="98"/>
      <c r="T3622" s="105"/>
      <c r="V3622" s="171"/>
      <c r="W3622" s="95"/>
      <c r="X3622" s="129"/>
      <c r="Y3622" s="100"/>
      <c r="Z3622" s="99"/>
      <c r="AA3622" s="100"/>
      <c r="AB3622" s="99"/>
      <c r="AC3622" s="100"/>
      <c r="AD3622" s="105"/>
      <c r="AE3622" s="94"/>
      <c r="AF3622" s="105"/>
      <c r="AG3622" s="94"/>
      <c r="AH3622" s="132"/>
      <c r="AI3622" s="97"/>
      <c r="AJ3622" s="96"/>
      <c r="AK3622" s="176"/>
      <c r="AL3622" s="169"/>
    </row>
    <row r="3623" spans="13:38" x14ac:dyDescent="0.45">
      <c r="M3623" s="96"/>
      <c r="N3623" s="103"/>
      <c r="R3623" s="108"/>
      <c r="S3623" s="98"/>
      <c r="T3623" s="105"/>
      <c r="V3623" s="171"/>
      <c r="W3623" s="95"/>
      <c r="X3623" s="129"/>
      <c r="Y3623" s="100"/>
      <c r="Z3623" s="99"/>
      <c r="AA3623" s="100"/>
      <c r="AB3623" s="99"/>
      <c r="AC3623" s="100"/>
      <c r="AD3623" s="105"/>
      <c r="AE3623" s="94"/>
      <c r="AF3623" s="105"/>
      <c r="AG3623" s="94"/>
      <c r="AH3623" s="132"/>
      <c r="AI3623" s="97"/>
      <c r="AJ3623" s="96"/>
      <c r="AK3623" s="176"/>
      <c r="AL3623" s="169"/>
    </row>
    <row r="3624" spans="13:38" x14ac:dyDescent="0.45">
      <c r="M3624" s="96"/>
      <c r="N3624" s="103"/>
      <c r="R3624" s="108"/>
      <c r="S3624" s="98"/>
      <c r="T3624" s="105"/>
      <c r="V3624" s="171"/>
      <c r="W3624" s="95"/>
      <c r="X3624" s="129"/>
      <c r="Y3624" s="100"/>
      <c r="Z3624" s="99"/>
      <c r="AA3624" s="100"/>
      <c r="AB3624" s="99"/>
      <c r="AC3624" s="100"/>
      <c r="AD3624" s="105"/>
      <c r="AE3624" s="94"/>
      <c r="AF3624" s="105"/>
      <c r="AG3624" s="94"/>
      <c r="AH3624" s="132"/>
      <c r="AI3624" s="97"/>
      <c r="AJ3624" s="96"/>
      <c r="AK3624" s="176"/>
      <c r="AL3624" s="169"/>
    </row>
    <row r="3625" spans="13:38" x14ac:dyDescent="0.45">
      <c r="M3625" s="96"/>
      <c r="N3625" s="103"/>
      <c r="R3625" s="108"/>
      <c r="S3625" s="98"/>
      <c r="T3625" s="105"/>
      <c r="V3625" s="171"/>
      <c r="W3625" s="95"/>
      <c r="X3625" s="129"/>
      <c r="Y3625" s="100"/>
      <c r="Z3625" s="99"/>
      <c r="AA3625" s="100"/>
      <c r="AB3625" s="99"/>
      <c r="AC3625" s="100"/>
      <c r="AD3625" s="105"/>
      <c r="AE3625" s="94"/>
      <c r="AF3625" s="105"/>
      <c r="AG3625" s="94"/>
      <c r="AH3625" s="132"/>
      <c r="AI3625" s="97"/>
      <c r="AJ3625" s="96"/>
      <c r="AK3625" s="176"/>
      <c r="AL3625" s="169"/>
    </row>
    <row r="3626" spans="13:38" x14ac:dyDescent="0.45">
      <c r="M3626" s="96"/>
      <c r="N3626" s="103"/>
      <c r="R3626" s="108"/>
      <c r="S3626" s="98"/>
      <c r="T3626" s="105"/>
      <c r="V3626" s="171"/>
      <c r="W3626" s="95"/>
      <c r="X3626" s="129"/>
      <c r="Y3626" s="100"/>
      <c r="Z3626" s="99"/>
      <c r="AA3626" s="100"/>
      <c r="AB3626" s="99"/>
      <c r="AC3626" s="100"/>
      <c r="AD3626" s="105"/>
      <c r="AE3626" s="94"/>
      <c r="AF3626" s="105"/>
      <c r="AG3626" s="94"/>
      <c r="AH3626" s="132"/>
      <c r="AI3626" s="97"/>
      <c r="AJ3626" s="96"/>
      <c r="AK3626" s="176"/>
      <c r="AL3626" s="169"/>
    </row>
    <row r="3627" spans="13:38" x14ac:dyDescent="0.45">
      <c r="M3627" s="96"/>
      <c r="N3627" s="103"/>
      <c r="R3627" s="108"/>
      <c r="S3627" s="98"/>
      <c r="T3627" s="105"/>
      <c r="V3627" s="171"/>
      <c r="W3627" s="95"/>
      <c r="X3627" s="129"/>
      <c r="Y3627" s="100"/>
      <c r="Z3627" s="99"/>
      <c r="AA3627" s="100"/>
      <c r="AB3627" s="99"/>
      <c r="AC3627" s="100"/>
      <c r="AD3627" s="105"/>
      <c r="AE3627" s="94"/>
      <c r="AF3627" s="105"/>
      <c r="AG3627" s="94"/>
      <c r="AH3627" s="132"/>
      <c r="AI3627" s="97"/>
      <c r="AJ3627" s="96"/>
      <c r="AK3627" s="176"/>
      <c r="AL3627" s="169"/>
    </row>
    <row r="3628" spans="13:38" x14ac:dyDescent="0.45">
      <c r="M3628" s="96"/>
      <c r="N3628" s="103"/>
      <c r="R3628" s="108"/>
      <c r="S3628" s="98"/>
      <c r="T3628" s="105"/>
      <c r="V3628" s="171"/>
      <c r="W3628" s="95"/>
      <c r="X3628" s="129"/>
      <c r="Y3628" s="100"/>
      <c r="Z3628" s="99"/>
      <c r="AA3628" s="100"/>
      <c r="AB3628" s="99"/>
      <c r="AC3628" s="100"/>
      <c r="AD3628" s="105"/>
      <c r="AE3628" s="94"/>
      <c r="AF3628" s="105"/>
      <c r="AG3628" s="94"/>
      <c r="AH3628" s="132"/>
      <c r="AI3628" s="97"/>
      <c r="AJ3628" s="96"/>
      <c r="AK3628" s="176"/>
      <c r="AL3628" s="169"/>
    </row>
    <row r="3629" spans="13:38" x14ac:dyDescent="0.45">
      <c r="M3629" s="96"/>
      <c r="N3629" s="103"/>
      <c r="R3629" s="108"/>
      <c r="S3629" s="98"/>
      <c r="T3629" s="105"/>
      <c r="V3629" s="171"/>
      <c r="W3629" s="95"/>
      <c r="X3629" s="129"/>
      <c r="Y3629" s="100"/>
      <c r="Z3629" s="99"/>
      <c r="AA3629" s="100"/>
      <c r="AB3629" s="99"/>
      <c r="AC3629" s="100"/>
      <c r="AD3629" s="105"/>
      <c r="AE3629" s="94"/>
      <c r="AF3629" s="105"/>
      <c r="AG3629" s="94"/>
      <c r="AH3629" s="132"/>
      <c r="AI3629" s="97"/>
      <c r="AJ3629" s="96"/>
      <c r="AK3629" s="176"/>
      <c r="AL3629" s="169"/>
    </row>
    <row r="3630" spans="13:38" x14ac:dyDescent="0.45">
      <c r="M3630" s="96"/>
      <c r="N3630" s="103"/>
      <c r="R3630" s="108"/>
      <c r="S3630" s="98"/>
      <c r="T3630" s="105"/>
      <c r="V3630" s="171"/>
      <c r="W3630" s="95"/>
      <c r="X3630" s="129"/>
      <c r="Y3630" s="100"/>
      <c r="Z3630" s="99"/>
      <c r="AA3630" s="100"/>
      <c r="AB3630" s="99"/>
      <c r="AC3630" s="100"/>
      <c r="AD3630" s="105"/>
      <c r="AE3630" s="94"/>
      <c r="AF3630" s="105"/>
      <c r="AG3630" s="94"/>
      <c r="AH3630" s="132"/>
      <c r="AI3630" s="97"/>
      <c r="AJ3630" s="96"/>
      <c r="AK3630" s="176"/>
      <c r="AL3630" s="169"/>
    </row>
    <row r="3631" spans="13:38" x14ac:dyDescent="0.45">
      <c r="M3631" s="96"/>
      <c r="N3631" s="103"/>
      <c r="R3631" s="108"/>
      <c r="S3631" s="98"/>
      <c r="T3631" s="105"/>
      <c r="V3631" s="171"/>
      <c r="W3631" s="95"/>
      <c r="X3631" s="129"/>
      <c r="Y3631" s="100"/>
      <c r="Z3631" s="99"/>
      <c r="AA3631" s="100"/>
      <c r="AB3631" s="99"/>
      <c r="AC3631" s="100"/>
      <c r="AD3631" s="105"/>
      <c r="AE3631" s="94"/>
      <c r="AF3631" s="105"/>
      <c r="AG3631" s="94"/>
      <c r="AH3631" s="132"/>
      <c r="AI3631" s="97"/>
      <c r="AJ3631" s="96"/>
      <c r="AK3631" s="176"/>
      <c r="AL3631" s="169"/>
    </row>
    <row r="3632" spans="13:38" x14ac:dyDescent="0.45">
      <c r="M3632" s="96"/>
      <c r="N3632" s="103"/>
      <c r="R3632" s="108"/>
      <c r="S3632" s="98"/>
      <c r="T3632" s="105"/>
      <c r="V3632" s="171"/>
      <c r="W3632" s="95"/>
      <c r="X3632" s="129"/>
      <c r="Y3632" s="100"/>
      <c r="Z3632" s="99"/>
      <c r="AA3632" s="100"/>
      <c r="AB3632" s="99"/>
      <c r="AC3632" s="100"/>
      <c r="AD3632" s="105"/>
      <c r="AE3632" s="94"/>
      <c r="AF3632" s="105"/>
      <c r="AG3632" s="94"/>
      <c r="AH3632" s="132"/>
      <c r="AI3632" s="97"/>
      <c r="AJ3632" s="96"/>
      <c r="AK3632" s="176"/>
      <c r="AL3632" s="169"/>
    </row>
    <row r="3633" spans="13:38" x14ac:dyDescent="0.45">
      <c r="M3633" s="96"/>
      <c r="N3633" s="103"/>
      <c r="R3633" s="108"/>
      <c r="S3633" s="98"/>
      <c r="T3633" s="105"/>
      <c r="V3633" s="171"/>
      <c r="W3633" s="95"/>
      <c r="X3633" s="129"/>
      <c r="Y3633" s="100"/>
      <c r="Z3633" s="99"/>
      <c r="AA3633" s="100"/>
      <c r="AB3633" s="99"/>
      <c r="AC3633" s="100"/>
      <c r="AD3633" s="105"/>
      <c r="AE3633" s="94"/>
      <c r="AF3633" s="105"/>
      <c r="AG3633" s="94"/>
      <c r="AH3633" s="132"/>
      <c r="AI3633" s="97"/>
      <c r="AJ3633" s="96"/>
      <c r="AK3633" s="176"/>
      <c r="AL3633" s="169"/>
    </row>
    <row r="3634" spans="13:38" x14ac:dyDescent="0.45">
      <c r="M3634" s="96"/>
      <c r="N3634" s="103"/>
      <c r="R3634" s="108"/>
      <c r="S3634" s="98"/>
      <c r="T3634" s="105"/>
      <c r="V3634" s="171"/>
      <c r="W3634" s="95"/>
      <c r="X3634" s="129"/>
      <c r="Y3634" s="100"/>
      <c r="Z3634" s="99"/>
      <c r="AA3634" s="100"/>
      <c r="AB3634" s="99"/>
      <c r="AC3634" s="100"/>
      <c r="AD3634" s="105"/>
      <c r="AE3634" s="94"/>
      <c r="AF3634" s="105"/>
      <c r="AG3634" s="94"/>
      <c r="AH3634" s="132"/>
      <c r="AI3634" s="97"/>
      <c r="AJ3634" s="96"/>
      <c r="AK3634" s="176"/>
      <c r="AL3634" s="169"/>
    </row>
    <row r="3635" spans="13:38" x14ac:dyDescent="0.45">
      <c r="M3635" s="96"/>
      <c r="N3635" s="103"/>
      <c r="R3635" s="108"/>
      <c r="S3635" s="98"/>
      <c r="T3635" s="105"/>
      <c r="V3635" s="171"/>
      <c r="W3635" s="95"/>
      <c r="X3635" s="129"/>
      <c r="Y3635" s="100"/>
      <c r="Z3635" s="99"/>
      <c r="AA3635" s="100"/>
      <c r="AB3635" s="99"/>
      <c r="AC3635" s="100"/>
      <c r="AD3635" s="105"/>
      <c r="AE3635" s="94"/>
      <c r="AF3635" s="105"/>
      <c r="AG3635" s="94"/>
      <c r="AH3635" s="132"/>
      <c r="AI3635" s="97"/>
      <c r="AJ3635" s="96"/>
      <c r="AK3635" s="176"/>
      <c r="AL3635" s="169"/>
    </row>
    <row r="3636" spans="13:38" x14ac:dyDescent="0.45">
      <c r="M3636" s="96"/>
      <c r="N3636" s="103"/>
      <c r="R3636" s="108"/>
      <c r="S3636" s="98"/>
      <c r="T3636" s="105"/>
      <c r="V3636" s="171"/>
      <c r="W3636" s="95"/>
      <c r="X3636" s="129"/>
      <c r="Y3636" s="100"/>
      <c r="Z3636" s="99"/>
      <c r="AA3636" s="100"/>
      <c r="AB3636" s="99"/>
      <c r="AC3636" s="100"/>
      <c r="AD3636" s="105"/>
      <c r="AE3636" s="94"/>
      <c r="AF3636" s="105"/>
      <c r="AG3636" s="94"/>
      <c r="AH3636" s="132"/>
      <c r="AI3636" s="97"/>
      <c r="AJ3636" s="96"/>
      <c r="AK3636" s="176"/>
      <c r="AL3636" s="169"/>
    </row>
    <row r="3637" spans="13:38" x14ac:dyDescent="0.45">
      <c r="M3637" s="96"/>
      <c r="N3637" s="103"/>
      <c r="R3637" s="108"/>
      <c r="S3637" s="98"/>
      <c r="T3637" s="105"/>
      <c r="V3637" s="171"/>
      <c r="W3637" s="95"/>
      <c r="X3637" s="129"/>
      <c r="Y3637" s="100"/>
      <c r="Z3637" s="99"/>
      <c r="AA3637" s="100"/>
      <c r="AB3637" s="99"/>
      <c r="AC3637" s="100"/>
      <c r="AD3637" s="105"/>
      <c r="AE3637" s="94"/>
      <c r="AF3637" s="105"/>
      <c r="AG3637" s="94"/>
      <c r="AH3637" s="132"/>
      <c r="AI3637" s="97"/>
      <c r="AJ3637" s="96"/>
      <c r="AK3637" s="176"/>
      <c r="AL3637" s="169"/>
    </row>
    <row r="3638" spans="13:38" x14ac:dyDescent="0.45">
      <c r="M3638" s="96"/>
      <c r="N3638" s="103"/>
      <c r="R3638" s="108"/>
      <c r="S3638" s="98"/>
      <c r="T3638" s="105"/>
      <c r="V3638" s="171"/>
      <c r="W3638" s="95"/>
      <c r="X3638" s="129"/>
      <c r="Y3638" s="100"/>
      <c r="Z3638" s="99"/>
      <c r="AA3638" s="100"/>
      <c r="AB3638" s="99"/>
      <c r="AC3638" s="100"/>
      <c r="AD3638" s="105"/>
      <c r="AE3638" s="94"/>
      <c r="AF3638" s="105"/>
      <c r="AG3638" s="94"/>
      <c r="AH3638" s="132"/>
      <c r="AI3638" s="97"/>
      <c r="AJ3638" s="96"/>
      <c r="AK3638" s="176"/>
      <c r="AL3638" s="169"/>
    </row>
    <row r="3639" spans="13:38" x14ac:dyDescent="0.45">
      <c r="M3639" s="96"/>
      <c r="N3639" s="103"/>
      <c r="R3639" s="108"/>
      <c r="S3639" s="98"/>
      <c r="T3639" s="105"/>
      <c r="V3639" s="171"/>
      <c r="W3639" s="95"/>
      <c r="X3639" s="129"/>
      <c r="Y3639" s="100"/>
      <c r="Z3639" s="99"/>
      <c r="AA3639" s="100"/>
      <c r="AB3639" s="99"/>
      <c r="AC3639" s="100"/>
      <c r="AD3639" s="105"/>
      <c r="AE3639" s="94"/>
      <c r="AF3639" s="105"/>
      <c r="AG3639" s="94"/>
      <c r="AH3639" s="132"/>
      <c r="AI3639" s="97"/>
      <c r="AJ3639" s="96"/>
      <c r="AK3639" s="176"/>
      <c r="AL3639" s="169"/>
    </row>
    <row r="3640" spans="13:38" x14ac:dyDescent="0.45">
      <c r="M3640" s="96"/>
      <c r="N3640" s="103"/>
      <c r="R3640" s="108"/>
      <c r="S3640" s="98"/>
      <c r="T3640" s="105"/>
      <c r="V3640" s="171"/>
      <c r="W3640" s="95"/>
      <c r="X3640" s="129"/>
      <c r="Y3640" s="100"/>
      <c r="Z3640" s="99"/>
      <c r="AA3640" s="100"/>
      <c r="AB3640" s="99"/>
      <c r="AC3640" s="100"/>
      <c r="AD3640" s="105"/>
      <c r="AE3640" s="94"/>
      <c r="AF3640" s="105"/>
      <c r="AG3640" s="94"/>
      <c r="AH3640" s="132"/>
      <c r="AI3640" s="97"/>
      <c r="AJ3640" s="96"/>
      <c r="AK3640" s="176"/>
      <c r="AL3640" s="169"/>
    </row>
    <row r="3641" spans="13:38" x14ac:dyDescent="0.45">
      <c r="M3641" s="96"/>
      <c r="N3641" s="103"/>
      <c r="R3641" s="108"/>
      <c r="S3641" s="98"/>
      <c r="T3641" s="105"/>
      <c r="V3641" s="171"/>
      <c r="W3641" s="95"/>
      <c r="X3641" s="129"/>
      <c r="Y3641" s="100"/>
      <c r="Z3641" s="99"/>
      <c r="AA3641" s="100"/>
      <c r="AB3641" s="99"/>
      <c r="AC3641" s="100"/>
      <c r="AD3641" s="105"/>
      <c r="AE3641" s="94"/>
      <c r="AF3641" s="105"/>
      <c r="AG3641" s="94"/>
      <c r="AH3641" s="132"/>
      <c r="AI3641" s="97"/>
      <c r="AJ3641" s="96"/>
      <c r="AK3641" s="176"/>
      <c r="AL3641" s="169"/>
    </row>
    <row r="3642" spans="13:38" x14ac:dyDescent="0.45">
      <c r="M3642" s="96"/>
      <c r="N3642" s="103"/>
      <c r="R3642" s="108"/>
      <c r="S3642" s="98"/>
      <c r="T3642" s="105"/>
      <c r="V3642" s="171"/>
      <c r="W3642" s="95"/>
      <c r="X3642" s="129"/>
      <c r="Y3642" s="100"/>
      <c r="Z3642" s="99"/>
      <c r="AA3642" s="100"/>
      <c r="AB3642" s="99"/>
      <c r="AC3642" s="100"/>
      <c r="AD3642" s="105"/>
      <c r="AE3642" s="94"/>
      <c r="AF3642" s="105"/>
      <c r="AG3642" s="94"/>
      <c r="AH3642" s="132"/>
      <c r="AI3642" s="97"/>
      <c r="AJ3642" s="96"/>
      <c r="AK3642" s="176"/>
      <c r="AL3642" s="169"/>
    </row>
    <row r="3643" spans="13:38" x14ac:dyDescent="0.45">
      <c r="M3643" s="96"/>
      <c r="N3643" s="103"/>
      <c r="R3643" s="108"/>
      <c r="S3643" s="98"/>
      <c r="T3643" s="105"/>
      <c r="V3643" s="171"/>
      <c r="W3643" s="95"/>
      <c r="X3643" s="129"/>
      <c r="Y3643" s="100"/>
      <c r="Z3643" s="99"/>
      <c r="AA3643" s="100"/>
      <c r="AB3643" s="99"/>
      <c r="AC3643" s="100"/>
      <c r="AD3643" s="105"/>
      <c r="AE3643" s="94"/>
      <c r="AF3643" s="105"/>
      <c r="AG3643" s="94"/>
      <c r="AH3643" s="132"/>
      <c r="AI3643" s="97"/>
      <c r="AJ3643" s="96"/>
      <c r="AK3643" s="176"/>
      <c r="AL3643" s="169"/>
    </row>
    <row r="3644" spans="13:38" x14ac:dyDescent="0.45">
      <c r="M3644" s="96"/>
      <c r="N3644" s="103"/>
      <c r="R3644" s="108"/>
      <c r="S3644" s="98"/>
      <c r="T3644" s="105"/>
      <c r="V3644" s="171"/>
      <c r="W3644" s="95"/>
      <c r="X3644" s="129"/>
      <c r="Y3644" s="100"/>
      <c r="Z3644" s="99"/>
      <c r="AA3644" s="100"/>
      <c r="AB3644" s="99"/>
      <c r="AC3644" s="100"/>
      <c r="AD3644" s="105"/>
      <c r="AE3644" s="94"/>
      <c r="AF3644" s="105"/>
      <c r="AG3644" s="94"/>
      <c r="AH3644" s="132"/>
      <c r="AI3644" s="97"/>
      <c r="AJ3644" s="96"/>
      <c r="AK3644" s="176"/>
      <c r="AL3644" s="169"/>
    </row>
    <row r="3645" spans="13:38" x14ac:dyDescent="0.45">
      <c r="M3645" s="96"/>
      <c r="N3645" s="103"/>
      <c r="R3645" s="108"/>
      <c r="S3645" s="98"/>
      <c r="T3645" s="105"/>
      <c r="V3645" s="171"/>
      <c r="W3645" s="95"/>
      <c r="X3645" s="129"/>
      <c r="Y3645" s="100"/>
      <c r="Z3645" s="99"/>
      <c r="AA3645" s="100"/>
      <c r="AB3645" s="99"/>
      <c r="AC3645" s="100"/>
      <c r="AD3645" s="105"/>
      <c r="AE3645" s="94"/>
      <c r="AF3645" s="105"/>
      <c r="AG3645" s="94"/>
      <c r="AH3645" s="132"/>
      <c r="AI3645" s="97"/>
      <c r="AJ3645" s="96"/>
      <c r="AK3645" s="176"/>
      <c r="AL3645" s="169"/>
    </row>
    <row r="3646" spans="13:38" x14ac:dyDescent="0.45">
      <c r="M3646" s="96"/>
      <c r="N3646" s="103"/>
      <c r="R3646" s="108"/>
      <c r="S3646" s="98"/>
      <c r="T3646" s="105"/>
      <c r="V3646" s="171"/>
      <c r="W3646" s="95"/>
      <c r="X3646" s="129"/>
      <c r="Y3646" s="100"/>
      <c r="Z3646" s="99"/>
      <c r="AA3646" s="100"/>
      <c r="AB3646" s="99"/>
      <c r="AC3646" s="100"/>
      <c r="AD3646" s="105"/>
      <c r="AE3646" s="94"/>
      <c r="AF3646" s="105"/>
      <c r="AG3646" s="94"/>
      <c r="AH3646" s="132"/>
      <c r="AI3646" s="97"/>
      <c r="AJ3646" s="96"/>
      <c r="AK3646" s="176"/>
      <c r="AL3646" s="169"/>
    </row>
    <row r="3647" spans="13:38" x14ac:dyDescent="0.45">
      <c r="M3647" s="96"/>
      <c r="N3647" s="103"/>
      <c r="R3647" s="108"/>
      <c r="S3647" s="98"/>
      <c r="T3647" s="105"/>
      <c r="V3647" s="171"/>
      <c r="W3647" s="95"/>
      <c r="X3647" s="129"/>
      <c r="Y3647" s="100"/>
      <c r="Z3647" s="99"/>
      <c r="AA3647" s="100"/>
      <c r="AB3647" s="99"/>
      <c r="AC3647" s="100"/>
      <c r="AD3647" s="105"/>
      <c r="AE3647" s="94"/>
      <c r="AF3647" s="105"/>
      <c r="AG3647" s="94"/>
      <c r="AH3647" s="132"/>
      <c r="AI3647" s="97"/>
      <c r="AJ3647" s="96"/>
      <c r="AK3647" s="176"/>
      <c r="AL3647" s="169"/>
    </row>
    <row r="3648" spans="13:38" x14ac:dyDescent="0.45">
      <c r="M3648" s="96"/>
      <c r="N3648" s="103"/>
      <c r="R3648" s="108"/>
      <c r="S3648" s="98"/>
      <c r="T3648" s="105"/>
      <c r="V3648" s="171"/>
      <c r="W3648" s="95"/>
      <c r="X3648" s="129"/>
      <c r="Y3648" s="100"/>
      <c r="Z3648" s="99"/>
      <c r="AA3648" s="100"/>
      <c r="AB3648" s="99"/>
      <c r="AC3648" s="100"/>
      <c r="AD3648" s="105"/>
      <c r="AE3648" s="94"/>
      <c r="AF3648" s="105"/>
      <c r="AG3648" s="94"/>
      <c r="AH3648" s="132"/>
      <c r="AI3648" s="97"/>
      <c r="AJ3648" s="96"/>
      <c r="AK3648" s="176"/>
      <c r="AL3648" s="169"/>
    </row>
    <row r="3649" spans="13:38" x14ac:dyDescent="0.45">
      <c r="M3649" s="96"/>
      <c r="N3649" s="103"/>
      <c r="R3649" s="108"/>
      <c r="S3649" s="98"/>
      <c r="T3649" s="105"/>
      <c r="V3649" s="171"/>
      <c r="W3649" s="95"/>
      <c r="X3649" s="129"/>
      <c r="Y3649" s="100"/>
      <c r="Z3649" s="99"/>
      <c r="AA3649" s="100"/>
      <c r="AB3649" s="99"/>
      <c r="AC3649" s="100"/>
      <c r="AD3649" s="105"/>
      <c r="AE3649" s="94"/>
      <c r="AF3649" s="105"/>
      <c r="AG3649" s="94"/>
      <c r="AH3649" s="132"/>
      <c r="AI3649" s="97"/>
      <c r="AJ3649" s="96"/>
      <c r="AK3649" s="176"/>
      <c r="AL3649" s="169"/>
    </row>
    <row r="3650" spans="13:38" x14ac:dyDescent="0.45">
      <c r="M3650" s="96"/>
      <c r="N3650" s="103"/>
      <c r="R3650" s="108"/>
      <c r="S3650" s="98"/>
      <c r="T3650" s="105"/>
      <c r="V3650" s="171"/>
      <c r="W3650" s="95"/>
      <c r="X3650" s="129"/>
      <c r="Y3650" s="100"/>
      <c r="Z3650" s="99"/>
      <c r="AA3650" s="100"/>
      <c r="AB3650" s="99"/>
      <c r="AC3650" s="100"/>
      <c r="AD3650" s="105"/>
      <c r="AE3650" s="94"/>
      <c r="AF3650" s="105"/>
      <c r="AG3650" s="94"/>
      <c r="AH3650" s="132"/>
      <c r="AI3650" s="97"/>
      <c r="AJ3650" s="96"/>
      <c r="AK3650" s="176"/>
      <c r="AL3650" s="169"/>
    </row>
    <row r="3651" spans="13:38" x14ac:dyDescent="0.45">
      <c r="M3651" s="96"/>
      <c r="N3651" s="103"/>
      <c r="R3651" s="108"/>
      <c r="S3651" s="98"/>
      <c r="T3651" s="105"/>
      <c r="V3651" s="171"/>
      <c r="W3651" s="95"/>
      <c r="X3651" s="129"/>
      <c r="Y3651" s="100"/>
      <c r="Z3651" s="99"/>
      <c r="AA3651" s="100"/>
      <c r="AB3651" s="99"/>
      <c r="AC3651" s="100"/>
      <c r="AD3651" s="105"/>
      <c r="AE3651" s="94"/>
      <c r="AF3651" s="105"/>
      <c r="AG3651" s="94"/>
      <c r="AH3651" s="132"/>
      <c r="AI3651" s="97"/>
      <c r="AJ3651" s="96"/>
      <c r="AK3651" s="176"/>
      <c r="AL3651" s="169"/>
    </row>
    <row r="3652" spans="13:38" x14ac:dyDescent="0.45">
      <c r="M3652" s="96"/>
      <c r="N3652" s="103"/>
      <c r="R3652" s="108"/>
      <c r="S3652" s="98"/>
      <c r="T3652" s="105"/>
      <c r="V3652" s="171"/>
      <c r="W3652" s="95"/>
      <c r="X3652" s="129"/>
      <c r="Y3652" s="100"/>
      <c r="Z3652" s="99"/>
      <c r="AA3652" s="100"/>
      <c r="AB3652" s="99"/>
      <c r="AC3652" s="100"/>
      <c r="AD3652" s="105"/>
      <c r="AE3652" s="94"/>
      <c r="AF3652" s="105"/>
      <c r="AG3652" s="94"/>
      <c r="AH3652" s="132"/>
      <c r="AI3652" s="97"/>
      <c r="AJ3652" s="96"/>
      <c r="AK3652" s="176"/>
      <c r="AL3652" s="169"/>
    </row>
    <row r="3653" spans="13:38" x14ac:dyDescent="0.45">
      <c r="M3653" s="96"/>
      <c r="N3653" s="103"/>
      <c r="R3653" s="108"/>
      <c r="S3653" s="98"/>
      <c r="T3653" s="105"/>
      <c r="V3653" s="171"/>
      <c r="W3653" s="95"/>
      <c r="X3653" s="129"/>
      <c r="Y3653" s="100"/>
      <c r="Z3653" s="99"/>
      <c r="AA3653" s="100"/>
      <c r="AB3653" s="99"/>
      <c r="AC3653" s="100"/>
      <c r="AD3653" s="105"/>
      <c r="AE3653" s="94"/>
      <c r="AF3653" s="105"/>
      <c r="AG3653" s="94"/>
      <c r="AH3653" s="132"/>
      <c r="AI3653" s="97"/>
      <c r="AJ3653" s="96"/>
      <c r="AK3653" s="176"/>
      <c r="AL3653" s="169"/>
    </row>
    <row r="3654" spans="13:38" x14ac:dyDescent="0.45">
      <c r="M3654" s="96"/>
      <c r="N3654" s="103"/>
      <c r="R3654" s="108"/>
      <c r="S3654" s="98"/>
      <c r="T3654" s="105"/>
      <c r="V3654" s="171"/>
      <c r="W3654" s="95"/>
      <c r="X3654" s="129"/>
      <c r="Y3654" s="100"/>
      <c r="Z3654" s="99"/>
      <c r="AA3654" s="100"/>
      <c r="AB3654" s="99"/>
      <c r="AC3654" s="100"/>
      <c r="AD3654" s="105"/>
      <c r="AE3654" s="94"/>
      <c r="AF3654" s="105"/>
      <c r="AG3654" s="94"/>
      <c r="AH3654" s="132"/>
      <c r="AI3654" s="97"/>
      <c r="AJ3654" s="96"/>
      <c r="AK3654" s="176"/>
      <c r="AL3654" s="169"/>
    </row>
    <row r="3655" spans="13:38" x14ac:dyDescent="0.45">
      <c r="M3655" s="96"/>
      <c r="N3655" s="103"/>
      <c r="R3655" s="108"/>
      <c r="S3655" s="98"/>
      <c r="T3655" s="105"/>
      <c r="V3655" s="171"/>
      <c r="W3655" s="95"/>
      <c r="X3655" s="129"/>
      <c r="Y3655" s="100"/>
      <c r="Z3655" s="99"/>
      <c r="AA3655" s="100"/>
      <c r="AB3655" s="99"/>
      <c r="AC3655" s="100"/>
      <c r="AD3655" s="105"/>
      <c r="AE3655" s="94"/>
      <c r="AF3655" s="105"/>
      <c r="AG3655" s="94"/>
      <c r="AH3655" s="132"/>
      <c r="AI3655" s="97"/>
      <c r="AJ3655" s="96"/>
      <c r="AK3655" s="176"/>
      <c r="AL3655" s="169"/>
    </row>
    <row r="3656" spans="13:38" x14ac:dyDescent="0.45">
      <c r="M3656" s="96"/>
      <c r="N3656" s="103"/>
      <c r="R3656" s="108"/>
      <c r="S3656" s="98"/>
      <c r="T3656" s="105"/>
      <c r="V3656" s="171"/>
      <c r="W3656" s="95"/>
      <c r="X3656" s="129"/>
      <c r="Y3656" s="100"/>
      <c r="Z3656" s="99"/>
      <c r="AA3656" s="100"/>
      <c r="AB3656" s="99"/>
      <c r="AC3656" s="100"/>
      <c r="AD3656" s="105"/>
      <c r="AE3656" s="94"/>
      <c r="AF3656" s="105"/>
      <c r="AG3656" s="94"/>
      <c r="AH3656" s="132"/>
      <c r="AI3656" s="97"/>
      <c r="AJ3656" s="96"/>
      <c r="AK3656" s="176"/>
      <c r="AL3656" s="169"/>
    </row>
    <row r="3657" spans="13:38" x14ac:dyDescent="0.45">
      <c r="M3657" s="96"/>
      <c r="N3657" s="103"/>
      <c r="R3657" s="108"/>
      <c r="S3657" s="98"/>
      <c r="T3657" s="105"/>
      <c r="V3657" s="171"/>
      <c r="W3657" s="95"/>
      <c r="X3657" s="129"/>
      <c r="Y3657" s="100"/>
      <c r="Z3657" s="99"/>
      <c r="AA3657" s="100"/>
      <c r="AB3657" s="99"/>
      <c r="AC3657" s="100"/>
      <c r="AD3657" s="105"/>
      <c r="AE3657" s="94"/>
      <c r="AF3657" s="105"/>
      <c r="AG3657" s="94"/>
      <c r="AH3657" s="132"/>
      <c r="AI3657" s="97"/>
      <c r="AJ3657" s="96"/>
      <c r="AK3657" s="176"/>
      <c r="AL3657" s="169"/>
    </row>
    <row r="3658" spans="13:38" x14ac:dyDescent="0.45">
      <c r="M3658" s="96"/>
      <c r="N3658" s="103"/>
      <c r="R3658" s="108"/>
      <c r="S3658" s="98"/>
      <c r="T3658" s="105"/>
      <c r="V3658" s="171"/>
      <c r="W3658" s="95"/>
      <c r="X3658" s="129"/>
      <c r="Y3658" s="100"/>
      <c r="Z3658" s="99"/>
      <c r="AA3658" s="100"/>
      <c r="AB3658" s="99"/>
      <c r="AC3658" s="100"/>
      <c r="AD3658" s="105"/>
      <c r="AE3658" s="94"/>
      <c r="AF3658" s="105"/>
      <c r="AG3658" s="94"/>
      <c r="AH3658" s="132"/>
      <c r="AI3658" s="97"/>
      <c r="AJ3658" s="96"/>
      <c r="AK3658" s="176"/>
      <c r="AL3658" s="169"/>
    </row>
    <row r="3659" spans="13:38" x14ac:dyDescent="0.45">
      <c r="M3659" s="96"/>
      <c r="N3659" s="103"/>
      <c r="R3659" s="108"/>
      <c r="S3659" s="98"/>
      <c r="T3659" s="105"/>
      <c r="V3659" s="171"/>
      <c r="W3659" s="95"/>
      <c r="X3659" s="129"/>
      <c r="Y3659" s="100"/>
      <c r="Z3659" s="99"/>
      <c r="AA3659" s="100"/>
      <c r="AB3659" s="99"/>
      <c r="AC3659" s="100"/>
      <c r="AD3659" s="105"/>
      <c r="AE3659" s="94"/>
      <c r="AF3659" s="105"/>
      <c r="AG3659" s="94"/>
      <c r="AH3659" s="132"/>
      <c r="AI3659" s="97"/>
      <c r="AJ3659" s="96"/>
      <c r="AK3659" s="176"/>
      <c r="AL3659" s="169"/>
    </row>
    <row r="3660" spans="13:38" x14ac:dyDescent="0.45">
      <c r="M3660" s="96"/>
      <c r="N3660" s="103"/>
      <c r="R3660" s="108"/>
      <c r="S3660" s="98"/>
      <c r="T3660" s="105"/>
      <c r="V3660" s="171"/>
      <c r="W3660" s="95"/>
      <c r="X3660" s="129"/>
      <c r="Y3660" s="100"/>
      <c r="Z3660" s="99"/>
      <c r="AA3660" s="100"/>
      <c r="AB3660" s="99"/>
      <c r="AC3660" s="100"/>
      <c r="AD3660" s="105"/>
      <c r="AE3660" s="94"/>
      <c r="AF3660" s="105"/>
      <c r="AG3660" s="94"/>
      <c r="AH3660" s="132"/>
      <c r="AI3660" s="97"/>
      <c r="AJ3660" s="96"/>
      <c r="AK3660" s="176"/>
      <c r="AL3660" s="169"/>
    </row>
    <row r="3661" spans="13:38" x14ac:dyDescent="0.45">
      <c r="M3661" s="96"/>
      <c r="N3661" s="103"/>
      <c r="R3661" s="108"/>
      <c r="S3661" s="98"/>
      <c r="T3661" s="105"/>
      <c r="V3661" s="171"/>
      <c r="W3661" s="95"/>
      <c r="X3661" s="129"/>
      <c r="Y3661" s="100"/>
      <c r="Z3661" s="99"/>
      <c r="AA3661" s="100"/>
      <c r="AB3661" s="99"/>
      <c r="AC3661" s="100"/>
      <c r="AD3661" s="105"/>
      <c r="AE3661" s="94"/>
      <c r="AF3661" s="105"/>
      <c r="AG3661" s="94"/>
      <c r="AH3661" s="132"/>
      <c r="AI3661" s="97"/>
      <c r="AJ3661" s="96"/>
      <c r="AK3661" s="176"/>
      <c r="AL3661" s="169"/>
    </row>
    <row r="3662" spans="13:38" x14ac:dyDescent="0.45">
      <c r="M3662" s="96"/>
      <c r="N3662" s="103"/>
      <c r="R3662" s="108"/>
      <c r="S3662" s="98"/>
      <c r="T3662" s="105"/>
      <c r="V3662" s="171"/>
      <c r="W3662" s="95"/>
      <c r="X3662" s="129"/>
      <c r="Y3662" s="100"/>
      <c r="Z3662" s="99"/>
      <c r="AA3662" s="100"/>
      <c r="AB3662" s="99"/>
      <c r="AC3662" s="100"/>
      <c r="AD3662" s="105"/>
      <c r="AE3662" s="94"/>
      <c r="AF3662" s="105"/>
      <c r="AG3662" s="94"/>
      <c r="AH3662" s="132"/>
      <c r="AI3662" s="97"/>
      <c r="AJ3662" s="96"/>
      <c r="AK3662" s="176"/>
      <c r="AL3662" s="169"/>
    </row>
    <row r="3663" spans="13:38" x14ac:dyDescent="0.45">
      <c r="M3663" s="96"/>
      <c r="N3663" s="103"/>
      <c r="R3663" s="108"/>
      <c r="S3663" s="98"/>
      <c r="T3663" s="105"/>
      <c r="V3663" s="171"/>
      <c r="W3663" s="95"/>
      <c r="X3663" s="129"/>
      <c r="Y3663" s="100"/>
      <c r="Z3663" s="99"/>
      <c r="AA3663" s="100"/>
      <c r="AB3663" s="99"/>
      <c r="AC3663" s="100"/>
      <c r="AD3663" s="105"/>
      <c r="AE3663" s="94"/>
      <c r="AF3663" s="105"/>
      <c r="AG3663" s="94"/>
      <c r="AH3663" s="132"/>
      <c r="AI3663" s="97"/>
      <c r="AJ3663" s="96"/>
      <c r="AK3663" s="176"/>
      <c r="AL3663" s="169"/>
    </row>
    <row r="3664" spans="13:38" x14ac:dyDescent="0.45">
      <c r="M3664" s="96"/>
      <c r="N3664" s="103"/>
      <c r="R3664" s="108"/>
      <c r="S3664" s="98"/>
      <c r="T3664" s="105"/>
      <c r="V3664" s="171"/>
      <c r="W3664" s="95"/>
      <c r="X3664" s="129"/>
      <c r="Y3664" s="100"/>
      <c r="Z3664" s="99"/>
      <c r="AA3664" s="100"/>
      <c r="AB3664" s="99"/>
      <c r="AC3664" s="100"/>
      <c r="AD3664" s="105"/>
      <c r="AE3664" s="94"/>
      <c r="AF3664" s="105"/>
      <c r="AG3664" s="94"/>
      <c r="AH3664" s="132"/>
      <c r="AI3664" s="97"/>
      <c r="AJ3664" s="96"/>
      <c r="AK3664" s="176"/>
      <c r="AL3664" s="169"/>
    </row>
    <row r="3665" spans="13:38" x14ac:dyDescent="0.45">
      <c r="M3665" s="96"/>
      <c r="N3665" s="103"/>
      <c r="R3665" s="108"/>
      <c r="S3665" s="98"/>
      <c r="T3665" s="105"/>
      <c r="V3665" s="171"/>
      <c r="W3665" s="95"/>
      <c r="X3665" s="129"/>
      <c r="Y3665" s="100"/>
      <c r="Z3665" s="99"/>
      <c r="AA3665" s="100"/>
      <c r="AB3665" s="99"/>
      <c r="AC3665" s="100"/>
      <c r="AD3665" s="105"/>
      <c r="AE3665" s="94"/>
      <c r="AF3665" s="105"/>
      <c r="AG3665" s="94"/>
      <c r="AH3665" s="132"/>
      <c r="AI3665" s="97"/>
      <c r="AJ3665" s="96"/>
      <c r="AK3665" s="176"/>
      <c r="AL3665" s="169"/>
    </row>
    <row r="3666" spans="13:38" x14ac:dyDescent="0.45">
      <c r="M3666" s="96"/>
      <c r="N3666" s="103"/>
      <c r="R3666" s="108"/>
      <c r="S3666" s="98"/>
      <c r="T3666" s="105"/>
      <c r="V3666" s="171"/>
      <c r="W3666" s="95"/>
      <c r="X3666" s="129"/>
      <c r="Y3666" s="100"/>
      <c r="Z3666" s="99"/>
      <c r="AA3666" s="100"/>
      <c r="AB3666" s="99"/>
      <c r="AC3666" s="100"/>
      <c r="AD3666" s="105"/>
      <c r="AE3666" s="94"/>
      <c r="AF3666" s="105"/>
      <c r="AG3666" s="94"/>
      <c r="AH3666" s="132"/>
      <c r="AI3666" s="97"/>
      <c r="AJ3666" s="96"/>
      <c r="AK3666" s="176"/>
      <c r="AL3666" s="169"/>
    </row>
    <row r="3667" spans="13:38" x14ac:dyDescent="0.45">
      <c r="M3667" s="96"/>
      <c r="N3667" s="103"/>
      <c r="R3667" s="108"/>
      <c r="S3667" s="98"/>
      <c r="T3667" s="105"/>
      <c r="V3667" s="171"/>
      <c r="W3667" s="95"/>
      <c r="X3667" s="129"/>
      <c r="Y3667" s="100"/>
      <c r="Z3667" s="99"/>
      <c r="AA3667" s="100"/>
      <c r="AB3667" s="99"/>
      <c r="AC3667" s="100"/>
      <c r="AD3667" s="105"/>
      <c r="AE3667" s="94"/>
      <c r="AF3667" s="105"/>
      <c r="AG3667" s="94"/>
      <c r="AH3667" s="132"/>
      <c r="AI3667" s="97"/>
      <c r="AJ3667" s="96"/>
      <c r="AK3667" s="176"/>
      <c r="AL3667" s="169"/>
    </row>
    <row r="3668" spans="13:38" x14ac:dyDescent="0.45">
      <c r="M3668" s="96"/>
      <c r="N3668" s="103"/>
      <c r="R3668" s="108"/>
      <c r="S3668" s="98"/>
      <c r="T3668" s="105"/>
      <c r="V3668" s="171"/>
      <c r="W3668" s="95"/>
      <c r="X3668" s="129"/>
      <c r="Y3668" s="100"/>
      <c r="Z3668" s="99"/>
      <c r="AA3668" s="100"/>
      <c r="AB3668" s="99"/>
      <c r="AC3668" s="100"/>
      <c r="AD3668" s="105"/>
      <c r="AE3668" s="94"/>
      <c r="AF3668" s="105"/>
      <c r="AG3668" s="94"/>
      <c r="AH3668" s="132"/>
      <c r="AI3668" s="97"/>
      <c r="AJ3668" s="96"/>
      <c r="AK3668" s="176"/>
      <c r="AL3668" s="169"/>
    </row>
    <row r="3669" spans="13:38" x14ac:dyDescent="0.45">
      <c r="M3669" s="96"/>
      <c r="N3669" s="103"/>
      <c r="R3669" s="108"/>
      <c r="S3669" s="98"/>
      <c r="T3669" s="105"/>
      <c r="V3669" s="171"/>
      <c r="W3669" s="95"/>
      <c r="X3669" s="129"/>
      <c r="Y3669" s="100"/>
      <c r="Z3669" s="99"/>
      <c r="AA3669" s="100"/>
      <c r="AB3669" s="99"/>
      <c r="AC3669" s="100"/>
      <c r="AD3669" s="105"/>
      <c r="AE3669" s="94"/>
      <c r="AF3669" s="105"/>
      <c r="AG3669" s="94"/>
      <c r="AH3669" s="132"/>
      <c r="AI3669" s="97"/>
      <c r="AJ3669" s="96"/>
      <c r="AK3669" s="176"/>
      <c r="AL3669" s="169"/>
    </row>
    <row r="3670" spans="13:38" x14ac:dyDescent="0.45">
      <c r="M3670" s="96"/>
      <c r="N3670" s="103"/>
      <c r="R3670" s="108"/>
      <c r="S3670" s="98"/>
      <c r="T3670" s="105"/>
      <c r="V3670" s="171"/>
      <c r="W3670" s="95"/>
      <c r="X3670" s="129"/>
      <c r="Y3670" s="100"/>
      <c r="Z3670" s="99"/>
      <c r="AA3670" s="100"/>
      <c r="AB3670" s="99"/>
      <c r="AC3670" s="100"/>
      <c r="AD3670" s="105"/>
      <c r="AE3670" s="94"/>
      <c r="AF3670" s="105"/>
      <c r="AG3670" s="94"/>
      <c r="AH3670" s="132"/>
      <c r="AI3670" s="97"/>
      <c r="AJ3670" s="96"/>
      <c r="AK3670" s="176"/>
      <c r="AL3670" s="169"/>
    </row>
    <row r="3671" spans="13:38" x14ac:dyDescent="0.45">
      <c r="M3671" s="96"/>
      <c r="N3671" s="103"/>
      <c r="R3671" s="108"/>
      <c r="S3671" s="98"/>
      <c r="T3671" s="105"/>
      <c r="V3671" s="171"/>
      <c r="W3671" s="95"/>
      <c r="X3671" s="129"/>
      <c r="Y3671" s="100"/>
      <c r="Z3671" s="99"/>
      <c r="AA3671" s="100"/>
      <c r="AB3671" s="99"/>
      <c r="AC3671" s="100"/>
      <c r="AD3671" s="105"/>
      <c r="AE3671" s="94"/>
      <c r="AF3671" s="105"/>
      <c r="AG3671" s="94"/>
      <c r="AH3671" s="132"/>
      <c r="AI3671" s="97"/>
      <c r="AJ3671" s="96"/>
      <c r="AK3671" s="176"/>
      <c r="AL3671" s="169"/>
    </row>
    <row r="3672" spans="13:38" x14ac:dyDescent="0.45">
      <c r="M3672" s="96"/>
      <c r="N3672" s="103"/>
      <c r="R3672" s="108"/>
      <c r="S3672" s="98"/>
      <c r="T3672" s="105"/>
      <c r="V3672" s="171"/>
      <c r="W3672" s="95"/>
      <c r="X3672" s="129"/>
      <c r="Y3672" s="100"/>
      <c r="Z3672" s="99"/>
      <c r="AA3672" s="100"/>
      <c r="AB3672" s="99"/>
      <c r="AC3672" s="100"/>
      <c r="AD3672" s="105"/>
      <c r="AE3672" s="94"/>
      <c r="AF3672" s="105"/>
      <c r="AG3672" s="94"/>
      <c r="AH3672" s="132"/>
      <c r="AI3672" s="97"/>
      <c r="AJ3672" s="96"/>
      <c r="AK3672" s="176"/>
      <c r="AL3672" s="169"/>
    </row>
    <row r="3673" spans="13:38" x14ac:dyDescent="0.45">
      <c r="M3673" s="96"/>
      <c r="N3673" s="103"/>
      <c r="R3673" s="108"/>
      <c r="S3673" s="98"/>
      <c r="T3673" s="105"/>
      <c r="V3673" s="171"/>
      <c r="W3673" s="95"/>
      <c r="X3673" s="129"/>
      <c r="Y3673" s="100"/>
      <c r="Z3673" s="99"/>
      <c r="AA3673" s="100"/>
      <c r="AB3673" s="99"/>
      <c r="AC3673" s="100"/>
      <c r="AD3673" s="105"/>
      <c r="AE3673" s="94"/>
      <c r="AF3673" s="105"/>
      <c r="AG3673" s="94"/>
      <c r="AH3673" s="132"/>
      <c r="AI3673" s="97"/>
      <c r="AJ3673" s="96"/>
      <c r="AK3673" s="176"/>
      <c r="AL3673" s="169"/>
    </row>
    <row r="3674" spans="13:38" x14ac:dyDescent="0.45">
      <c r="M3674" s="96"/>
      <c r="N3674" s="103"/>
      <c r="R3674" s="108"/>
      <c r="S3674" s="98"/>
      <c r="T3674" s="105"/>
      <c r="V3674" s="171"/>
      <c r="W3674" s="95"/>
      <c r="X3674" s="129"/>
      <c r="Y3674" s="100"/>
      <c r="Z3674" s="99"/>
      <c r="AA3674" s="100"/>
      <c r="AB3674" s="99"/>
      <c r="AC3674" s="100"/>
      <c r="AD3674" s="105"/>
      <c r="AE3674" s="94"/>
      <c r="AF3674" s="105"/>
      <c r="AG3674" s="94"/>
      <c r="AH3674" s="132"/>
      <c r="AI3674" s="97"/>
      <c r="AJ3674" s="96"/>
      <c r="AK3674" s="176"/>
      <c r="AL3674" s="169"/>
    </row>
    <row r="3675" spans="13:38" x14ac:dyDescent="0.45">
      <c r="M3675" s="96"/>
      <c r="N3675" s="103"/>
      <c r="R3675" s="108"/>
      <c r="S3675" s="98"/>
      <c r="T3675" s="105"/>
      <c r="V3675" s="171"/>
      <c r="W3675" s="95"/>
      <c r="X3675" s="129"/>
      <c r="Y3675" s="100"/>
      <c r="Z3675" s="99"/>
      <c r="AA3675" s="100"/>
      <c r="AB3675" s="99"/>
      <c r="AC3675" s="100"/>
      <c r="AD3675" s="105"/>
      <c r="AE3675" s="94"/>
      <c r="AF3675" s="105"/>
      <c r="AG3675" s="94"/>
      <c r="AH3675" s="132"/>
      <c r="AI3675" s="97"/>
      <c r="AJ3675" s="96"/>
      <c r="AK3675" s="176"/>
      <c r="AL3675" s="169"/>
    </row>
    <row r="3676" spans="13:38" x14ac:dyDescent="0.45">
      <c r="M3676" s="96"/>
      <c r="N3676" s="103"/>
      <c r="R3676" s="108"/>
      <c r="S3676" s="98"/>
      <c r="T3676" s="105"/>
      <c r="V3676" s="171"/>
      <c r="W3676" s="95"/>
      <c r="X3676" s="129"/>
      <c r="Y3676" s="100"/>
      <c r="Z3676" s="99"/>
      <c r="AA3676" s="100"/>
      <c r="AB3676" s="99"/>
      <c r="AC3676" s="100"/>
      <c r="AD3676" s="105"/>
      <c r="AE3676" s="94"/>
      <c r="AF3676" s="105"/>
      <c r="AG3676" s="94"/>
      <c r="AH3676" s="132"/>
      <c r="AI3676" s="97"/>
      <c r="AJ3676" s="96"/>
      <c r="AK3676" s="176"/>
      <c r="AL3676" s="169"/>
    </row>
    <row r="3677" spans="13:38" x14ac:dyDescent="0.45">
      <c r="M3677" s="96"/>
      <c r="N3677" s="103"/>
      <c r="R3677" s="108"/>
      <c r="S3677" s="98"/>
      <c r="T3677" s="105"/>
      <c r="V3677" s="171"/>
      <c r="W3677" s="95"/>
      <c r="X3677" s="129"/>
      <c r="Y3677" s="100"/>
      <c r="Z3677" s="99"/>
      <c r="AA3677" s="100"/>
      <c r="AB3677" s="99"/>
      <c r="AC3677" s="100"/>
      <c r="AD3677" s="105"/>
      <c r="AE3677" s="94"/>
      <c r="AF3677" s="105"/>
      <c r="AG3677" s="94"/>
      <c r="AH3677" s="132"/>
      <c r="AI3677" s="97"/>
      <c r="AJ3677" s="96"/>
      <c r="AK3677" s="176"/>
      <c r="AL3677" s="169"/>
    </row>
    <row r="3678" spans="13:38" x14ac:dyDescent="0.45">
      <c r="M3678" s="96"/>
      <c r="N3678" s="103"/>
      <c r="R3678" s="108"/>
      <c r="S3678" s="98"/>
      <c r="T3678" s="105"/>
      <c r="V3678" s="171"/>
      <c r="W3678" s="95"/>
      <c r="X3678" s="129"/>
      <c r="Y3678" s="100"/>
      <c r="Z3678" s="99"/>
      <c r="AA3678" s="100"/>
      <c r="AB3678" s="99"/>
      <c r="AC3678" s="100"/>
      <c r="AD3678" s="105"/>
      <c r="AE3678" s="94"/>
      <c r="AF3678" s="105"/>
      <c r="AG3678" s="94"/>
      <c r="AH3678" s="132"/>
      <c r="AI3678" s="97"/>
      <c r="AJ3678" s="96"/>
      <c r="AK3678" s="176"/>
      <c r="AL3678" s="169"/>
    </row>
    <row r="3679" spans="13:38" x14ac:dyDescent="0.45">
      <c r="M3679" s="96"/>
      <c r="N3679" s="103"/>
      <c r="R3679" s="108"/>
      <c r="S3679" s="98"/>
      <c r="T3679" s="105"/>
      <c r="V3679" s="171"/>
      <c r="W3679" s="95"/>
      <c r="X3679" s="129"/>
      <c r="Y3679" s="100"/>
      <c r="Z3679" s="99"/>
      <c r="AA3679" s="100"/>
      <c r="AB3679" s="99"/>
      <c r="AC3679" s="100"/>
      <c r="AD3679" s="105"/>
      <c r="AE3679" s="94"/>
      <c r="AF3679" s="105"/>
      <c r="AG3679" s="94"/>
      <c r="AH3679" s="132"/>
      <c r="AI3679" s="97"/>
      <c r="AJ3679" s="96"/>
      <c r="AK3679" s="176"/>
      <c r="AL3679" s="169"/>
    </row>
    <row r="3680" spans="13:38" x14ac:dyDescent="0.45">
      <c r="M3680" s="96"/>
      <c r="N3680" s="103"/>
      <c r="R3680" s="108"/>
      <c r="S3680" s="98"/>
      <c r="T3680" s="105"/>
      <c r="V3680" s="171"/>
      <c r="W3680" s="95"/>
      <c r="X3680" s="129"/>
      <c r="Y3680" s="100"/>
      <c r="Z3680" s="99"/>
      <c r="AA3680" s="100"/>
      <c r="AB3680" s="99"/>
      <c r="AC3680" s="100"/>
      <c r="AD3680" s="105"/>
      <c r="AE3680" s="94"/>
      <c r="AF3680" s="105"/>
      <c r="AG3680" s="94"/>
      <c r="AH3680" s="132"/>
      <c r="AI3680" s="97"/>
      <c r="AJ3680" s="96"/>
      <c r="AK3680" s="176"/>
      <c r="AL3680" s="169"/>
    </row>
    <row r="3681" spans="13:38" x14ac:dyDescent="0.45">
      <c r="M3681" s="96"/>
      <c r="N3681" s="103"/>
      <c r="R3681" s="108"/>
      <c r="S3681" s="98"/>
      <c r="T3681" s="105"/>
      <c r="V3681" s="171"/>
      <c r="W3681" s="95"/>
      <c r="X3681" s="129"/>
      <c r="Y3681" s="100"/>
      <c r="Z3681" s="99"/>
      <c r="AA3681" s="100"/>
      <c r="AB3681" s="99"/>
      <c r="AC3681" s="100"/>
      <c r="AD3681" s="105"/>
      <c r="AE3681" s="94"/>
      <c r="AF3681" s="105"/>
      <c r="AG3681" s="94"/>
      <c r="AH3681" s="132"/>
      <c r="AI3681" s="97"/>
      <c r="AJ3681" s="96"/>
      <c r="AK3681" s="176"/>
      <c r="AL3681" s="169"/>
    </row>
    <row r="3682" spans="13:38" x14ac:dyDescent="0.45">
      <c r="M3682" s="96"/>
      <c r="N3682" s="103"/>
      <c r="R3682" s="108"/>
      <c r="S3682" s="98"/>
      <c r="T3682" s="105"/>
      <c r="V3682" s="171"/>
      <c r="W3682" s="95"/>
      <c r="X3682" s="129"/>
      <c r="Y3682" s="100"/>
      <c r="Z3682" s="99"/>
      <c r="AA3682" s="100"/>
      <c r="AB3682" s="99"/>
      <c r="AC3682" s="100"/>
      <c r="AD3682" s="105"/>
      <c r="AE3682" s="94"/>
      <c r="AF3682" s="105"/>
      <c r="AG3682" s="94"/>
      <c r="AH3682" s="132"/>
      <c r="AI3682" s="97"/>
      <c r="AJ3682" s="96"/>
      <c r="AK3682" s="176"/>
      <c r="AL3682" s="169"/>
    </row>
    <row r="3683" spans="13:38" x14ac:dyDescent="0.45">
      <c r="M3683" s="96"/>
      <c r="N3683" s="103"/>
      <c r="R3683" s="108"/>
      <c r="S3683" s="98"/>
      <c r="T3683" s="105"/>
      <c r="V3683" s="171"/>
      <c r="W3683" s="95"/>
      <c r="X3683" s="129"/>
      <c r="Y3683" s="100"/>
      <c r="Z3683" s="99"/>
      <c r="AA3683" s="100"/>
      <c r="AB3683" s="99"/>
      <c r="AC3683" s="100"/>
      <c r="AD3683" s="105"/>
      <c r="AE3683" s="94"/>
      <c r="AF3683" s="105"/>
      <c r="AG3683" s="94"/>
      <c r="AH3683" s="132"/>
      <c r="AI3683" s="97"/>
      <c r="AJ3683" s="96"/>
      <c r="AK3683" s="176"/>
      <c r="AL3683" s="169"/>
    </row>
    <row r="3684" spans="13:38" x14ac:dyDescent="0.45">
      <c r="M3684" s="96"/>
      <c r="N3684" s="103"/>
      <c r="R3684" s="108"/>
      <c r="S3684" s="98"/>
      <c r="T3684" s="105"/>
      <c r="V3684" s="171"/>
      <c r="W3684" s="95"/>
      <c r="X3684" s="129"/>
      <c r="Y3684" s="100"/>
      <c r="Z3684" s="99"/>
      <c r="AA3684" s="100"/>
      <c r="AB3684" s="99"/>
      <c r="AC3684" s="100"/>
      <c r="AD3684" s="105"/>
      <c r="AE3684" s="94"/>
      <c r="AF3684" s="105"/>
      <c r="AG3684" s="94"/>
      <c r="AH3684" s="132"/>
      <c r="AI3684" s="97"/>
      <c r="AJ3684" s="96"/>
      <c r="AK3684" s="176"/>
      <c r="AL3684" s="169"/>
    </row>
    <row r="3685" spans="13:38" x14ac:dyDescent="0.45">
      <c r="M3685" s="96"/>
      <c r="N3685" s="103"/>
      <c r="R3685" s="108"/>
      <c r="S3685" s="98"/>
      <c r="T3685" s="105"/>
      <c r="V3685" s="171"/>
      <c r="W3685" s="95"/>
      <c r="X3685" s="129"/>
      <c r="Y3685" s="100"/>
      <c r="Z3685" s="99"/>
      <c r="AA3685" s="100"/>
      <c r="AB3685" s="99"/>
      <c r="AC3685" s="100"/>
      <c r="AD3685" s="105"/>
      <c r="AE3685" s="94"/>
      <c r="AF3685" s="105"/>
      <c r="AG3685" s="94"/>
      <c r="AH3685" s="132"/>
      <c r="AI3685" s="97"/>
      <c r="AJ3685" s="96"/>
      <c r="AK3685" s="176"/>
      <c r="AL3685" s="169"/>
    </row>
    <row r="3686" spans="13:38" x14ac:dyDescent="0.45">
      <c r="M3686" s="96"/>
      <c r="N3686" s="103"/>
      <c r="R3686" s="108"/>
      <c r="S3686" s="98"/>
      <c r="T3686" s="105"/>
      <c r="V3686" s="171"/>
      <c r="W3686" s="95"/>
      <c r="X3686" s="129"/>
      <c r="Y3686" s="100"/>
      <c r="Z3686" s="99"/>
      <c r="AA3686" s="100"/>
      <c r="AB3686" s="99"/>
      <c r="AC3686" s="100"/>
      <c r="AD3686" s="105"/>
      <c r="AE3686" s="94"/>
      <c r="AF3686" s="105"/>
      <c r="AG3686" s="94"/>
      <c r="AH3686" s="132"/>
      <c r="AI3686" s="97"/>
      <c r="AJ3686" s="96"/>
      <c r="AK3686" s="176"/>
      <c r="AL3686" s="169"/>
    </row>
    <row r="3687" spans="13:38" x14ac:dyDescent="0.45">
      <c r="M3687" s="96"/>
      <c r="N3687" s="103"/>
      <c r="R3687" s="108"/>
      <c r="S3687" s="98"/>
      <c r="T3687" s="105"/>
      <c r="V3687" s="171"/>
      <c r="W3687" s="95"/>
      <c r="X3687" s="129"/>
      <c r="Y3687" s="100"/>
      <c r="Z3687" s="99"/>
      <c r="AA3687" s="100"/>
      <c r="AB3687" s="99"/>
      <c r="AC3687" s="100"/>
      <c r="AD3687" s="105"/>
      <c r="AE3687" s="94"/>
      <c r="AF3687" s="105"/>
      <c r="AG3687" s="94"/>
      <c r="AH3687" s="132"/>
      <c r="AI3687" s="97"/>
      <c r="AJ3687" s="96"/>
      <c r="AK3687" s="176"/>
      <c r="AL3687" s="169"/>
    </row>
    <row r="3688" spans="13:38" x14ac:dyDescent="0.45">
      <c r="M3688" s="96"/>
      <c r="N3688" s="103"/>
      <c r="R3688" s="108"/>
      <c r="S3688" s="98"/>
      <c r="T3688" s="105"/>
      <c r="V3688" s="171"/>
      <c r="W3688" s="95"/>
      <c r="X3688" s="129"/>
      <c r="Y3688" s="100"/>
      <c r="Z3688" s="99"/>
      <c r="AA3688" s="100"/>
      <c r="AB3688" s="99"/>
      <c r="AC3688" s="100"/>
      <c r="AD3688" s="105"/>
      <c r="AE3688" s="94"/>
      <c r="AF3688" s="105"/>
      <c r="AG3688" s="94"/>
      <c r="AH3688" s="132"/>
      <c r="AI3688" s="97"/>
      <c r="AJ3688" s="96"/>
      <c r="AK3688" s="176"/>
      <c r="AL3688" s="169"/>
    </row>
    <row r="3689" spans="13:38" x14ac:dyDescent="0.45">
      <c r="M3689" s="96"/>
      <c r="N3689" s="103"/>
      <c r="R3689" s="108"/>
      <c r="S3689" s="98"/>
      <c r="T3689" s="105"/>
      <c r="V3689" s="171"/>
      <c r="W3689" s="95"/>
      <c r="X3689" s="129"/>
      <c r="Y3689" s="100"/>
      <c r="Z3689" s="99"/>
      <c r="AA3689" s="100"/>
      <c r="AB3689" s="99"/>
      <c r="AC3689" s="100"/>
      <c r="AD3689" s="105"/>
      <c r="AE3689" s="94"/>
      <c r="AF3689" s="105"/>
      <c r="AG3689" s="94"/>
      <c r="AH3689" s="132"/>
      <c r="AI3689" s="97"/>
      <c r="AJ3689" s="96"/>
      <c r="AK3689" s="176"/>
      <c r="AL3689" s="169"/>
    </row>
    <row r="3690" spans="13:38" x14ac:dyDescent="0.45">
      <c r="M3690" s="96"/>
      <c r="N3690" s="103"/>
      <c r="R3690" s="108"/>
      <c r="S3690" s="98"/>
      <c r="T3690" s="105"/>
      <c r="V3690" s="171"/>
      <c r="W3690" s="95"/>
      <c r="X3690" s="129"/>
      <c r="Y3690" s="100"/>
      <c r="Z3690" s="99"/>
      <c r="AA3690" s="100"/>
      <c r="AB3690" s="99"/>
      <c r="AC3690" s="100"/>
      <c r="AD3690" s="105"/>
      <c r="AE3690" s="94"/>
      <c r="AF3690" s="105"/>
      <c r="AG3690" s="94"/>
      <c r="AH3690" s="132"/>
      <c r="AI3690" s="97"/>
      <c r="AJ3690" s="96"/>
      <c r="AK3690" s="176"/>
      <c r="AL3690" s="169"/>
    </row>
    <row r="3691" spans="13:38" x14ac:dyDescent="0.45">
      <c r="M3691" s="96"/>
      <c r="N3691" s="103"/>
      <c r="R3691" s="108"/>
      <c r="S3691" s="98"/>
      <c r="T3691" s="105"/>
      <c r="V3691" s="171"/>
      <c r="W3691" s="95"/>
      <c r="X3691" s="129"/>
      <c r="Y3691" s="100"/>
      <c r="Z3691" s="99"/>
      <c r="AA3691" s="100"/>
      <c r="AB3691" s="99"/>
      <c r="AC3691" s="100"/>
      <c r="AD3691" s="105"/>
      <c r="AE3691" s="94"/>
      <c r="AF3691" s="105"/>
      <c r="AG3691" s="94"/>
      <c r="AH3691" s="132"/>
      <c r="AI3691" s="97"/>
      <c r="AJ3691" s="96"/>
      <c r="AK3691" s="176"/>
      <c r="AL3691" s="169"/>
    </row>
    <row r="3692" spans="13:38" x14ac:dyDescent="0.45">
      <c r="M3692" s="96"/>
      <c r="N3692" s="103"/>
      <c r="R3692" s="108"/>
      <c r="S3692" s="98"/>
      <c r="T3692" s="105"/>
      <c r="V3692" s="171"/>
      <c r="W3692" s="95"/>
      <c r="X3692" s="129"/>
      <c r="Y3692" s="100"/>
      <c r="Z3692" s="99"/>
      <c r="AA3692" s="100"/>
      <c r="AB3692" s="99"/>
      <c r="AC3692" s="100"/>
      <c r="AD3692" s="105"/>
      <c r="AE3692" s="94"/>
      <c r="AF3692" s="105"/>
      <c r="AG3692" s="94"/>
      <c r="AH3692" s="132"/>
      <c r="AI3692" s="97"/>
      <c r="AJ3692" s="96"/>
      <c r="AK3692" s="176"/>
      <c r="AL3692" s="169"/>
    </row>
    <row r="3693" spans="13:38" x14ac:dyDescent="0.45">
      <c r="M3693" s="96"/>
      <c r="N3693" s="103"/>
      <c r="R3693" s="108"/>
      <c r="S3693" s="98"/>
      <c r="T3693" s="105"/>
      <c r="V3693" s="171"/>
      <c r="W3693" s="95"/>
      <c r="X3693" s="129"/>
      <c r="Y3693" s="100"/>
      <c r="Z3693" s="99"/>
      <c r="AA3693" s="100"/>
      <c r="AB3693" s="99"/>
      <c r="AC3693" s="100"/>
      <c r="AD3693" s="105"/>
      <c r="AE3693" s="94"/>
      <c r="AF3693" s="105"/>
      <c r="AG3693" s="94"/>
      <c r="AH3693" s="132"/>
      <c r="AI3693" s="97"/>
      <c r="AJ3693" s="96"/>
      <c r="AK3693" s="176"/>
      <c r="AL3693" s="169"/>
    </row>
    <row r="3694" spans="13:38" x14ac:dyDescent="0.45">
      <c r="M3694" s="96"/>
      <c r="N3694" s="103"/>
      <c r="R3694" s="108"/>
      <c r="S3694" s="98"/>
      <c r="T3694" s="105"/>
      <c r="V3694" s="171"/>
      <c r="W3694" s="95"/>
      <c r="X3694" s="129"/>
      <c r="Y3694" s="100"/>
      <c r="Z3694" s="99"/>
      <c r="AA3694" s="100"/>
      <c r="AB3694" s="99"/>
      <c r="AC3694" s="100"/>
      <c r="AD3694" s="105"/>
      <c r="AE3694" s="94"/>
      <c r="AF3694" s="105"/>
      <c r="AG3694" s="94"/>
      <c r="AH3694" s="132"/>
      <c r="AI3694" s="97"/>
      <c r="AJ3694" s="96"/>
      <c r="AK3694" s="176"/>
      <c r="AL3694" s="169"/>
    </row>
    <row r="3695" spans="13:38" x14ac:dyDescent="0.45">
      <c r="M3695" s="96"/>
      <c r="N3695" s="103"/>
      <c r="R3695" s="108"/>
      <c r="S3695" s="98"/>
      <c r="T3695" s="105"/>
      <c r="V3695" s="171"/>
      <c r="W3695" s="95"/>
      <c r="X3695" s="129"/>
      <c r="Y3695" s="100"/>
      <c r="Z3695" s="99"/>
      <c r="AA3695" s="100"/>
      <c r="AB3695" s="99"/>
      <c r="AC3695" s="100"/>
      <c r="AD3695" s="105"/>
      <c r="AE3695" s="94"/>
      <c r="AF3695" s="105"/>
      <c r="AG3695" s="94"/>
      <c r="AH3695" s="132"/>
      <c r="AI3695" s="97"/>
      <c r="AJ3695" s="96"/>
      <c r="AK3695" s="176"/>
      <c r="AL3695" s="169"/>
    </row>
    <row r="3696" spans="13:38" x14ac:dyDescent="0.45">
      <c r="M3696" s="96"/>
      <c r="N3696" s="103"/>
      <c r="R3696" s="108"/>
      <c r="S3696" s="98"/>
      <c r="T3696" s="105"/>
      <c r="V3696" s="171"/>
      <c r="W3696" s="95"/>
      <c r="X3696" s="129"/>
      <c r="Y3696" s="100"/>
      <c r="Z3696" s="99"/>
      <c r="AA3696" s="100"/>
      <c r="AB3696" s="99"/>
      <c r="AC3696" s="100"/>
      <c r="AD3696" s="105"/>
      <c r="AE3696" s="94"/>
      <c r="AF3696" s="105"/>
      <c r="AG3696" s="94"/>
      <c r="AH3696" s="132"/>
      <c r="AI3696" s="97"/>
      <c r="AJ3696" s="96"/>
      <c r="AK3696" s="176"/>
      <c r="AL3696" s="169"/>
    </row>
    <row r="3697" spans="13:38" x14ac:dyDescent="0.45">
      <c r="M3697" s="96"/>
      <c r="N3697" s="103"/>
      <c r="R3697" s="108"/>
      <c r="S3697" s="98"/>
      <c r="T3697" s="105"/>
      <c r="V3697" s="171"/>
      <c r="W3697" s="95"/>
      <c r="X3697" s="129"/>
      <c r="Y3697" s="100"/>
      <c r="Z3697" s="99"/>
      <c r="AA3697" s="100"/>
      <c r="AB3697" s="99"/>
      <c r="AC3697" s="100"/>
      <c r="AD3697" s="105"/>
      <c r="AE3697" s="94"/>
      <c r="AF3697" s="105"/>
      <c r="AG3697" s="94"/>
      <c r="AH3697" s="132"/>
      <c r="AI3697" s="97"/>
      <c r="AJ3697" s="96"/>
      <c r="AK3697" s="176"/>
      <c r="AL3697" s="169"/>
    </row>
    <row r="3698" spans="13:38" x14ac:dyDescent="0.45">
      <c r="M3698" s="96"/>
      <c r="N3698" s="103"/>
      <c r="R3698" s="108"/>
      <c r="S3698" s="98"/>
      <c r="T3698" s="105"/>
      <c r="V3698" s="171"/>
      <c r="W3698" s="95"/>
      <c r="X3698" s="129"/>
      <c r="Y3698" s="100"/>
      <c r="Z3698" s="99"/>
      <c r="AA3698" s="100"/>
      <c r="AB3698" s="99"/>
      <c r="AC3698" s="100"/>
      <c r="AD3698" s="105"/>
      <c r="AE3698" s="94"/>
      <c r="AF3698" s="105"/>
      <c r="AG3698" s="94"/>
      <c r="AH3698" s="132"/>
      <c r="AI3698" s="97"/>
      <c r="AJ3698" s="96"/>
      <c r="AK3698" s="176"/>
      <c r="AL3698" s="169"/>
    </row>
    <row r="3699" spans="13:38" x14ac:dyDescent="0.45">
      <c r="M3699" s="96"/>
      <c r="N3699" s="103"/>
      <c r="R3699" s="108"/>
      <c r="S3699" s="98"/>
      <c r="T3699" s="105"/>
      <c r="V3699" s="171"/>
      <c r="W3699" s="95"/>
      <c r="X3699" s="129"/>
      <c r="Y3699" s="100"/>
      <c r="Z3699" s="99"/>
      <c r="AA3699" s="100"/>
      <c r="AB3699" s="99"/>
      <c r="AC3699" s="100"/>
      <c r="AD3699" s="105"/>
      <c r="AE3699" s="94"/>
      <c r="AF3699" s="105"/>
      <c r="AG3699" s="94"/>
      <c r="AH3699" s="132"/>
      <c r="AI3699" s="97"/>
      <c r="AJ3699" s="96"/>
      <c r="AK3699" s="176"/>
      <c r="AL3699" s="169"/>
    </row>
    <row r="3700" spans="13:38" x14ac:dyDescent="0.45">
      <c r="M3700" s="96"/>
      <c r="N3700" s="103"/>
      <c r="R3700" s="108"/>
      <c r="S3700" s="98"/>
      <c r="T3700" s="105"/>
      <c r="V3700" s="171"/>
      <c r="W3700" s="95"/>
      <c r="X3700" s="129"/>
      <c r="Y3700" s="100"/>
      <c r="Z3700" s="99"/>
      <c r="AA3700" s="100"/>
      <c r="AB3700" s="99"/>
      <c r="AC3700" s="100"/>
      <c r="AD3700" s="105"/>
      <c r="AE3700" s="94"/>
      <c r="AF3700" s="105"/>
      <c r="AG3700" s="94"/>
      <c r="AH3700" s="132"/>
      <c r="AI3700" s="97"/>
      <c r="AJ3700" s="96"/>
      <c r="AK3700" s="176"/>
      <c r="AL3700" s="169"/>
    </row>
    <row r="3701" spans="13:38" x14ac:dyDescent="0.45">
      <c r="M3701" s="96"/>
      <c r="N3701" s="103"/>
      <c r="R3701" s="108"/>
      <c r="S3701" s="98"/>
      <c r="T3701" s="105"/>
      <c r="V3701" s="171"/>
      <c r="W3701" s="95"/>
      <c r="X3701" s="129"/>
      <c r="Y3701" s="100"/>
      <c r="Z3701" s="99"/>
      <c r="AA3701" s="100"/>
      <c r="AB3701" s="99"/>
      <c r="AC3701" s="100"/>
      <c r="AD3701" s="105"/>
      <c r="AE3701" s="94"/>
      <c r="AF3701" s="105"/>
      <c r="AG3701" s="94"/>
      <c r="AH3701" s="132"/>
      <c r="AI3701" s="97"/>
      <c r="AJ3701" s="96"/>
      <c r="AK3701" s="176"/>
      <c r="AL3701" s="169"/>
    </row>
    <row r="3702" spans="13:38" x14ac:dyDescent="0.45">
      <c r="M3702" s="96"/>
      <c r="N3702" s="103"/>
      <c r="R3702" s="108"/>
      <c r="S3702" s="98"/>
      <c r="T3702" s="105"/>
      <c r="V3702" s="171"/>
      <c r="W3702" s="95"/>
      <c r="X3702" s="129"/>
      <c r="Y3702" s="100"/>
      <c r="Z3702" s="99"/>
      <c r="AA3702" s="100"/>
      <c r="AB3702" s="99"/>
      <c r="AC3702" s="100"/>
      <c r="AD3702" s="105"/>
      <c r="AE3702" s="94"/>
      <c r="AF3702" s="105"/>
      <c r="AG3702" s="94"/>
      <c r="AH3702" s="132"/>
      <c r="AI3702" s="97"/>
      <c r="AJ3702" s="96"/>
      <c r="AK3702" s="176"/>
      <c r="AL3702" s="169"/>
    </row>
    <row r="3703" spans="13:38" x14ac:dyDescent="0.45">
      <c r="M3703" s="96"/>
      <c r="N3703" s="103"/>
      <c r="R3703" s="108"/>
      <c r="S3703" s="98"/>
      <c r="T3703" s="105"/>
      <c r="V3703" s="171"/>
      <c r="W3703" s="95"/>
      <c r="X3703" s="129"/>
      <c r="Y3703" s="100"/>
      <c r="Z3703" s="99"/>
      <c r="AA3703" s="100"/>
      <c r="AB3703" s="99"/>
      <c r="AC3703" s="100"/>
      <c r="AD3703" s="105"/>
      <c r="AE3703" s="94"/>
      <c r="AF3703" s="105"/>
      <c r="AG3703" s="94"/>
      <c r="AH3703" s="132"/>
      <c r="AI3703" s="97"/>
      <c r="AJ3703" s="96"/>
      <c r="AK3703" s="176"/>
      <c r="AL3703" s="169"/>
    </row>
    <row r="3704" spans="13:38" x14ac:dyDescent="0.45">
      <c r="M3704" s="96"/>
      <c r="N3704" s="103"/>
      <c r="R3704" s="108"/>
      <c r="S3704" s="98"/>
      <c r="T3704" s="105"/>
      <c r="V3704" s="171"/>
      <c r="W3704" s="95"/>
      <c r="X3704" s="129"/>
      <c r="Y3704" s="100"/>
      <c r="Z3704" s="99"/>
      <c r="AA3704" s="100"/>
      <c r="AB3704" s="99"/>
      <c r="AC3704" s="100"/>
      <c r="AD3704" s="105"/>
      <c r="AE3704" s="94"/>
      <c r="AF3704" s="105"/>
      <c r="AG3704" s="94"/>
      <c r="AH3704" s="132"/>
      <c r="AI3704" s="97"/>
      <c r="AJ3704" s="96"/>
      <c r="AK3704" s="176"/>
      <c r="AL3704" s="169"/>
    </row>
    <row r="3705" spans="13:38" x14ac:dyDescent="0.45">
      <c r="M3705" s="96"/>
      <c r="N3705" s="103"/>
      <c r="R3705" s="108"/>
      <c r="S3705" s="98"/>
      <c r="T3705" s="105"/>
      <c r="V3705" s="171"/>
      <c r="W3705" s="95"/>
      <c r="X3705" s="129"/>
      <c r="Y3705" s="100"/>
      <c r="Z3705" s="99"/>
      <c r="AA3705" s="100"/>
      <c r="AB3705" s="99"/>
      <c r="AC3705" s="100"/>
      <c r="AD3705" s="105"/>
      <c r="AE3705" s="94"/>
      <c r="AF3705" s="105"/>
      <c r="AG3705" s="94"/>
      <c r="AH3705" s="132"/>
      <c r="AI3705" s="97"/>
      <c r="AJ3705" s="96"/>
      <c r="AK3705" s="176"/>
      <c r="AL3705" s="169"/>
    </row>
    <row r="3706" spans="13:38" x14ac:dyDescent="0.45">
      <c r="M3706" s="96"/>
      <c r="N3706" s="103"/>
      <c r="R3706" s="108"/>
      <c r="S3706" s="98"/>
      <c r="T3706" s="105"/>
      <c r="V3706" s="171"/>
      <c r="W3706" s="95"/>
      <c r="X3706" s="129"/>
      <c r="Y3706" s="100"/>
      <c r="Z3706" s="99"/>
      <c r="AA3706" s="100"/>
      <c r="AB3706" s="99"/>
      <c r="AC3706" s="100"/>
      <c r="AD3706" s="105"/>
      <c r="AE3706" s="94"/>
      <c r="AF3706" s="105"/>
      <c r="AG3706" s="94"/>
      <c r="AH3706" s="132"/>
      <c r="AI3706" s="97"/>
      <c r="AJ3706" s="96"/>
      <c r="AK3706" s="176"/>
      <c r="AL3706" s="169"/>
    </row>
    <row r="3707" spans="13:38" x14ac:dyDescent="0.45">
      <c r="M3707" s="96"/>
      <c r="N3707" s="103"/>
      <c r="R3707" s="108"/>
      <c r="S3707" s="98"/>
      <c r="T3707" s="105"/>
      <c r="V3707" s="171"/>
      <c r="W3707" s="95"/>
      <c r="X3707" s="129"/>
      <c r="Y3707" s="100"/>
      <c r="Z3707" s="99"/>
      <c r="AA3707" s="100"/>
      <c r="AB3707" s="99"/>
      <c r="AC3707" s="100"/>
      <c r="AD3707" s="105"/>
      <c r="AE3707" s="94"/>
      <c r="AF3707" s="105"/>
      <c r="AG3707" s="94"/>
      <c r="AH3707" s="132"/>
      <c r="AI3707" s="97"/>
      <c r="AJ3707" s="96"/>
      <c r="AK3707" s="176"/>
      <c r="AL3707" s="169"/>
    </row>
    <row r="3708" spans="13:38" x14ac:dyDescent="0.45">
      <c r="M3708" s="96"/>
      <c r="N3708" s="103"/>
      <c r="R3708" s="108"/>
      <c r="S3708" s="98"/>
      <c r="T3708" s="105"/>
      <c r="V3708" s="171"/>
      <c r="W3708" s="95"/>
      <c r="X3708" s="129"/>
      <c r="Y3708" s="100"/>
      <c r="Z3708" s="99"/>
      <c r="AA3708" s="100"/>
      <c r="AB3708" s="99"/>
      <c r="AC3708" s="100"/>
      <c r="AD3708" s="105"/>
      <c r="AE3708" s="94"/>
      <c r="AF3708" s="105"/>
      <c r="AG3708" s="94"/>
      <c r="AH3708" s="132"/>
      <c r="AI3708" s="97"/>
      <c r="AJ3708" s="96"/>
      <c r="AK3708" s="176"/>
      <c r="AL3708" s="169"/>
    </row>
    <row r="3709" spans="13:38" x14ac:dyDescent="0.45">
      <c r="M3709" s="96"/>
      <c r="N3709" s="103"/>
      <c r="R3709" s="108"/>
      <c r="S3709" s="98"/>
      <c r="T3709" s="105"/>
      <c r="V3709" s="171"/>
      <c r="W3709" s="95"/>
      <c r="X3709" s="129"/>
      <c r="Y3709" s="100"/>
      <c r="Z3709" s="99"/>
      <c r="AA3709" s="100"/>
      <c r="AB3709" s="99"/>
      <c r="AC3709" s="100"/>
      <c r="AD3709" s="105"/>
      <c r="AE3709" s="94"/>
      <c r="AF3709" s="105"/>
      <c r="AG3709" s="94"/>
      <c r="AH3709" s="132"/>
      <c r="AI3709" s="97"/>
      <c r="AJ3709" s="96"/>
      <c r="AK3709" s="176"/>
      <c r="AL3709" s="169"/>
    </row>
    <row r="3710" spans="13:38" x14ac:dyDescent="0.45">
      <c r="M3710" s="96"/>
      <c r="N3710" s="103"/>
      <c r="R3710" s="108"/>
      <c r="S3710" s="98"/>
      <c r="T3710" s="105"/>
      <c r="V3710" s="171"/>
      <c r="W3710" s="95"/>
      <c r="X3710" s="129"/>
      <c r="Y3710" s="100"/>
      <c r="Z3710" s="99"/>
      <c r="AA3710" s="100"/>
      <c r="AB3710" s="99"/>
      <c r="AC3710" s="100"/>
      <c r="AD3710" s="105"/>
      <c r="AE3710" s="94"/>
      <c r="AF3710" s="105"/>
      <c r="AG3710" s="94"/>
      <c r="AH3710" s="132"/>
      <c r="AI3710" s="97"/>
      <c r="AJ3710" s="96"/>
      <c r="AK3710" s="176"/>
      <c r="AL3710" s="169"/>
    </row>
    <row r="3711" spans="13:38" x14ac:dyDescent="0.45">
      <c r="M3711" s="96"/>
      <c r="N3711" s="103"/>
      <c r="R3711" s="108"/>
      <c r="S3711" s="98"/>
      <c r="T3711" s="105"/>
      <c r="V3711" s="171"/>
      <c r="W3711" s="95"/>
      <c r="X3711" s="129"/>
      <c r="Y3711" s="100"/>
      <c r="Z3711" s="99"/>
      <c r="AA3711" s="100"/>
      <c r="AB3711" s="99"/>
      <c r="AC3711" s="100"/>
      <c r="AD3711" s="105"/>
      <c r="AE3711" s="94"/>
      <c r="AF3711" s="105"/>
      <c r="AG3711" s="94"/>
      <c r="AH3711" s="132"/>
      <c r="AI3711" s="97"/>
      <c r="AJ3711" s="96"/>
      <c r="AK3711" s="176"/>
      <c r="AL3711" s="169"/>
    </row>
    <row r="3712" spans="13:38" x14ac:dyDescent="0.45">
      <c r="M3712" s="96"/>
      <c r="N3712" s="103"/>
      <c r="R3712" s="108"/>
      <c r="S3712" s="98"/>
      <c r="T3712" s="105"/>
      <c r="V3712" s="171"/>
      <c r="W3712" s="95"/>
      <c r="X3712" s="129"/>
      <c r="Y3712" s="100"/>
      <c r="Z3712" s="99"/>
      <c r="AA3712" s="100"/>
      <c r="AB3712" s="99"/>
      <c r="AC3712" s="100"/>
      <c r="AD3712" s="105"/>
      <c r="AE3712" s="94"/>
      <c r="AF3712" s="105"/>
      <c r="AG3712" s="94"/>
      <c r="AH3712" s="132"/>
      <c r="AI3712" s="97"/>
      <c r="AJ3712" s="96"/>
      <c r="AK3712" s="176"/>
      <c r="AL3712" s="169"/>
    </row>
    <row r="3713" spans="13:38" x14ac:dyDescent="0.45">
      <c r="M3713" s="96"/>
      <c r="N3713" s="103"/>
      <c r="R3713" s="108"/>
      <c r="S3713" s="98"/>
      <c r="T3713" s="105"/>
      <c r="V3713" s="171"/>
      <c r="W3713" s="95"/>
      <c r="X3713" s="129"/>
      <c r="Y3713" s="100"/>
      <c r="Z3713" s="99"/>
      <c r="AA3713" s="100"/>
      <c r="AB3713" s="99"/>
      <c r="AC3713" s="100"/>
      <c r="AD3713" s="105"/>
      <c r="AE3713" s="94"/>
      <c r="AF3713" s="105"/>
      <c r="AG3713" s="94"/>
      <c r="AH3713" s="132"/>
      <c r="AI3713" s="97"/>
      <c r="AJ3713" s="96"/>
      <c r="AK3713" s="176"/>
      <c r="AL3713" s="169"/>
    </row>
    <row r="3714" spans="13:38" x14ac:dyDescent="0.45">
      <c r="M3714" s="96"/>
      <c r="N3714" s="103"/>
      <c r="R3714" s="108"/>
      <c r="S3714" s="98"/>
      <c r="T3714" s="105"/>
      <c r="V3714" s="171"/>
      <c r="W3714" s="95"/>
      <c r="X3714" s="129"/>
      <c r="Y3714" s="100"/>
      <c r="Z3714" s="99"/>
      <c r="AA3714" s="100"/>
      <c r="AB3714" s="99"/>
      <c r="AC3714" s="100"/>
      <c r="AD3714" s="105"/>
      <c r="AE3714" s="94"/>
      <c r="AF3714" s="105"/>
      <c r="AG3714" s="94"/>
      <c r="AH3714" s="132"/>
      <c r="AI3714" s="97"/>
      <c r="AJ3714" s="96"/>
      <c r="AK3714" s="176"/>
      <c r="AL3714" s="169"/>
    </row>
    <row r="3715" spans="13:38" x14ac:dyDescent="0.45">
      <c r="M3715" s="96"/>
      <c r="N3715" s="103"/>
      <c r="R3715" s="108"/>
      <c r="S3715" s="98"/>
      <c r="T3715" s="105"/>
      <c r="V3715" s="171"/>
      <c r="W3715" s="95"/>
      <c r="X3715" s="129"/>
      <c r="Y3715" s="100"/>
      <c r="Z3715" s="99"/>
      <c r="AA3715" s="100"/>
      <c r="AB3715" s="99"/>
      <c r="AC3715" s="100"/>
      <c r="AD3715" s="105"/>
      <c r="AE3715" s="94"/>
      <c r="AF3715" s="105"/>
      <c r="AG3715" s="94"/>
      <c r="AH3715" s="132"/>
      <c r="AI3715" s="97"/>
      <c r="AJ3715" s="96"/>
      <c r="AK3715" s="176"/>
      <c r="AL3715" s="169"/>
    </row>
    <row r="3716" spans="13:38" x14ac:dyDescent="0.45">
      <c r="M3716" s="96"/>
      <c r="N3716" s="103"/>
      <c r="R3716" s="108"/>
      <c r="S3716" s="98"/>
      <c r="T3716" s="105"/>
      <c r="V3716" s="171"/>
      <c r="W3716" s="95"/>
      <c r="X3716" s="129"/>
      <c r="Y3716" s="100"/>
      <c r="Z3716" s="99"/>
      <c r="AA3716" s="100"/>
      <c r="AB3716" s="99"/>
      <c r="AC3716" s="100"/>
      <c r="AD3716" s="105"/>
      <c r="AE3716" s="94"/>
      <c r="AF3716" s="105"/>
      <c r="AG3716" s="94"/>
      <c r="AH3716" s="132"/>
      <c r="AI3716" s="97"/>
      <c r="AJ3716" s="96"/>
      <c r="AK3716" s="176"/>
      <c r="AL3716" s="169"/>
    </row>
    <row r="3717" spans="13:38" x14ac:dyDescent="0.45">
      <c r="M3717" s="96"/>
      <c r="N3717" s="103"/>
      <c r="R3717" s="108"/>
      <c r="S3717" s="98"/>
      <c r="T3717" s="105"/>
      <c r="V3717" s="171"/>
      <c r="W3717" s="95"/>
      <c r="X3717" s="129"/>
      <c r="Y3717" s="100"/>
      <c r="Z3717" s="99"/>
      <c r="AA3717" s="100"/>
      <c r="AB3717" s="99"/>
      <c r="AC3717" s="100"/>
      <c r="AD3717" s="105"/>
      <c r="AE3717" s="94"/>
      <c r="AF3717" s="105"/>
      <c r="AG3717" s="94"/>
      <c r="AH3717" s="132"/>
      <c r="AI3717" s="97"/>
      <c r="AJ3717" s="96"/>
      <c r="AK3717" s="176"/>
      <c r="AL3717" s="169"/>
    </row>
    <row r="3718" spans="13:38" x14ac:dyDescent="0.45">
      <c r="M3718" s="96"/>
      <c r="N3718" s="103"/>
      <c r="R3718" s="108"/>
      <c r="S3718" s="98"/>
      <c r="T3718" s="105"/>
      <c r="V3718" s="171"/>
      <c r="W3718" s="95"/>
      <c r="X3718" s="129"/>
      <c r="Y3718" s="100"/>
      <c r="Z3718" s="99"/>
      <c r="AA3718" s="100"/>
      <c r="AB3718" s="99"/>
      <c r="AC3718" s="100"/>
      <c r="AD3718" s="105"/>
      <c r="AE3718" s="94"/>
      <c r="AF3718" s="105"/>
      <c r="AG3718" s="94"/>
      <c r="AH3718" s="132"/>
      <c r="AI3718" s="97"/>
      <c r="AJ3718" s="96"/>
      <c r="AK3718" s="176"/>
      <c r="AL3718" s="169"/>
    </row>
    <row r="3719" spans="13:38" x14ac:dyDescent="0.45">
      <c r="M3719" s="96"/>
      <c r="N3719" s="103"/>
      <c r="R3719" s="108"/>
      <c r="S3719" s="98"/>
      <c r="T3719" s="105"/>
      <c r="V3719" s="171"/>
      <c r="W3719" s="95"/>
      <c r="X3719" s="129"/>
      <c r="Y3719" s="100"/>
      <c r="Z3719" s="99"/>
      <c r="AA3719" s="100"/>
      <c r="AB3719" s="99"/>
      <c r="AC3719" s="100"/>
      <c r="AD3719" s="105"/>
      <c r="AE3719" s="94"/>
      <c r="AF3719" s="105"/>
      <c r="AG3719" s="94"/>
      <c r="AH3719" s="132"/>
      <c r="AI3719" s="97"/>
      <c r="AJ3719" s="96"/>
      <c r="AK3719" s="176"/>
      <c r="AL3719" s="169"/>
    </row>
    <row r="3720" spans="13:38" x14ac:dyDescent="0.45">
      <c r="M3720" s="96"/>
      <c r="N3720" s="103"/>
      <c r="R3720" s="108"/>
      <c r="S3720" s="98"/>
      <c r="T3720" s="105"/>
      <c r="V3720" s="171"/>
      <c r="W3720" s="95"/>
      <c r="X3720" s="129"/>
      <c r="Y3720" s="100"/>
      <c r="Z3720" s="99"/>
      <c r="AA3720" s="100"/>
      <c r="AB3720" s="99"/>
      <c r="AC3720" s="100"/>
      <c r="AD3720" s="105"/>
      <c r="AE3720" s="94"/>
      <c r="AF3720" s="105"/>
      <c r="AG3720" s="94"/>
      <c r="AH3720" s="132"/>
      <c r="AI3720" s="97"/>
      <c r="AJ3720" s="96"/>
      <c r="AK3720" s="176"/>
      <c r="AL3720" s="169"/>
    </row>
    <row r="3721" spans="13:38" x14ac:dyDescent="0.45">
      <c r="M3721" s="96"/>
      <c r="N3721" s="103"/>
      <c r="R3721" s="108"/>
      <c r="S3721" s="98"/>
      <c r="T3721" s="105"/>
      <c r="V3721" s="171"/>
      <c r="W3721" s="95"/>
      <c r="X3721" s="129"/>
      <c r="Y3721" s="100"/>
      <c r="Z3721" s="99"/>
      <c r="AA3721" s="100"/>
      <c r="AB3721" s="99"/>
      <c r="AC3721" s="100"/>
      <c r="AD3721" s="105"/>
      <c r="AE3721" s="94"/>
      <c r="AF3721" s="105"/>
      <c r="AG3721" s="94"/>
      <c r="AH3721" s="132"/>
      <c r="AI3721" s="97"/>
      <c r="AJ3721" s="96"/>
      <c r="AK3721" s="176"/>
      <c r="AL3721" s="169"/>
    </row>
    <row r="3722" spans="13:38" x14ac:dyDescent="0.45">
      <c r="M3722" s="96"/>
      <c r="N3722" s="103"/>
      <c r="R3722" s="108"/>
      <c r="S3722" s="98"/>
      <c r="T3722" s="105"/>
      <c r="V3722" s="171"/>
      <c r="W3722" s="95"/>
      <c r="X3722" s="129"/>
      <c r="Y3722" s="100"/>
      <c r="Z3722" s="99"/>
      <c r="AA3722" s="100"/>
      <c r="AB3722" s="99"/>
      <c r="AC3722" s="100"/>
      <c r="AD3722" s="105"/>
      <c r="AE3722" s="94"/>
      <c r="AF3722" s="105"/>
      <c r="AG3722" s="94"/>
      <c r="AH3722" s="132"/>
      <c r="AI3722" s="97"/>
      <c r="AJ3722" s="96"/>
      <c r="AK3722" s="176"/>
      <c r="AL3722" s="169"/>
    </row>
    <row r="3723" spans="13:38" x14ac:dyDescent="0.45">
      <c r="M3723" s="96"/>
      <c r="N3723" s="103"/>
      <c r="R3723" s="108"/>
      <c r="S3723" s="98"/>
      <c r="T3723" s="105"/>
      <c r="V3723" s="171"/>
      <c r="W3723" s="95"/>
      <c r="X3723" s="129"/>
      <c r="Y3723" s="100"/>
      <c r="Z3723" s="99"/>
      <c r="AA3723" s="100"/>
      <c r="AB3723" s="99"/>
      <c r="AC3723" s="100"/>
      <c r="AD3723" s="105"/>
      <c r="AE3723" s="94"/>
      <c r="AF3723" s="105"/>
      <c r="AG3723" s="94"/>
      <c r="AH3723" s="132"/>
      <c r="AI3723" s="97"/>
      <c r="AJ3723" s="96"/>
      <c r="AK3723" s="176"/>
      <c r="AL3723" s="169"/>
    </row>
    <row r="3724" spans="13:38" x14ac:dyDescent="0.45">
      <c r="M3724" s="96"/>
      <c r="N3724" s="103"/>
      <c r="R3724" s="108"/>
      <c r="S3724" s="98"/>
      <c r="T3724" s="105"/>
      <c r="V3724" s="171"/>
      <c r="W3724" s="95"/>
      <c r="X3724" s="129"/>
      <c r="Y3724" s="100"/>
      <c r="Z3724" s="99"/>
      <c r="AA3724" s="100"/>
      <c r="AB3724" s="99"/>
      <c r="AC3724" s="100"/>
      <c r="AD3724" s="105"/>
      <c r="AE3724" s="94"/>
      <c r="AF3724" s="105"/>
      <c r="AG3724" s="94"/>
      <c r="AH3724" s="132"/>
      <c r="AI3724" s="97"/>
      <c r="AJ3724" s="96"/>
      <c r="AK3724" s="176"/>
      <c r="AL3724" s="169"/>
    </row>
    <row r="3725" spans="13:38" x14ac:dyDescent="0.45">
      <c r="M3725" s="96"/>
      <c r="N3725" s="103"/>
      <c r="R3725" s="108"/>
      <c r="S3725" s="98"/>
      <c r="T3725" s="105"/>
      <c r="V3725" s="171"/>
      <c r="W3725" s="95"/>
      <c r="X3725" s="129"/>
      <c r="Y3725" s="100"/>
      <c r="Z3725" s="99"/>
      <c r="AA3725" s="100"/>
      <c r="AB3725" s="99"/>
      <c r="AC3725" s="100"/>
      <c r="AD3725" s="105"/>
      <c r="AE3725" s="94"/>
      <c r="AF3725" s="105"/>
      <c r="AG3725" s="94"/>
      <c r="AH3725" s="132"/>
      <c r="AI3725" s="97"/>
      <c r="AJ3725" s="96"/>
      <c r="AK3725" s="176"/>
      <c r="AL3725" s="169"/>
    </row>
    <row r="3726" spans="13:38" x14ac:dyDescent="0.45">
      <c r="M3726" s="96"/>
      <c r="N3726" s="103"/>
      <c r="R3726" s="108"/>
      <c r="S3726" s="98"/>
      <c r="T3726" s="105"/>
      <c r="V3726" s="171"/>
      <c r="W3726" s="95"/>
      <c r="X3726" s="129"/>
      <c r="Y3726" s="100"/>
      <c r="Z3726" s="99"/>
      <c r="AA3726" s="100"/>
      <c r="AB3726" s="99"/>
      <c r="AC3726" s="100"/>
      <c r="AD3726" s="105"/>
      <c r="AE3726" s="94"/>
      <c r="AF3726" s="105"/>
      <c r="AG3726" s="94"/>
      <c r="AH3726" s="132"/>
      <c r="AI3726" s="97"/>
      <c r="AJ3726" s="96"/>
      <c r="AK3726" s="176"/>
      <c r="AL3726" s="169"/>
    </row>
    <row r="3727" spans="13:38" x14ac:dyDescent="0.45">
      <c r="M3727" s="96"/>
      <c r="N3727" s="103"/>
      <c r="R3727" s="108"/>
      <c r="S3727" s="98"/>
      <c r="T3727" s="105"/>
      <c r="V3727" s="171"/>
      <c r="W3727" s="95"/>
      <c r="X3727" s="129"/>
      <c r="Y3727" s="100"/>
      <c r="Z3727" s="99"/>
      <c r="AA3727" s="100"/>
      <c r="AB3727" s="99"/>
      <c r="AC3727" s="100"/>
      <c r="AD3727" s="105"/>
      <c r="AE3727" s="94"/>
      <c r="AF3727" s="105"/>
      <c r="AG3727" s="94"/>
      <c r="AH3727" s="132"/>
      <c r="AI3727" s="97"/>
      <c r="AJ3727" s="96"/>
      <c r="AK3727" s="176"/>
      <c r="AL3727" s="169"/>
    </row>
    <row r="3728" spans="13:38" x14ac:dyDescent="0.45">
      <c r="M3728" s="96"/>
      <c r="N3728" s="103"/>
      <c r="R3728" s="108"/>
      <c r="S3728" s="98"/>
      <c r="T3728" s="105"/>
      <c r="V3728" s="171"/>
      <c r="W3728" s="95"/>
      <c r="X3728" s="129"/>
      <c r="Y3728" s="100"/>
      <c r="Z3728" s="99"/>
      <c r="AA3728" s="100"/>
      <c r="AB3728" s="99"/>
      <c r="AC3728" s="100"/>
      <c r="AD3728" s="105"/>
      <c r="AE3728" s="94"/>
      <c r="AF3728" s="105"/>
      <c r="AG3728" s="94"/>
      <c r="AH3728" s="132"/>
      <c r="AI3728" s="97"/>
      <c r="AJ3728" s="96"/>
      <c r="AK3728" s="176"/>
      <c r="AL3728" s="169"/>
    </row>
    <row r="3729" spans="13:38" x14ac:dyDescent="0.45">
      <c r="M3729" s="96"/>
      <c r="N3729" s="103"/>
      <c r="R3729" s="108"/>
      <c r="S3729" s="98"/>
      <c r="T3729" s="105"/>
      <c r="V3729" s="171"/>
      <c r="W3729" s="95"/>
      <c r="X3729" s="129"/>
      <c r="Y3729" s="100"/>
      <c r="Z3729" s="99"/>
      <c r="AA3729" s="100"/>
      <c r="AB3729" s="99"/>
      <c r="AC3729" s="100"/>
      <c r="AD3729" s="105"/>
      <c r="AE3729" s="94"/>
      <c r="AF3729" s="105"/>
      <c r="AG3729" s="94"/>
      <c r="AH3729" s="132"/>
      <c r="AI3729" s="97"/>
      <c r="AJ3729" s="96"/>
      <c r="AK3729" s="176"/>
      <c r="AL3729" s="169"/>
    </row>
    <row r="3730" spans="13:38" x14ac:dyDescent="0.45">
      <c r="M3730" s="96"/>
      <c r="N3730" s="103"/>
      <c r="R3730" s="108"/>
      <c r="S3730" s="98"/>
      <c r="T3730" s="105"/>
      <c r="V3730" s="171"/>
      <c r="W3730" s="95"/>
      <c r="X3730" s="129"/>
      <c r="Y3730" s="100"/>
      <c r="Z3730" s="99"/>
      <c r="AA3730" s="100"/>
      <c r="AB3730" s="99"/>
      <c r="AC3730" s="100"/>
      <c r="AD3730" s="105"/>
      <c r="AE3730" s="94"/>
      <c r="AF3730" s="105"/>
      <c r="AG3730" s="94"/>
      <c r="AH3730" s="132"/>
      <c r="AI3730" s="97"/>
      <c r="AJ3730" s="96"/>
      <c r="AK3730" s="176"/>
      <c r="AL3730" s="169"/>
    </row>
    <row r="3731" spans="13:38" x14ac:dyDescent="0.45">
      <c r="M3731" s="96"/>
      <c r="N3731" s="103"/>
      <c r="R3731" s="108"/>
      <c r="S3731" s="98"/>
      <c r="T3731" s="105"/>
      <c r="V3731" s="171"/>
      <c r="W3731" s="95"/>
      <c r="X3731" s="129"/>
      <c r="Y3731" s="100"/>
      <c r="Z3731" s="99"/>
      <c r="AA3731" s="100"/>
      <c r="AB3731" s="99"/>
      <c r="AC3731" s="100"/>
      <c r="AD3731" s="105"/>
      <c r="AE3731" s="94"/>
      <c r="AF3731" s="105"/>
      <c r="AG3731" s="94"/>
      <c r="AH3731" s="132"/>
      <c r="AI3731" s="97"/>
      <c r="AJ3731" s="96"/>
      <c r="AK3731" s="176"/>
      <c r="AL3731" s="169"/>
    </row>
    <row r="3732" spans="13:38" x14ac:dyDescent="0.45">
      <c r="M3732" s="96"/>
      <c r="N3732" s="103"/>
      <c r="R3732" s="108"/>
      <c r="S3732" s="98"/>
      <c r="T3732" s="105"/>
      <c r="V3732" s="171"/>
      <c r="W3732" s="95"/>
      <c r="X3732" s="129"/>
      <c r="Y3732" s="100"/>
      <c r="Z3732" s="99"/>
      <c r="AA3732" s="100"/>
      <c r="AB3732" s="99"/>
      <c r="AC3732" s="100"/>
      <c r="AD3732" s="105"/>
      <c r="AE3732" s="94"/>
      <c r="AF3732" s="105"/>
      <c r="AG3732" s="94"/>
      <c r="AH3732" s="132"/>
      <c r="AI3732" s="97"/>
      <c r="AJ3732" s="96"/>
      <c r="AK3732" s="176"/>
      <c r="AL3732" s="169"/>
    </row>
    <row r="3733" spans="13:38" x14ac:dyDescent="0.45">
      <c r="M3733" s="96"/>
      <c r="N3733" s="103"/>
      <c r="R3733" s="108"/>
      <c r="S3733" s="98"/>
      <c r="T3733" s="105"/>
      <c r="V3733" s="171"/>
      <c r="W3733" s="95"/>
      <c r="X3733" s="129"/>
      <c r="Y3733" s="100"/>
      <c r="Z3733" s="99"/>
      <c r="AA3733" s="100"/>
      <c r="AB3733" s="99"/>
      <c r="AC3733" s="100"/>
      <c r="AD3733" s="105"/>
      <c r="AE3733" s="94"/>
      <c r="AF3733" s="105"/>
      <c r="AG3733" s="94"/>
      <c r="AH3733" s="132"/>
      <c r="AI3733" s="97"/>
      <c r="AJ3733" s="96"/>
      <c r="AK3733" s="176"/>
      <c r="AL3733" s="169"/>
    </row>
    <row r="3734" spans="13:38" x14ac:dyDescent="0.45">
      <c r="M3734" s="96"/>
      <c r="N3734" s="103"/>
      <c r="R3734" s="108"/>
      <c r="S3734" s="98"/>
      <c r="T3734" s="105"/>
      <c r="V3734" s="171"/>
      <c r="W3734" s="95"/>
      <c r="X3734" s="129"/>
      <c r="Y3734" s="100"/>
      <c r="Z3734" s="99"/>
      <c r="AA3734" s="100"/>
      <c r="AB3734" s="99"/>
      <c r="AC3734" s="100"/>
      <c r="AD3734" s="105"/>
      <c r="AE3734" s="94"/>
      <c r="AF3734" s="105"/>
      <c r="AG3734" s="94"/>
      <c r="AH3734" s="132"/>
      <c r="AI3734" s="97"/>
      <c r="AJ3734" s="96"/>
      <c r="AK3734" s="176"/>
      <c r="AL3734" s="169"/>
    </row>
    <row r="3735" spans="13:38" x14ac:dyDescent="0.45">
      <c r="M3735" s="96"/>
      <c r="N3735" s="103"/>
      <c r="R3735" s="108"/>
      <c r="S3735" s="98"/>
      <c r="T3735" s="105"/>
      <c r="V3735" s="171"/>
      <c r="W3735" s="95"/>
      <c r="X3735" s="129"/>
      <c r="Y3735" s="100"/>
      <c r="Z3735" s="99"/>
      <c r="AA3735" s="100"/>
      <c r="AB3735" s="99"/>
      <c r="AC3735" s="100"/>
      <c r="AD3735" s="105"/>
      <c r="AE3735" s="94"/>
      <c r="AF3735" s="105"/>
      <c r="AG3735" s="94"/>
      <c r="AH3735" s="132"/>
      <c r="AI3735" s="97"/>
      <c r="AJ3735" s="96"/>
      <c r="AK3735" s="176"/>
      <c r="AL3735" s="169"/>
    </row>
    <row r="3736" spans="13:38" x14ac:dyDescent="0.45">
      <c r="M3736" s="96"/>
      <c r="N3736" s="103"/>
      <c r="R3736" s="108"/>
      <c r="S3736" s="98"/>
      <c r="T3736" s="105"/>
      <c r="V3736" s="171"/>
      <c r="W3736" s="95"/>
      <c r="X3736" s="129"/>
      <c r="Y3736" s="100"/>
      <c r="Z3736" s="99"/>
      <c r="AA3736" s="100"/>
      <c r="AB3736" s="99"/>
      <c r="AC3736" s="100"/>
      <c r="AD3736" s="105"/>
      <c r="AE3736" s="94"/>
      <c r="AF3736" s="105"/>
      <c r="AG3736" s="94"/>
      <c r="AH3736" s="132"/>
      <c r="AI3736" s="97"/>
      <c r="AJ3736" s="96"/>
      <c r="AK3736" s="176"/>
      <c r="AL3736" s="169"/>
    </row>
    <row r="3737" spans="13:38" x14ac:dyDescent="0.45">
      <c r="M3737" s="96"/>
      <c r="N3737" s="103"/>
      <c r="R3737" s="108"/>
      <c r="S3737" s="98"/>
      <c r="T3737" s="105"/>
      <c r="V3737" s="171"/>
      <c r="W3737" s="95"/>
      <c r="X3737" s="129"/>
      <c r="Y3737" s="100"/>
      <c r="Z3737" s="99"/>
      <c r="AA3737" s="100"/>
      <c r="AB3737" s="99"/>
      <c r="AC3737" s="100"/>
      <c r="AD3737" s="105"/>
      <c r="AE3737" s="94"/>
      <c r="AF3737" s="105"/>
      <c r="AG3737" s="94"/>
      <c r="AH3737" s="132"/>
      <c r="AI3737" s="97"/>
      <c r="AJ3737" s="96"/>
      <c r="AK3737" s="176"/>
      <c r="AL3737" s="169"/>
    </row>
    <row r="3738" spans="13:38" x14ac:dyDescent="0.45">
      <c r="M3738" s="96"/>
      <c r="N3738" s="103"/>
      <c r="R3738" s="108"/>
      <c r="S3738" s="98"/>
      <c r="T3738" s="105"/>
      <c r="V3738" s="171"/>
      <c r="W3738" s="95"/>
      <c r="X3738" s="129"/>
      <c r="Y3738" s="100"/>
      <c r="Z3738" s="99"/>
      <c r="AA3738" s="100"/>
      <c r="AB3738" s="99"/>
      <c r="AC3738" s="100"/>
      <c r="AD3738" s="105"/>
      <c r="AE3738" s="94"/>
      <c r="AF3738" s="105"/>
      <c r="AG3738" s="94"/>
      <c r="AH3738" s="132"/>
      <c r="AI3738" s="97"/>
      <c r="AJ3738" s="96"/>
      <c r="AK3738" s="176"/>
      <c r="AL3738" s="169"/>
    </row>
    <row r="3739" spans="13:38" x14ac:dyDescent="0.45">
      <c r="M3739" s="96"/>
      <c r="N3739" s="103"/>
      <c r="R3739" s="108"/>
      <c r="S3739" s="98"/>
      <c r="T3739" s="105"/>
      <c r="V3739" s="171"/>
      <c r="W3739" s="95"/>
      <c r="X3739" s="129"/>
      <c r="Y3739" s="100"/>
      <c r="Z3739" s="99"/>
      <c r="AA3739" s="100"/>
      <c r="AB3739" s="99"/>
      <c r="AC3739" s="100"/>
      <c r="AD3739" s="105"/>
      <c r="AE3739" s="94"/>
      <c r="AF3739" s="105"/>
      <c r="AG3739" s="94"/>
      <c r="AH3739" s="132"/>
      <c r="AI3739" s="97"/>
      <c r="AJ3739" s="96"/>
      <c r="AK3739" s="176"/>
      <c r="AL3739" s="169"/>
    </row>
    <row r="3740" spans="13:38" x14ac:dyDescent="0.45">
      <c r="M3740" s="96"/>
      <c r="N3740" s="103"/>
      <c r="R3740" s="108"/>
      <c r="S3740" s="98"/>
      <c r="T3740" s="105"/>
      <c r="V3740" s="171"/>
      <c r="W3740" s="95"/>
      <c r="X3740" s="129"/>
      <c r="Y3740" s="100"/>
      <c r="Z3740" s="99"/>
      <c r="AA3740" s="100"/>
      <c r="AB3740" s="99"/>
      <c r="AC3740" s="100"/>
      <c r="AD3740" s="105"/>
      <c r="AE3740" s="94"/>
      <c r="AF3740" s="105"/>
      <c r="AG3740" s="94"/>
      <c r="AH3740" s="132"/>
      <c r="AI3740" s="97"/>
      <c r="AJ3740" s="96"/>
      <c r="AK3740" s="176"/>
      <c r="AL3740" s="169"/>
    </row>
    <row r="3741" spans="13:38" x14ac:dyDescent="0.45">
      <c r="M3741" s="96"/>
      <c r="N3741" s="103"/>
      <c r="R3741" s="108"/>
      <c r="S3741" s="98"/>
      <c r="T3741" s="105"/>
      <c r="V3741" s="171"/>
      <c r="W3741" s="95"/>
      <c r="X3741" s="129"/>
      <c r="Y3741" s="100"/>
      <c r="Z3741" s="99"/>
      <c r="AA3741" s="100"/>
      <c r="AB3741" s="99"/>
      <c r="AC3741" s="100"/>
      <c r="AD3741" s="105"/>
      <c r="AE3741" s="94"/>
      <c r="AF3741" s="105"/>
      <c r="AG3741" s="94"/>
      <c r="AH3741" s="132"/>
      <c r="AI3741" s="97"/>
      <c r="AJ3741" s="96"/>
      <c r="AK3741" s="176"/>
      <c r="AL3741" s="169"/>
    </row>
    <row r="3742" spans="13:38" x14ac:dyDescent="0.45">
      <c r="M3742" s="96"/>
      <c r="N3742" s="103"/>
      <c r="R3742" s="108"/>
      <c r="S3742" s="98"/>
      <c r="T3742" s="105"/>
      <c r="V3742" s="171"/>
      <c r="W3742" s="95"/>
      <c r="X3742" s="129"/>
      <c r="Y3742" s="100"/>
      <c r="Z3742" s="99"/>
      <c r="AA3742" s="100"/>
      <c r="AB3742" s="99"/>
      <c r="AC3742" s="100"/>
      <c r="AD3742" s="105"/>
      <c r="AE3742" s="94"/>
      <c r="AF3742" s="105"/>
      <c r="AG3742" s="94"/>
      <c r="AH3742" s="132"/>
      <c r="AI3742" s="97"/>
      <c r="AJ3742" s="96"/>
      <c r="AK3742" s="176"/>
      <c r="AL3742" s="169"/>
    </row>
    <row r="3743" spans="13:38" x14ac:dyDescent="0.45">
      <c r="M3743" s="96"/>
      <c r="N3743" s="103"/>
      <c r="R3743" s="108"/>
      <c r="S3743" s="98"/>
      <c r="T3743" s="105"/>
      <c r="V3743" s="171"/>
      <c r="W3743" s="95"/>
      <c r="X3743" s="129"/>
      <c r="Y3743" s="100"/>
      <c r="Z3743" s="99"/>
      <c r="AA3743" s="100"/>
      <c r="AB3743" s="99"/>
      <c r="AC3743" s="100"/>
      <c r="AD3743" s="105"/>
      <c r="AE3743" s="94"/>
      <c r="AF3743" s="105"/>
      <c r="AG3743" s="94"/>
      <c r="AH3743" s="132"/>
      <c r="AI3743" s="97"/>
      <c r="AJ3743" s="96"/>
      <c r="AK3743" s="176"/>
      <c r="AL3743" s="169"/>
    </row>
    <row r="3744" spans="13:38" x14ac:dyDescent="0.45">
      <c r="M3744" s="96"/>
      <c r="N3744" s="103"/>
      <c r="R3744" s="108"/>
      <c r="S3744" s="98"/>
      <c r="T3744" s="105"/>
      <c r="V3744" s="171"/>
      <c r="W3744" s="95"/>
      <c r="X3744" s="129"/>
      <c r="Y3744" s="100"/>
      <c r="Z3744" s="99"/>
      <c r="AA3744" s="100"/>
      <c r="AB3744" s="99"/>
      <c r="AC3744" s="100"/>
      <c r="AD3744" s="105"/>
      <c r="AE3744" s="94"/>
      <c r="AF3744" s="105"/>
      <c r="AG3744" s="94"/>
      <c r="AH3744" s="132"/>
      <c r="AI3744" s="97"/>
      <c r="AJ3744" s="96"/>
      <c r="AK3744" s="176"/>
      <c r="AL3744" s="169"/>
    </row>
    <row r="3745" spans="13:38" x14ac:dyDescent="0.45">
      <c r="M3745" s="96"/>
      <c r="N3745" s="103"/>
      <c r="R3745" s="108"/>
      <c r="S3745" s="98"/>
      <c r="T3745" s="105"/>
      <c r="V3745" s="171"/>
      <c r="W3745" s="95"/>
      <c r="X3745" s="129"/>
      <c r="Y3745" s="100"/>
      <c r="Z3745" s="99"/>
      <c r="AA3745" s="100"/>
      <c r="AB3745" s="99"/>
      <c r="AC3745" s="100"/>
      <c r="AD3745" s="105"/>
      <c r="AE3745" s="94"/>
      <c r="AF3745" s="105"/>
      <c r="AG3745" s="94"/>
      <c r="AH3745" s="132"/>
      <c r="AI3745" s="97"/>
      <c r="AJ3745" s="96"/>
      <c r="AK3745" s="176"/>
      <c r="AL3745" s="169"/>
    </row>
    <row r="3746" spans="13:38" x14ac:dyDescent="0.45">
      <c r="M3746" s="96"/>
      <c r="N3746" s="103"/>
      <c r="R3746" s="108"/>
      <c r="S3746" s="98"/>
      <c r="T3746" s="105"/>
      <c r="V3746" s="171"/>
      <c r="W3746" s="95"/>
      <c r="X3746" s="129"/>
      <c r="Y3746" s="100"/>
      <c r="Z3746" s="99"/>
      <c r="AA3746" s="100"/>
      <c r="AB3746" s="99"/>
      <c r="AC3746" s="100"/>
      <c r="AD3746" s="105"/>
      <c r="AE3746" s="94"/>
      <c r="AF3746" s="105"/>
      <c r="AG3746" s="94"/>
      <c r="AH3746" s="132"/>
      <c r="AI3746" s="97"/>
      <c r="AJ3746" s="96"/>
      <c r="AK3746" s="176"/>
      <c r="AL3746" s="169"/>
    </row>
    <row r="3747" spans="13:38" x14ac:dyDescent="0.45">
      <c r="M3747" s="96"/>
      <c r="N3747" s="103"/>
      <c r="R3747" s="108"/>
      <c r="S3747" s="98"/>
      <c r="T3747" s="105"/>
      <c r="V3747" s="171"/>
      <c r="W3747" s="95"/>
      <c r="X3747" s="129"/>
      <c r="Y3747" s="100"/>
      <c r="Z3747" s="99"/>
      <c r="AA3747" s="100"/>
      <c r="AB3747" s="99"/>
      <c r="AC3747" s="100"/>
      <c r="AD3747" s="105"/>
      <c r="AE3747" s="94"/>
      <c r="AF3747" s="105"/>
      <c r="AG3747" s="94"/>
      <c r="AH3747" s="132"/>
      <c r="AI3747" s="97"/>
      <c r="AJ3747" s="96"/>
      <c r="AK3747" s="176"/>
      <c r="AL3747" s="169"/>
    </row>
    <row r="3748" spans="13:38" x14ac:dyDescent="0.45">
      <c r="M3748" s="96"/>
      <c r="N3748" s="103"/>
      <c r="R3748" s="108"/>
      <c r="S3748" s="98"/>
      <c r="T3748" s="105"/>
      <c r="V3748" s="171"/>
      <c r="W3748" s="95"/>
      <c r="X3748" s="129"/>
      <c r="Y3748" s="100"/>
      <c r="Z3748" s="99"/>
      <c r="AA3748" s="100"/>
      <c r="AB3748" s="99"/>
      <c r="AC3748" s="100"/>
      <c r="AD3748" s="105"/>
      <c r="AE3748" s="94"/>
      <c r="AF3748" s="105"/>
      <c r="AG3748" s="94"/>
      <c r="AH3748" s="132"/>
      <c r="AI3748" s="97"/>
      <c r="AJ3748" s="96"/>
      <c r="AK3748" s="176"/>
      <c r="AL3748" s="169"/>
    </row>
    <row r="3749" spans="13:38" x14ac:dyDescent="0.45">
      <c r="M3749" s="96"/>
      <c r="N3749" s="103"/>
      <c r="R3749" s="108"/>
      <c r="S3749" s="98"/>
      <c r="T3749" s="105"/>
      <c r="V3749" s="171"/>
      <c r="W3749" s="95"/>
      <c r="X3749" s="129"/>
      <c r="Y3749" s="100"/>
      <c r="Z3749" s="99"/>
      <c r="AA3749" s="100"/>
      <c r="AB3749" s="99"/>
      <c r="AC3749" s="100"/>
      <c r="AD3749" s="105"/>
      <c r="AE3749" s="94"/>
      <c r="AF3749" s="105"/>
      <c r="AG3749" s="94"/>
      <c r="AH3749" s="132"/>
      <c r="AI3749" s="97"/>
      <c r="AJ3749" s="96"/>
      <c r="AK3749" s="176"/>
      <c r="AL3749" s="169"/>
    </row>
    <row r="3750" spans="13:38" x14ac:dyDescent="0.45">
      <c r="M3750" s="96"/>
      <c r="N3750" s="103"/>
      <c r="R3750" s="108"/>
      <c r="S3750" s="98"/>
      <c r="T3750" s="105"/>
      <c r="V3750" s="171"/>
      <c r="W3750" s="95"/>
      <c r="X3750" s="129"/>
      <c r="Y3750" s="100"/>
      <c r="Z3750" s="99"/>
      <c r="AA3750" s="100"/>
      <c r="AB3750" s="99"/>
      <c r="AC3750" s="100"/>
      <c r="AD3750" s="105"/>
      <c r="AE3750" s="94"/>
      <c r="AF3750" s="105"/>
      <c r="AG3750" s="94"/>
      <c r="AH3750" s="132"/>
      <c r="AI3750" s="97"/>
      <c r="AJ3750" s="96"/>
      <c r="AK3750" s="176"/>
      <c r="AL3750" s="169"/>
    </row>
    <row r="3751" spans="13:38" x14ac:dyDescent="0.45">
      <c r="M3751" s="96"/>
      <c r="N3751" s="103"/>
      <c r="R3751" s="108"/>
      <c r="S3751" s="98"/>
      <c r="T3751" s="105"/>
      <c r="V3751" s="171"/>
      <c r="W3751" s="95"/>
      <c r="X3751" s="129"/>
      <c r="Y3751" s="100"/>
      <c r="Z3751" s="99"/>
      <c r="AA3751" s="100"/>
      <c r="AB3751" s="99"/>
      <c r="AC3751" s="100"/>
      <c r="AD3751" s="105"/>
      <c r="AE3751" s="94"/>
      <c r="AF3751" s="105"/>
      <c r="AG3751" s="94"/>
      <c r="AH3751" s="132"/>
      <c r="AI3751" s="97"/>
      <c r="AJ3751" s="96"/>
      <c r="AK3751" s="176"/>
      <c r="AL3751" s="169"/>
    </row>
    <row r="3752" spans="13:38" x14ac:dyDescent="0.45">
      <c r="M3752" s="96"/>
      <c r="N3752" s="103"/>
      <c r="R3752" s="108"/>
      <c r="S3752" s="98"/>
      <c r="T3752" s="105"/>
      <c r="V3752" s="171"/>
      <c r="W3752" s="95"/>
      <c r="X3752" s="129"/>
      <c r="Y3752" s="100"/>
      <c r="Z3752" s="99"/>
      <c r="AA3752" s="100"/>
      <c r="AB3752" s="99"/>
      <c r="AC3752" s="100"/>
      <c r="AD3752" s="105"/>
      <c r="AE3752" s="94"/>
      <c r="AF3752" s="105"/>
      <c r="AG3752" s="94"/>
      <c r="AH3752" s="132"/>
      <c r="AI3752" s="97"/>
      <c r="AJ3752" s="96"/>
      <c r="AK3752" s="176"/>
      <c r="AL3752" s="169"/>
    </row>
    <row r="3753" spans="13:38" x14ac:dyDescent="0.45">
      <c r="M3753" s="96"/>
      <c r="N3753" s="103"/>
      <c r="R3753" s="108"/>
      <c r="S3753" s="98"/>
      <c r="T3753" s="105"/>
      <c r="V3753" s="171"/>
      <c r="W3753" s="95"/>
      <c r="X3753" s="129"/>
      <c r="Y3753" s="100"/>
      <c r="Z3753" s="99"/>
      <c r="AA3753" s="100"/>
      <c r="AB3753" s="99"/>
      <c r="AC3753" s="100"/>
      <c r="AD3753" s="105"/>
      <c r="AE3753" s="94"/>
      <c r="AF3753" s="105"/>
      <c r="AG3753" s="94"/>
      <c r="AH3753" s="132"/>
      <c r="AI3753" s="97"/>
      <c r="AJ3753" s="96"/>
      <c r="AK3753" s="176"/>
      <c r="AL3753" s="169"/>
    </row>
    <row r="3754" spans="13:38" x14ac:dyDescent="0.45">
      <c r="M3754" s="96"/>
      <c r="N3754" s="103"/>
      <c r="R3754" s="108"/>
      <c r="S3754" s="98"/>
      <c r="T3754" s="105"/>
      <c r="V3754" s="171"/>
      <c r="W3754" s="95"/>
      <c r="X3754" s="129"/>
      <c r="Y3754" s="100"/>
      <c r="Z3754" s="99"/>
      <c r="AA3754" s="100"/>
      <c r="AB3754" s="99"/>
      <c r="AC3754" s="100"/>
      <c r="AD3754" s="105"/>
      <c r="AE3754" s="94"/>
      <c r="AF3754" s="105"/>
      <c r="AG3754" s="94"/>
      <c r="AH3754" s="132"/>
      <c r="AI3754" s="97"/>
      <c r="AJ3754" s="96"/>
      <c r="AK3754" s="176"/>
      <c r="AL3754" s="169"/>
    </row>
    <row r="3755" spans="13:38" x14ac:dyDescent="0.45">
      <c r="M3755" s="96"/>
      <c r="N3755" s="103"/>
      <c r="R3755" s="108"/>
      <c r="S3755" s="98"/>
      <c r="T3755" s="105"/>
      <c r="V3755" s="171"/>
      <c r="W3755" s="95"/>
      <c r="X3755" s="129"/>
      <c r="Y3755" s="100"/>
      <c r="Z3755" s="99"/>
      <c r="AA3755" s="100"/>
      <c r="AB3755" s="99"/>
      <c r="AC3755" s="100"/>
      <c r="AD3755" s="105"/>
      <c r="AE3755" s="94"/>
      <c r="AF3755" s="105"/>
      <c r="AG3755" s="94"/>
      <c r="AH3755" s="132"/>
      <c r="AI3755" s="97"/>
      <c r="AJ3755" s="96"/>
      <c r="AK3755" s="176"/>
      <c r="AL3755" s="169"/>
    </row>
    <row r="3756" spans="13:38" x14ac:dyDescent="0.45">
      <c r="M3756" s="96"/>
      <c r="N3756" s="103"/>
      <c r="R3756" s="108"/>
      <c r="S3756" s="98"/>
      <c r="T3756" s="105"/>
      <c r="V3756" s="171"/>
      <c r="W3756" s="95"/>
      <c r="X3756" s="129"/>
      <c r="Y3756" s="100"/>
      <c r="Z3756" s="99"/>
      <c r="AA3756" s="100"/>
      <c r="AB3756" s="99"/>
      <c r="AC3756" s="100"/>
      <c r="AD3756" s="105"/>
      <c r="AE3756" s="94"/>
      <c r="AF3756" s="105"/>
      <c r="AG3756" s="94"/>
      <c r="AH3756" s="132"/>
      <c r="AI3756" s="97"/>
      <c r="AJ3756" s="96"/>
      <c r="AK3756" s="176"/>
      <c r="AL3756" s="169"/>
    </row>
    <row r="3757" spans="13:38" x14ac:dyDescent="0.45">
      <c r="M3757" s="96"/>
      <c r="N3757" s="103"/>
      <c r="R3757" s="108"/>
      <c r="S3757" s="98"/>
      <c r="T3757" s="105"/>
      <c r="V3757" s="171"/>
      <c r="W3757" s="95"/>
      <c r="X3757" s="129"/>
      <c r="Y3757" s="100"/>
      <c r="Z3757" s="99"/>
      <c r="AA3757" s="100"/>
      <c r="AB3757" s="99"/>
      <c r="AC3757" s="100"/>
      <c r="AD3757" s="105"/>
      <c r="AE3757" s="94"/>
      <c r="AF3757" s="105"/>
      <c r="AG3757" s="94"/>
      <c r="AH3757" s="132"/>
      <c r="AI3757" s="97"/>
      <c r="AJ3757" s="96"/>
      <c r="AK3757" s="176"/>
      <c r="AL3757" s="169"/>
    </row>
    <row r="3758" spans="13:38" x14ac:dyDescent="0.45">
      <c r="M3758" s="96"/>
      <c r="N3758" s="103"/>
      <c r="R3758" s="108"/>
      <c r="S3758" s="98"/>
      <c r="T3758" s="105"/>
      <c r="V3758" s="171"/>
      <c r="W3758" s="95"/>
      <c r="X3758" s="129"/>
      <c r="Y3758" s="100"/>
      <c r="Z3758" s="99"/>
      <c r="AA3758" s="100"/>
      <c r="AB3758" s="99"/>
      <c r="AC3758" s="100"/>
      <c r="AD3758" s="105"/>
      <c r="AE3758" s="94"/>
      <c r="AF3758" s="105"/>
      <c r="AG3758" s="94"/>
      <c r="AH3758" s="132"/>
      <c r="AI3758" s="97"/>
      <c r="AJ3758" s="96"/>
      <c r="AK3758" s="176"/>
      <c r="AL3758" s="169"/>
    </row>
    <row r="3759" spans="13:38" x14ac:dyDescent="0.45">
      <c r="M3759" s="96"/>
      <c r="N3759" s="103"/>
      <c r="R3759" s="108"/>
      <c r="S3759" s="98"/>
      <c r="T3759" s="105"/>
      <c r="V3759" s="171"/>
      <c r="W3759" s="95"/>
      <c r="X3759" s="129"/>
      <c r="Y3759" s="100"/>
      <c r="Z3759" s="99"/>
      <c r="AA3759" s="100"/>
      <c r="AB3759" s="99"/>
      <c r="AC3759" s="100"/>
      <c r="AD3759" s="105"/>
      <c r="AE3759" s="94"/>
      <c r="AF3759" s="105"/>
      <c r="AG3759" s="94"/>
      <c r="AH3759" s="132"/>
      <c r="AI3759" s="97"/>
      <c r="AJ3759" s="96"/>
      <c r="AK3759" s="176"/>
      <c r="AL3759" s="169"/>
    </row>
    <row r="3760" spans="13:38" x14ac:dyDescent="0.45">
      <c r="M3760" s="96"/>
      <c r="N3760" s="103"/>
      <c r="R3760" s="108"/>
      <c r="S3760" s="98"/>
      <c r="T3760" s="105"/>
      <c r="V3760" s="171"/>
      <c r="W3760" s="95"/>
      <c r="X3760" s="129"/>
      <c r="Y3760" s="100"/>
      <c r="Z3760" s="99"/>
      <c r="AA3760" s="100"/>
      <c r="AB3760" s="99"/>
      <c r="AC3760" s="100"/>
      <c r="AD3760" s="105"/>
      <c r="AE3760" s="94"/>
      <c r="AF3760" s="105"/>
      <c r="AG3760" s="94"/>
      <c r="AH3760" s="132"/>
      <c r="AI3760" s="97"/>
      <c r="AJ3760" s="96"/>
      <c r="AK3760" s="176"/>
      <c r="AL3760" s="169"/>
    </row>
    <row r="3761" spans="13:38" x14ac:dyDescent="0.45">
      <c r="M3761" s="96"/>
      <c r="N3761" s="103"/>
      <c r="R3761" s="108"/>
      <c r="S3761" s="98"/>
      <c r="T3761" s="105"/>
      <c r="V3761" s="171"/>
      <c r="W3761" s="95"/>
      <c r="X3761" s="129"/>
      <c r="Y3761" s="100"/>
      <c r="Z3761" s="99"/>
      <c r="AA3761" s="100"/>
      <c r="AB3761" s="99"/>
      <c r="AC3761" s="100"/>
      <c r="AD3761" s="105"/>
      <c r="AE3761" s="94"/>
      <c r="AF3761" s="105"/>
      <c r="AG3761" s="94"/>
      <c r="AH3761" s="132"/>
      <c r="AI3761" s="97"/>
      <c r="AJ3761" s="96"/>
      <c r="AK3761" s="176"/>
      <c r="AL3761" s="169"/>
    </row>
    <row r="3762" spans="13:38" x14ac:dyDescent="0.45">
      <c r="M3762" s="96"/>
      <c r="N3762" s="103"/>
      <c r="R3762" s="108"/>
      <c r="S3762" s="98"/>
      <c r="T3762" s="105"/>
      <c r="V3762" s="171"/>
      <c r="W3762" s="95"/>
      <c r="X3762" s="129"/>
      <c r="Y3762" s="100"/>
      <c r="Z3762" s="99"/>
      <c r="AA3762" s="100"/>
      <c r="AB3762" s="99"/>
      <c r="AC3762" s="100"/>
      <c r="AD3762" s="105"/>
      <c r="AE3762" s="94"/>
      <c r="AF3762" s="105"/>
      <c r="AG3762" s="94"/>
      <c r="AH3762" s="132"/>
      <c r="AI3762" s="97"/>
      <c r="AJ3762" s="96"/>
      <c r="AK3762" s="176"/>
      <c r="AL3762" s="169"/>
    </row>
    <row r="3763" spans="13:38" x14ac:dyDescent="0.45">
      <c r="M3763" s="96"/>
      <c r="N3763" s="103"/>
      <c r="R3763" s="108"/>
      <c r="S3763" s="98"/>
      <c r="T3763" s="105"/>
      <c r="V3763" s="171"/>
      <c r="W3763" s="95"/>
      <c r="X3763" s="129"/>
      <c r="Y3763" s="100"/>
      <c r="Z3763" s="99"/>
      <c r="AA3763" s="100"/>
      <c r="AB3763" s="99"/>
      <c r="AC3763" s="100"/>
      <c r="AD3763" s="105"/>
      <c r="AE3763" s="94"/>
      <c r="AF3763" s="105"/>
      <c r="AG3763" s="94"/>
      <c r="AH3763" s="132"/>
      <c r="AI3763" s="97"/>
      <c r="AJ3763" s="96"/>
      <c r="AK3763" s="176"/>
      <c r="AL3763" s="169"/>
    </row>
    <row r="3764" spans="13:38" x14ac:dyDescent="0.45">
      <c r="M3764" s="96"/>
      <c r="N3764" s="103"/>
      <c r="R3764" s="108"/>
      <c r="S3764" s="98"/>
      <c r="T3764" s="105"/>
      <c r="V3764" s="171"/>
      <c r="W3764" s="95"/>
      <c r="X3764" s="129"/>
      <c r="Y3764" s="100"/>
      <c r="Z3764" s="99"/>
      <c r="AA3764" s="100"/>
      <c r="AB3764" s="99"/>
      <c r="AC3764" s="100"/>
      <c r="AD3764" s="105"/>
      <c r="AE3764" s="94"/>
      <c r="AF3764" s="105"/>
      <c r="AG3764" s="94"/>
      <c r="AH3764" s="132"/>
      <c r="AI3764" s="97"/>
      <c r="AJ3764" s="96"/>
      <c r="AK3764" s="176"/>
      <c r="AL3764" s="169"/>
    </row>
    <row r="3765" spans="13:38" x14ac:dyDescent="0.45">
      <c r="M3765" s="96"/>
      <c r="N3765" s="103"/>
      <c r="R3765" s="108"/>
      <c r="S3765" s="98"/>
      <c r="T3765" s="105"/>
      <c r="V3765" s="171"/>
      <c r="W3765" s="95"/>
      <c r="X3765" s="129"/>
      <c r="Y3765" s="100"/>
      <c r="Z3765" s="99"/>
      <c r="AA3765" s="100"/>
      <c r="AB3765" s="99"/>
      <c r="AC3765" s="100"/>
      <c r="AD3765" s="105"/>
      <c r="AE3765" s="94"/>
      <c r="AF3765" s="105"/>
      <c r="AG3765" s="94"/>
      <c r="AH3765" s="132"/>
      <c r="AI3765" s="97"/>
      <c r="AJ3765" s="96"/>
      <c r="AK3765" s="176"/>
      <c r="AL3765" s="169"/>
    </row>
    <row r="3766" spans="13:38" x14ac:dyDescent="0.45">
      <c r="M3766" s="96"/>
      <c r="N3766" s="103"/>
      <c r="R3766" s="108"/>
      <c r="S3766" s="98"/>
      <c r="T3766" s="105"/>
      <c r="V3766" s="171"/>
      <c r="W3766" s="95"/>
      <c r="X3766" s="129"/>
      <c r="Y3766" s="100"/>
      <c r="Z3766" s="99"/>
      <c r="AA3766" s="100"/>
      <c r="AB3766" s="99"/>
      <c r="AC3766" s="100"/>
      <c r="AD3766" s="105"/>
      <c r="AE3766" s="94"/>
      <c r="AF3766" s="105"/>
      <c r="AG3766" s="94"/>
      <c r="AH3766" s="132"/>
      <c r="AI3766" s="97"/>
      <c r="AJ3766" s="96"/>
      <c r="AK3766" s="176"/>
      <c r="AL3766" s="169"/>
    </row>
    <row r="3767" spans="13:38" x14ac:dyDescent="0.45">
      <c r="M3767" s="96"/>
      <c r="N3767" s="103"/>
      <c r="R3767" s="108"/>
      <c r="S3767" s="98"/>
      <c r="T3767" s="105"/>
      <c r="V3767" s="171"/>
      <c r="W3767" s="95"/>
      <c r="X3767" s="129"/>
      <c r="Y3767" s="100"/>
      <c r="Z3767" s="99"/>
      <c r="AA3767" s="100"/>
      <c r="AB3767" s="99"/>
      <c r="AC3767" s="100"/>
      <c r="AD3767" s="105"/>
      <c r="AE3767" s="94"/>
      <c r="AF3767" s="105"/>
      <c r="AG3767" s="94"/>
      <c r="AH3767" s="132"/>
      <c r="AI3767" s="97"/>
      <c r="AJ3767" s="96"/>
      <c r="AK3767" s="176"/>
      <c r="AL3767" s="169"/>
    </row>
    <row r="3768" spans="13:38" x14ac:dyDescent="0.45">
      <c r="M3768" s="96"/>
      <c r="N3768" s="103"/>
      <c r="R3768" s="108"/>
      <c r="S3768" s="98"/>
      <c r="T3768" s="105"/>
      <c r="V3768" s="171"/>
      <c r="W3768" s="95"/>
      <c r="X3768" s="129"/>
      <c r="Y3768" s="100"/>
      <c r="Z3768" s="99"/>
      <c r="AA3768" s="100"/>
      <c r="AB3768" s="99"/>
      <c r="AC3768" s="100"/>
      <c r="AD3768" s="105"/>
      <c r="AE3768" s="94"/>
      <c r="AF3768" s="105"/>
      <c r="AG3768" s="94"/>
      <c r="AH3768" s="132"/>
      <c r="AI3768" s="97"/>
      <c r="AJ3768" s="96"/>
      <c r="AK3768" s="176"/>
      <c r="AL3768" s="169"/>
    </row>
    <row r="3769" spans="13:38" x14ac:dyDescent="0.45">
      <c r="M3769" s="96"/>
      <c r="N3769" s="103"/>
      <c r="R3769" s="108"/>
      <c r="S3769" s="98"/>
      <c r="T3769" s="105"/>
      <c r="V3769" s="171"/>
      <c r="W3769" s="95"/>
      <c r="X3769" s="129"/>
      <c r="Y3769" s="100"/>
      <c r="Z3769" s="99"/>
      <c r="AA3769" s="100"/>
      <c r="AB3769" s="99"/>
      <c r="AC3769" s="100"/>
      <c r="AD3769" s="105"/>
      <c r="AE3769" s="94"/>
      <c r="AF3769" s="105"/>
      <c r="AG3769" s="94"/>
      <c r="AH3769" s="132"/>
      <c r="AI3769" s="97"/>
      <c r="AJ3769" s="96"/>
      <c r="AK3769" s="176"/>
      <c r="AL3769" s="169"/>
    </row>
    <row r="3770" spans="13:38" x14ac:dyDescent="0.45">
      <c r="M3770" s="96"/>
      <c r="N3770" s="103"/>
      <c r="R3770" s="108"/>
      <c r="S3770" s="98"/>
      <c r="T3770" s="105"/>
      <c r="V3770" s="171"/>
      <c r="W3770" s="95"/>
      <c r="X3770" s="129"/>
      <c r="Y3770" s="100"/>
      <c r="Z3770" s="99"/>
      <c r="AA3770" s="100"/>
      <c r="AB3770" s="99"/>
      <c r="AC3770" s="100"/>
      <c r="AD3770" s="105"/>
      <c r="AE3770" s="94"/>
      <c r="AF3770" s="105"/>
      <c r="AG3770" s="94"/>
      <c r="AH3770" s="132"/>
      <c r="AI3770" s="97"/>
      <c r="AJ3770" s="96"/>
      <c r="AK3770" s="176"/>
      <c r="AL3770" s="169"/>
    </row>
    <row r="3771" spans="13:38" x14ac:dyDescent="0.45">
      <c r="M3771" s="96"/>
      <c r="N3771" s="103"/>
      <c r="R3771" s="108"/>
      <c r="S3771" s="98"/>
      <c r="T3771" s="105"/>
      <c r="V3771" s="171"/>
      <c r="W3771" s="95"/>
      <c r="X3771" s="129"/>
      <c r="Y3771" s="100"/>
      <c r="Z3771" s="99"/>
      <c r="AA3771" s="100"/>
      <c r="AB3771" s="99"/>
      <c r="AC3771" s="100"/>
      <c r="AD3771" s="105"/>
      <c r="AE3771" s="94"/>
      <c r="AF3771" s="105"/>
      <c r="AG3771" s="94"/>
      <c r="AH3771" s="132"/>
      <c r="AI3771" s="97"/>
      <c r="AJ3771" s="96"/>
      <c r="AK3771" s="176"/>
      <c r="AL3771" s="169"/>
    </row>
    <row r="3772" spans="13:38" x14ac:dyDescent="0.45">
      <c r="M3772" s="96"/>
      <c r="N3772" s="103"/>
      <c r="R3772" s="108"/>
      <c r="S3772" s="98"/>
      <c r="T3772" s="105"/>
      <c r="V3772" s="171"/>
      <c r="W3772" s="95"/>
      <c r="X3772" s="129"/>
      <c r="Y3772" s="100"/>
      <c r="Z3772" s="99"/>
      <c r="AA3772" s="100"/>
      <c r="AB3772" s="99"/>
      <c r="AC3772" s="100"/>
      <c r="AD3772" s="105"/>
      <c r="AE3772" s="94"/>
      <c r="AF3772" s="105"/>
      <c r="AG3772" s="94"/>
      <c r="AH3772" s="132"/>
      <c r="AI3772" s="97"/>
      <c r="AJ3772" s="96"/>
      <c r="AK3772" s="176"/>
      <c r="AL3772" s="169"/>
    </row>
    <row r="3773" spans="13:38" x14ac:dyDescent="0.45">
      <c r="M3773" s="96"/>
      <c r="N3773" s="103"/>
      <c r="R3773" s="108"/>
      <c r="S3773" s="98"/>
      <c r="T3773" s="105"/>
      <c r="V3773" s="171"/>
      <c r="W3773" s="95"/>
      <c r="X3773" s="129"/>
      <c r="Y3773" s="100"/>
      <c r="Z3773" s="99"/>
      <c r="AA3773" s="100"/>
      <c r="AB3773" s="99"/>
      <c r="AC3773" s="100"/>
      <c r="AD3773" s="105"/>
      <c r="AE3773" s="94"/>
      <c r="AF3773" s="105"/>
      <c r="AG3773" s="94"/>
      <c r="AH3773" s="132"/>
      <c r="AI3773" s="97"/>
      <c r="AJ3773" s="96"/>
      <c r="AK3773" s="176"/>
      <c r="AL3773" s="169"/>
    </row>
    <row r="3774" spans="13:38" x14ac:dyDescent="0.45">
      <c r="M3774" s="96"/>
      <c r="N3774" s="103"/>
      <c r="R3774" s="108"/>
      <c r="S3774" s="98"/>
      <c r="T3774" s="105"/>
      <c r="V3774" s="171"/>
      <c r="W3774" s="95"/>
      <c r="X3774" s="129"/>
      <c r="Y3774" s="100"/>
      <c r="Z3774" s="99"/>
      <c r="AA3774" s="100"/>
      <c r="AB3774" s="99"/>
      <c r="AC3774" s="100"/>
      <c r="AD3774" s="105"/>
      <c r="AE3774" s="94"/>
      <c r="AF3774" s="105"/>
      <c r="AG3774" s="94"/>
      <c r="AH3774" s="132"/>
      <c r="AI3774" s="97"/>
      <c r="AJ3774" s="96"/>
      <c r="AK3774" s="176"/>
      <c r="AL3774" s="169"/>
    </row>
    <row r="3775" spans="13:38" x14ac:dyDescent="0.45">
      <c r="M3775" s="96"/>
      <c r="N3775" s="103"/>
      <c r="R3775" s="108"/>
      <c r="S3775" s="98"/>
      <c r="T3775" s="105"/>
      <c r="V3775" s="171"/>
      <c r="W3775" s="95"/>
      <c r="X3775" s="129"/>
      <c r="Y3775" s="100"/>
      <c r="Z3775" s="99"/>
      <c r="AA3775" s="100"/>
      <c r="AB3775" s="99"/>
      <c r="AC3775" s="100"/>
      <c r="AD3775" s="105"/>
      <c r="AE3775" s="94"/>
      <c r="AF3775" s="105"/>
      <c r="AG3775" s="94"/>
      <c r="AH3775" s="132"/>
      <c r="AI3775" s="97"/>
      <c r="AJ3775" s="96"/>
      <c r="AK3775" s="176"/>
      <c r="AL3775" s="169"/>
    </row>
    <row r="3776" spans="13:38" x14ac:dyDescent="0.45">
      <c r="M3776" s="96"/>
      <c r="N3776" s="103"/>
      <c r="R3776" s="108"/>
      <c r="S3776" s="98"/>
      <c r="T3776" s="105"/>
      <c r="V3776" s="171"/>
      <c r="W3776" s="95"/>
      <c r="X3776" s="129"/>
      <c r="Y3776" s="100"/>
      <c r="Z3776" s="99"/>
      <c r="AA3776" s="100"/>
      <c r="AB3776" s="99"/>
      <c r="AC3776" s="100"/>
      <c r="AD3776" s="105"/>
      <c r="AE3776" s="94"/>
      <c r="AF3776" s="105"/>
      <c r="AG3776" s="94"/>
      <c r="AH3776" s="132"/>
      <c r="AI3776" s="97"/>
      <c r="AJ3776" s="96"/>
      <c r="AK3776" s="176"/>
      <c r="AL3776" s="169"/>
    </row>
    <row r="3777" spans="13:38" x14ac:dyDescent="0.45">
      <c r="M3777" s="96"/>
      <c r="N3777" s="103"/>
      <c r="R3777" s="108"/>
      <c r="S3777" s="98"/>
      <c r="T3777" s="105"/>
      <c r="V3777" s="171"/>
      <c r="W3777" s="95"/>
      <c r="X3777" s="129"/>
      <c r="Y3777" s="100"/>
      <c r="Z3777" s="99"/>
      <c r="AA3777" s="100"/>
      <c r="AB3777" s="99"/>
      <c r="AC3777" s="100"/>
      <c r="AD3777" s="105"/>
      <c r="AE3777" s="94"/>
      <c r="AF3777" s="105"/>
      <c r="AG3777" s="94"/>
      <c r="AH3777" s="132"/>
      <c r="AI3777" s="97"/>
      <c r="AJ3777" s="96"/>
      <c r="AK3777" s="176"/>
      <c r="AL3777" s="169"/>
    </row>
    <row r="3778" spans="13:38" x14ac:dyDescent="0.45">
      <c r="M3778" s="96"/>
      <c r="N3778" s="103"/>
      <c r="R3778" s="108"/>
      <c r="S3778" s="98"/>
      <c r="T3778" s="105"/>
      <c r="V3778" s="171"/>
      <c r="W3778" s="95"/>
      <c r="X3778" s="129"/>
      <c r="Y3778" s="100"/>
      <c r="Z3778" s="99"/>
      <c r="AA3778" s="100"/>
      <c r="AB3778" s="99"/>
      <c r="AC3778" s="100"/>
      <c r="AD3778" s="105"/>
      <c r="AE3778" s="94"/>
      <c r="AF3778" s="105"/>
      <c r="AG3778" s="94"/>
      <c r="AH3778" s="132"/>
      <c r="AI3778" s="97"/>
      <c r="AJ3778" s="96"/>
      <c r="AK3778" s="176"/>
      <c r="AL3778" s="169"/>
    </row>
    <row r="3779" spans="13:38" x14ac:dyDescent="0.45">
      <c r="M3779" s="96"/>
      <c r="N3779" s="103"/>
      <c r="R3779" s="108"/>
      <c r="S3779" s="98"/>
      <c r="T3779" s="105"/>
      <c r="V3779" s="171"/>
      <c r="W3779" s="95"/>
      <c r="X3779" s="129"/>
      <c r="Y3779" s="100"/>
      <c r="Z3779" s="99"/>
      <c r="AA3779" s="100"/>
      <c r="AB3779" s="99"/>
      <c r="AC3779" s="100"/>
      <c r="AD3779" s="105"/>
      <c r="AE3779" s="94"/>
      <c r="AF3779" s="105"/>
      <c r="AG3779" s="94"/>
      <c r="AH3779" s="132"/>
      <c r="AI3779" s="97"/>
      <c r="AJ3779" s="96"/>
      <c r="AK3779" s="176"/>
      <c r="AL3779" s="169"/>
    </row>
    <row r="3780" spans="13:38" x14ac:dyDescent="0.45">
      <c r="M3780" s="96"/>
      <c r="N3780" s="103"/>
      <c r="R3780" s="108"/>
      <c r="S3780" s="98"/>
      <c r="T3780" s="105"/>
      <c r="V3780" s="171"/>
      <c r="W3780" s="95"/>
      <c r="X3780" s="129"/>
      <c r="Y3780" s="100"/>
      <c r="Z3780" s="99"/>
      <c r="AA3780" s="100"/>
      <c r="AB3780" s="99"/>
      <c r="AC3780" s="100"/>
      <c r="AD3780" s="105"/>
      <c r="AE3780" s="94"/>
      <c r="AF3780" s="105"/>
      <c r="AG3780" s="94"/>
      <c r="AH3780" s="132"/>
      <c r="AI3780" s="97"/>
      <c r="AJ3780" s="96"/>
      <c r="AK3780" s="176"/>
      <c r="AL3780" s="169"/>
    </row>
    <row r="3781" spans="13:38" x14ac:dyDescent="0.45">
      <c r="M3781" s="96"/>
      <c r="N3781" s="103"/>
      <c r="R3781" s="108"/>
      <c r="S3781" s="98"/>
      <c r="T3781" s="105"/>
      <c r="V3781" s="171"/>
      <c r="W3781" s="95"/>
      <c r="X3781" s="129"/>
      <c r="Y3781" s="100"/>
      <c r="Z3781" s="99"/>
      <c r="AA3781" s="100"/>
      <c r="AB3781" s="99"/>
      <c r="AC3781" s="100"/>
      <c r="AD3781" s="105"/>
      <c r="AE3781" s="94"/>
      <c r="AF3781" s="105"/>
      <c r="AG3781" s="94"/>
      <c r="AH3781" s="132"/>
      <c r="AI3781" s="97"/>
      <c r="AJ3781" s="96"/>
      <c r="AK3781" s="176"/>
      <c r="AL3781" s="169"/>
    </row>
    <row r="3782" spans="13:38" x14ac:dyDescent="0.45">
      <c r="M3782" s="96"/>
      <c r="N3782" s="103"/>
      <c r="R3782" s="108"/>
      <c r="S3782" s="98"/>
      <c r="T3782" s="105"/>
      <c r="V3782" s="171"/>
      <c r="W3782" s="95"/>
      <c r="X3782" s="129"/>
      <c r="Y3782" s="100"/>
      <c r="Z3782" s="99"/>
      <c r="AA3782" s="100"/>
      <c r="AB3782" s="99"/>
      <c r="AC3782" s="100"/>
      <c r="AD3782" s="105"/>
      <c r="AE3782" s="94"/>
      <c r="AF3782" s="105"/>
      <c r="AG3782" s="94"/>
      <c r="AH3782" s="132"/>
      <c r="AI3782" s="97"/>
      <c r="AJ3782" s="96"/>
      <c r="AK3782" s="176"/>
      <c r="AL3782" s="169"/>
    </row>
    <row r="3783" spans="13:38" x14ac:dyDescent="0.45">
      <c r="M3783" s="96"/>
      <c r="N3783" s="103"/>
      <c r="R3783" s="108"/>
      <c r="S3783" s="98"/>
      <c r="T3783" s="105"/>
      <c r="V3783" s="171"/>
      <c r="W3783" s="95"/>
      <c r="X3783" s="129"/>
      <c r="Y3783" s="100"/>
      <c r="Z3783" s="99"/>
      <c r="AA3783" s="100"/>
      <c r="AB3783" s="99"/>
      <c r="AC3783" s="100"/>
      <c r="AD3783" s="105"/>
      <c r="AE3783" s="94"/>
      <c r="AF3783" s="105"/>
      <c r="AG3783" s="94"/>
      <c r="AH3783" s="132"/>
      <c r="AI3783" s="97"/>
      <c r="AJ3783" s="96"/>
      <c r="AK3783" s="176"/>
      <c r="AL3783" s="169"/>
    </row>
    <row r="3784" spans="13:38" x14ac:dyDescent="0.45">
      <c r="M3784" s="96"/>
      <c r="N3784" s="103"/>
      <c r="R3784" s="108"/>
      <c r="S3784" s="98"/>
      <c r="T3784" s="105"/>
      <c r="V3784" s="171"/>
      <c r="W3784" s="95"/>
      <c r="X3784" s="129"/>
      <c r="Y3784" s="100"/>
      <c r="Z3784" s="99"/>
      <c r="AA3784" s="100"/>
      <c r="AB3784" s="99"/>
      <c r="AC3784" s="100"/>
      <c r="AD3784" s="105"/>
      <c r="AE3784" s="94"/>
      <c r="AF3784" s="105"/>
      <c r="AG3784" s="94"/>
      <c r="AH3784" s="132"/>
      <c r="AI3784" s="97"/>
      <c r="AJ3784" s="96"/>
      <c r="AK3784" s="176"/>
      <c r="AL3784" s="169"/>
    </row>
    <row r="3785" spans="13:38" x14ac:dyDescent="0.45">
      <c r="M3785" s="96"/>
      <c r="N3785" s="103"/>
      <c r="R3785" s="108"/>
      <c r="S3785" s="98"/>
      <c r="T3785" s="105"/>
      <c r="V3785" s="171"/>
      <c r="W3785" s="95"/>
      <c r="X3785" s="129"/>
      <c r="Y3785" s="100"/>
      <c r="Z3785" s="99"/>
      <c r="AA3785" s="100"/>
      <c r="AB3785" s="99"/>
      <c r="AC3785" s="100"/>
      <c r="AD3785" s="105"/>
      <c r="AE3785" s="94"/>
      <c r="AF3785" s="105"/>
      <c r="AG3785" s="94"/>
      <c r="AH3785" s="132"/>
      <c r="AI3785" s="97"/>
      <c r="AJ3785" s="96"/>
      <c r="AK3785" s="176"/>
      <c r="AL3785" s="169"/>
    </row>
    <row r="3786" spans="13:38" x14ac:dyDescent="0.45">
      <c r="M3786" s="96"/>
      <c r="N3786" s="103"/>
      <c r="R3786" s="108"/>
      <c r="S3786" s="98"/>
      <c r="T3786" s="105"/>
      <c r="V3786" s="171"/>
      <c r="W3786" s="95"/>
      <c r="X3786" s="129"/>
      <c r="Y3786" s="100"/>
      <c r="Z3786" s="99"/>
      <c r="AA3786" s="100"/>
      <c r="AB3786" s="99"/>
      <c r="AC3786" s="100"/>
      <c r="AD3786" s="105"/>
      <c r="AE3786" s="94"/>
      <c r="AF3786" s="105"/>
      <c r="AG3786" s="94"/>
      <c r="AH3786" s="132"/>
      <c r="AI3786" s="97"/>
      <c r="AJ3786" s="96"/>
      <c r="AK3786" s="176"/>
      <c r="AL3786" s="169"/>
    </row>
    <row r="3787" spans="13:38" x14ac:dyDescent="0.45">
      <c r="M3787" s="96"/>
      <c r="N3787" s="103"/>
      <c r="R3787" s="108"/>
      <c r="S3787" s="98"/>
      <c r="T3787" s="105"/>
      <c r="V3787" s="171"/>
      <c r="W3787" s="95"/>
      <c r="X3787" s="129"/>
      <c r="Y3787" s="100"/>
      <c r="Z3787" s="99"/>
      <c r="AA3787" s="100"/>
      <c r="AB3787" s="99"/>
      <c r="AC3787" s="100"/>
      <c r="AD3787" s="105"/>
      <c r="AE3787" s="94"/>
      <c r="AF3787" s="105"/>
      <c r="AG3787" s="94"/>
      <c r="AH3787" s="132"/>
      <c r="AI3787" s="97"/>
      <c r="AJ3787" s="96"/>
      <c r="AK3787" s="176"/>
      <c r="AL3787" s="169"/>
    </row>
    <row r="3788" spans="13:38" x14ac:dyDescent="0.45">
      <c r="M3788" s="96"/>
      <c r="N3788" s="103"/>
      <c r="R3788" s="108"/>
      <c r="S3788" s="98"/>
      <c r="T3788" s="105"/>
      <c r="V3788" s="171"/>
      <c r="W3788" s="95"/>
      <c r="X3788" s="129"/>
      <c r="Y3788" s="100"/>
      <c r="Z3788" s="99"/>
      <c r="AA3788" s="100"/>
      <c r="AB3788" s="99"/>
      <c r="AC3788" s="100"/>
      <c r="AD3788" s="105"/>
      <c r="AE3788" s="94"/>
      <c r="AF3788" s="105"/>
      <c r="AG3788" s="94"/>
      <c r="AH3788" s="132"/>
      <c r="AI3788" s="97"/>
      <c r="AJ3788" s="96"/>
      <c r="AK3788" s="176"/>
      <c r="AL3788" s="169"/>
    </row>
    <row r="3789" spans="13:38" x14ac:dyDescent="0.45">
      <c r="M3789" s="96"/>
      <c r="N3789" s="103"/>
      <c r="R3789" s="108"/>
      <c r="S3789" s="98"/>
      <c r="T3789" s="105"/>
      <c r="V3789" s="171"/>
      <c r="W3789" s="95"/>
      <c r="X3789" s="129"/>
      <c r="Y3789" s="100"/>
      <c r="Z3789" s="99"/>
      <c r="AA3789" s="100"/>
      <c r="AB3789" s="99"/>
      <c r="AC3789" s="100"/>
      <c r="AD3789" s="105"/>
      <c r="AE3789" s="94"/>
      <c r="AF3789" s="105"/>
      <c r="AG3789" s="94"/>
      <c r="AH3789" s="132"/>
      <c r="AI3789" s="97"/>
      <c r="AJ3789" s="96"/>
      <c r="AK3789" s="176"/>
      <c r="AL3789" s="169"/>
    </row>
    <row r="3790" spans="13:38" x14ac:dyDescent="0.45">
      <c r="M3790" s="96"/>
      <c r="N3790" s="103"/>
      <c r="R3790" s="108"/>
      <c r="S3790" s="98"/>
      <c r="T3790" s="105"/>
      <c r="V3790" s="171"/>
      <c r="W3790" s="95"/>
      <c r="X3790" s="129"/>
      <c r="Y3790" s="100"/>
      <c r="Z3790" s="99"/>
      <c r="AA3790" s="100"/>
      <c r="AB3790" s="99"/>
      <c r="AC3790" s="100"/>
      <c r="AD3790" s="105"/>
      <c r="AE3790" s="94"/>
      <c r="AF3790" s="105"/>
      <c r="AG3790" s="94"/>
      <c r="AH3790" s="132"/>
      <c r="AI3790" s="97"/>
      <c r="AJ3790" s="96"/>
      <c r="AK3790" s="176"/>
      <c r="AL3790" s="169"/>
    </row>
    <row r="3791" spans="13:38" x14ac:dyDescent="0.45">
      <c r="M3791" s="96"/>
      <c r="N3791" s="103"/>
      <c r="R3791" s="108"/>
      <c r="S3791" s="98"/>
      <c r="T3791" s="105"/>
      <c r="V3791" s="171"/>
      <c r="W3791" s="95"/>
      <c r="X3791" s="129"/>
      <c r="Y3791" s="100"/>
      <c r="Z3791" s="99"/>
      <c r="AA3791" s="100"/>
      <c r="AB3791" s="99"/>
      <c r="AC3791" s="100"/>
      <c r="AD3791" s="105"/>
      <c r="AE3791" s="94"/>
      <c r="AF3791" s="105"/>
      <c r="AG3791" s="94"/>
      <c r="AH3791" s="132"/>
      <c r="AI3791" s="97"/>
      <c r="AJ3791" s="96"/>
      <c r="AK3791" s="176"/>
      <c r="AL3791" s="169"/>
    </row>
    <row r="3792" spans="13:38" x14ac:dyDescent="0.45">
      <c r="M3792" s="96"/>
      <c r="N3792" s="103"/>
      <c r="R3792" s="108"/>
      <c r="S3792" s="98"/>
      <c r="T3792" s="105"/>
      <c r="V3792" s="171"/>
      <c r="W3792" s="95"/>
      <c r="X3792" s="129"/>
      <c r="Y3792" s="100"/>
      <c r="Z3792" s="99"/>
      <c r="AA3792" s="100"/>
      <c r="AB3792" s="99"/>
      <c r="AC3792" s="100"/>
      <c r="AD3792" s="105"/>
      <c r="AE3792" s="94"/>
      <c r="AF3792" s="105"/>
      <c r="AG3792" s="94"/>
      <c r="AH3792" s="132"/>
      <c r="AI3792" s="97"/>
      <c r="AJ3792" s="96"/>
      <c r="AK3792" s="176"/>
      <c r="AL3792" s="169"/>
    </row>
    <row r="3793" spans="13:38" x14ac:dyDescent="0.45">
      <c r="M3793" s="96"/>
      <c r="N3793" s="103"/>
      <c r="R3793" s="108"/>
      <c r="S3793" s="98"/>
      <c r="T3793" s="105"/>
      <c r="V3793" s="171"/>
      <c r="W3793" s="95"/>
      <c r="X3793" s="129"/>
      <c r="Y3793" s="100"/>
      <c r="Z3793" s="99"/>
      <c r="AA3793" s="100"/>
      <c r="AB3793" s="99"/>
      <c r="AC3793" s="100"/>
      <c r="AD3793" s="105"/>
      <c r="AE3793" s="94"/>
      <c r="AF3793" s="105"/>
      <c r="AG3793" s="94"/>
      <c r="AH3793" s="132"/>
      <c r="AI3793" s="97"/>
      <c r="AJ3793" s="96"/>
      <c r="AK3793" s="176"/>
      <c r="AL3793" s="169"/>
    </row>
    <row r="3794" spans="13:38" x14ac:dyDescent="0.45">
      <c r="M3794" s="96"/>
      <c r="N3794" s="103"/>
      <c r="R3794" s="108"/>
      <c r="S3794" s="98"/>
      <c r="T3794" s="105"/>
      <c r="V3794" s="171"/>
      <c r="W3794" s="95"/>
      <c r="X3794" s="129"/>
      <c r="Y3794" s="100"/>
      <c r="Z3794" s="99"/>
      <c r="AA3794" s="100"/>
      <c r="AB3794" s="99"/>
      <c r="AC3794" s="100"/>
      <c r="AD3794" s="105"/>
      <c r="AE3794" s="94"/>
      <c r="AF3794" s="105"/>
      <c r="AG3794" s="94"/>
      <c r="AH3794" s="132"/>
      <c r="AI3794" s="97"/>
      <c r="AJ3794" s="96"/>
      <c r="AK3794" s="176"/>
      <c r="AL3794" s="169"/>
    </row>
    <row r="3795" spans="13:38" x14ac:dyDescent="0.45">
      <c r="M3795" s="96"/>
      <c r="N3795" s="103"/>
      <c r="R3795" s="108"/>
      <c r="S3795" s="98"/>
      <c r="T3795" s="105"/>
      <c r="V3795" s="171"/>
      <c r="W3795" s="95"/>
      <c r="X3795" s="129"/>
      <c r="Y3795" s="100"/>
      <c r="Z3795" s="99"/>
      <c r="AA3795" s="100"/>
      <c r="AB3795" s="99"/>
      <c r="AC3795" s="100"/>
      <c r="AD3795" s="105"/>
      <c r="AE3795" s="94"/>
      <c r="AF3795" s="105"/>
      <c r="AG3795" s="94"/>
      <c r="AH3795" s="132"/>
      <c r="AI3795" s="97"/>
      <c r="AJ3795" s="96"/>
      <c r="AK3795" s="176"/>
      <c r="AL3795" s="169"/>
    </row>
    <row r="3796" spans="13:38" x14ac:dyDescent="0.45">
      <c r="M3796" s="96"/>
      <c r="N3796" s="103"/>
      <c r="R3796" s="108"/>
      <c r="S3796" s="98"/>
      <c r="T3796" s="105"/>
      <c r="V3796" s="171"/>
      <c r="W3796" s="95"/>
      <c r="X3796" s="129"/>
      <c r="Y3796" s="100"/>
      <c r="Z3796" s="99"/>
      <c r="AA3796" s="100"/>
      <c r="AB3796" s="99"/>
      <c r="AC3796" s="100"/>
      <c r="AD3796" s="105"/>
      <c r="AE3796" s="94"/>
      <c r="AF3796" s="105"/>
      <c r="AG3796" s="94"/>
      <c r="AH3796" s="132"/>
      <c r="AI3796" s="97"/>
      <c r="AJ3796" s="96"/>
      <c r="AK3796" s="176"/>
      <c r="AL3796" s="169"/>
    </row>
    <row r="3797" spans="13:38" x14ac:dyDescent="0.45">
      <c r="M3797" s="96"/>
      <c r="N3797" s="103"/>
      <c r="R3797" s="108"/>
      <c r="S3797" s="98"/>
      <c r="T3797" s="105"/>
      <c r="V3797" s="171"/>
      <c r="W3797" s="95"/>
      <c r="X3797" s="129"/>
      <c r="Y3797" s="100"/>
      <c r="Z3797" s="99"/>
      <c r="AA3797" s="100"/>
      <c r="AB3797" s="99"/>
      <c r="AC3797" s="100"/>
      <c r="AD3797" s="105"/>
      <c r="AE3797" s="94"/>
      <c r="AF3797" s="105"/>
      <c r="AG3797" s="94"/>
      <c r="AH3797" s="132"/>
      <c r="AI3797" s="97"/>
      <c r="AJ3797" s="96"/>
      <c r="AK3797" s="176"/>
      <c r="AL3797" s="169"/>
    </row>
    <row r="3798" spans="13:38" x14ac:dyDescent="0.45">
      <c r="M3798" s="96"/>
      <c r="N3798" s="103"/>
      <c r="R3798" s="108"/>
      <c r="S3798" s="98"/>
      <c r="T3798" s="105"/>
      <c r="V3798" s="171"/>
      <c r="W3798" s="95"/>
      <c r="X3798" s="129"/>
      <c r="Y3798" s="100"/>
      <c r="Z3798" s="99"/>
      <c r="AA3798" s="100"/>
      <c r="AB3798" s="99"/>
      <c r="AC3798" s="100"/>
      <c r="AD3798" s="105"/>
      <c r="AE3798" s="94"/>
      <c r="AF3798" s="105"/>
      <c r="AG3798" s="94"/>
      <c r="AH3798" s="132"/>
      <c r="AI3798" s="97"/>
      <c r="AJ3798" s="96"/>
      <c r="AK3798" s="176"/>
      <c r="AL3798" s="169"/>
    </row>
    <row r="3799" spans="13:38" x14ac:dyDescent="0.45">
      <c r="M3799" s="96"/>
      <c r="N3799" s="103"/>
      <c r="R3799" s="108"/>
      <c r="S3799" s="98"/>
      <c r="T3799" s="105"/>
      <c r="V3799" s="171"/>
      <c r="W3799" s="95"/>
      <c r="X3799" s="129"/>
      <c r="Y3799" s="100"/>
      <c r="Z3799" s="99"/>
      <c r="AA3799" s="100"/>
      <c r="AB3799" s="99"/>
      <c r="AC3799" s="100"/>
      <c r="AD3799" s="105"/>
      <c r="AE3799" s="94"/>
      <c r="AF3799" s="105"/>
      <c r="AG3799" s="94"/>
      <c r="AH3799" s="132"/>
      <c r="AI3799" s="97"/>
      <c r="AJ3799" s="96"/>
      <c r="AK3799" s="176"/>
      <c r="AL3799" s="169"/>
    </row>
    <row r="3800" spans="13:38" x14ac:dyDescent="0.45">
      <c r="M3800" s="96"/>
      <c r="N3800" s="103"/>
      <c r="R3800" s="108"/>
      <c r="S3800" s="98"/>
      <c r="T3800" s="105"/>
      <c r="V3800" s="171"/>
      <c r="W3800" s="95"/>
      <c r="X3800" s="129"/>
      <c r="Y3800" s="100"/>
      <c r="Z3800" s="99"/>
      <c r="AA3800" s="100"/>
      <c r="AB3800" s="99"/>
      <c r="AC3800" s="100"/>
      <c r="AD3800" s="105"/>
      <c r="AE3800" s="94"/>
      <c r="AF3800" s="105"/>
      <c r="AG3800" s="94"/>
      <c r="AH3800" s="132"/>
      <c r="AI3800" s="97"/>
      <c r="AJ3800" s="96"/>
      <c r="AK3800" s="176"/>
      <c r="AL3800" s="169"/>
    </row>
    <row r="3801" spans="13:38" x14ac:dyDescent="0.45">
      <c r="M3801" s="96"/>
      <c r="N3801" s="103"/>
      <c r="R3801" s="108"/>
      <c r="S3801" s="98"/>
      <c r="T3801" s="105"/>
      <c r="V3801" s="171"/>
      <c r="W3801" s="95"/>
      <c r="X3801" s="129"/>
      <c r="Y3801" s="100"/>
      <c r="Z3801" s="99"/>
      <c r="AA3801" s="100"/>
      <c r="AB3801" s="99"/>
      <c r="AC3801" s="100"/>
      <c r="AD3801" s="105"/>
      <c r="AE3801" s="94"/>
      <c r="AF3801" s="105"/>
      <c r="AG3801" s="94"/>
      <c r="AH3801" s="132"/>
      <c r="AI3801" s="97"/>
      <c r="AJ3801" s="96"/>
      <c r="AK3801" s="176"/>
      <c r="AL3801" s="169"/>
    </row>
    <row r="3802" spans="13:38" x14ac:dyDescent="0.45">
      <c r="M3802" s="96"/>
      <c r="N3802" s="103"/>
      <c r="R3802" s="108"/>
      <c r="S3802" s="98"/>
      <c r="T3802" s="105"/>
      <c r="V3802" s="171"/>
      <c r="W3802" s="95"/>
      <c r="X3802" s="129"/>
      <c r="Y3802" s="100"/>
      <c r="Z3802" s="99"/>
      <c r="AA3802" s="100"/>
      <c r="AB3802" s="99"/>
      <c r="AC3802" s="100"/>
      <c r="AD3802" s="105"/>
      <c r="AE3802" s="94"/>
      <c r="AF3802" s="105"/>
      <c r="AG3802" s="94"/>
      <c r="AH3802" s="132"/>
      <c r="AI3802" s="97"/>
      <c r="AJ3802" s="96"/>
      <c r="AK3802" s="176"/>
      <c r="AL3802" s="169"/>
    </row>
    <row r="3803" spans="13:38" x14ac:dyDescent="0.45">
      <c r="M3803" s="96"/>
      <c r="N3803" s="103"/>
      <c r="R3803" s="108"/>
      <c r="S3803" s="98"/>
      <c r="T3803" s="105"/>
      <c r="V3803" s="171"/>
      <c r="W3803" s="95"/>
      <c r="X3803" s="129"/>
      <c r="Y3803" s="100"/>
      <c r="Z3803" s="99"/>
      <c r="AA3803" s="100"/>
      <c r="AB3803" s="99"/>
      <c r="AC3803" s="100"/>
      <c r="AD3803" s="105"/>
      <c r="AE3803" s="94"/>
      <c r="AF3803" s="105"/>
      <c r="AG3803" s="94"/>
      <c r="AH3803" s="132"/>
      <c r="AI3803" s="97"/>
      <c r="AJ3803" s="96"/>
      <c r="AK3803" s="176"/>
      <c r="AL3803" s="169"/>
    </row>
    <row r="3804" spans="13:38" x14ac:dyDescent="0.45">
      <c r="M3804" s="96"/>
      <c r="N3804" s="103"/>
      <c r="R3804" s="108"/>
      <c r="S3804" s="98"/>
      <c r="T3804" s="105"/>
      <c r="V3804" s="171"/>
      <c r="W3804" s="95"/>
      <c r="X3804" s="129"/>
      <c r="Y3804" s="100"/>
      <c r="Z3804" s="99"/>
      <c r="AA3804" s="100"/>
      <c r="AB3804" s="99"/>
      <c r="AC3804" s="100"/>
      <c r="AD3804" s="105"/>
      <c r="AE3804" s="94"/>
      <c r="AF3804" s="105"/>
      <c r="AG3804" s="94"/>
      <c r="AH3804" s="132"/>
      <c r="AI3804" s="97"/>
      <c r="AJ3804" s="96"/>
      <c r="AK3804" s="176"/>
      <c r="AL3804" s="169"/>
    </row>
    <row r="3805" spans="13:38" x14ac:dyDescent="0.45">
      <c r="M3805" s="96"/>
      <c r="N3805" s="103"/>
      <c r="R3805" s="108"/>
      <c r="S3805" s="98"/>
      <c r="T3805" s="105"/>
      <c r="V3805" s="171"/>
      <c r="W3805" s="95"/>
      <c r="X3805" s="129"/>
      <c r="Y3805" s="100"/>
      <c r="Z3805" s="99"/>
      <c r="AA3805" s="100"/>
      <c r="AB3805" s="99"/>
      <c r="AC3805" s="100"/>
      <c r="AD3805" s="105"/>
      <c r="AE3805" s="94"/>
      <c r="AF3805" s="105"/>
      <c r="AG3805" s="94"/>
      <c r="AH3805" s="132"/>
      <c r="AI3805" s="97"/>
      <c r="AJ3805" s="96"/>
      <c r="AK3805" s="176"/>
      <c r="AL3805" s="169"/>
    </row>
    <row r="3806" spans="13:38" x14ac:dyDescent="0.45">
      <c r="M3806" s="96"/>
      <c r="N3806" s="103"/>
      <c r="R3806" s="108"/>
      <c r="S3806" s="98"/>
      <c r="T3806" s="105"/>
      <c r="V3806" s="171"/>
      <c r="W3806" s="95"/>
      <c r="X3806" s="129"/>
      <c r="Y3806" s="100"/>
      <c r="Z3806" s="99"/>
      <c r="AA3806" s="100"/>
      <c r="AB3806" s="99"/>
      <c r="AC3806" s="100"/>
      <c r="AD3806" s="105"/>
      <c r="AE3806" s="94"/>
      <c r="AF3806" s="105"/>
      <c r="AG3806" s="94"/>
      <c r="AH3806" s="132"/>
      <c r="AI3806" s="97"/>
      <c r="AJ3806" s="96"/>
      <c r="AK3806" s="176"/>
      <c r="AL3806" s="169"/>
    </row>
    <row r="3807" spans="13:38" x14ac:dyDescent="0.45">
      <c r="M3807" s="96"/>
      <c r="N3807" s="103"/>
      <c r="R3807" s="108"/>
      <c r="S3807" s="98"/>
      <c r="T3807" s="105"/>
      <c r="V3807" s="171"/>
      <c r="W3807" s="95"/>
      <c r="X3807" s="129"/>
      <c r="Y3807" s="100"/>
      <c r="Z3807" s="99"/>
      <c r="AA3807" s="100"/>
      <c r="AB3807" s="99"/>
      <c r="AC3807" s="100"/>
      <c r="AD3807" s="105"/>
      <c r="AE3807" s="94"/>
      <c r="AF3807" s="105"/>
      <c r="AG3807" s="94"/>
      <c r="AH3807" s="132"/>
      <c r="AI3807" s="97"/>
      <c r="AJ3807" s="96"/>
      <c r="AK3807" s="176"/>
      <c r="AL3807" s="169"/>
    </row>
    <row r="3808" spans="13:38" x14ac:dyDescent="0.45">
      <c r="M3808" s="96"/>
      <c r="N3808" s="103"/>
      <c r="R3808" s="108"/>
      <c r="S3808" s="98"/>
      <c r="T3808" s="105"/>
      <c r="V3808" s="171"/>
      <c r="W3808" s="95"/>
      <c r="X3808" s="129"/>
      <c r="Y3808" s="100"/>
      <c r="Z3808" s="99"/>
      <c r="AA3808" s="100"/>
      <c r="AB3808" s="99"/>
      <c r="AC3808" s="100"/>
      <c r="AD3808" s="105"/>
      <c r="AE3808" s="94"/>
      <c r="AF3808" s="105"/>
      <c r="AG3808" s="94"/>
      <c r="AH3808" s="132"/>
      <c r="AI3808" s="97"/>
      <c r="AJ3808" s="96"/>
      <c r="AK3808" s="176"/>
      <c r="AL3808" s="169"/>
    </row>
    <row r="3809" spans="13:38" x14ac:dyDescent="0.45">
      <c r="M3809" s="96"/>
      <c r="N3809" s="103"/>
      <c r="R3809" s="108"/>
      <c r="S3809" s="98"/>
      <c r="T3809" s="105"/>
      <c r="V3809" s="171"/>
      <c r="W3809" s="95"/>
      <c r="X3809" s="129"/>
      <c r="Y3809" s="100"/>
      <c r="Z3809" s="99"/>
      <c r="AA3809" s="100"/>
      <c r="AB3809" s="99"/>
      <c r="AC3809" s="100"/>
      <c r="AD3809" s="105"/>
      <c r="AE3809" s="94"/>
      <c r="AF3809" s="105"/>
      <c r="AG3809" s="94"/>
      <c r="AH3809" s="132"/>
      <c r="AI3809" s="97"/>
      <c r="AJ3809" s="96"/>
      <c r="AK3809" s="176"/>
      <c r="AL3809" s="169"/>
    </row>
    <row r="3810" spans="13:38" x14ac:dyDescent="0.45">
      <c r="M3810" s="96"/>
      <c r="N3810" s="103"/>
      <c r="R3810" s="108"/>
      <c r="S3810" s="98"/>
      <c r="T3810" s="105"/>
      <c r="V3810" s="171"/>
      <c r="W3810" s="95"/>
      <c r="X3810" s="129"/>
      <c r="Y3810" s="100"/>
      <c r="Z3810" s="99"/>
      <c r="AA3810" s="100"/>
      <c r="AB3810" s="99"/>
      <c r="AC3810" s="100"/>
      <c r="AD3810" s="105"/>
      <c r="AE3810" s="94"/>
      <c r="AF3810" s="105"/>
      <c r="AG3810" s="94"/>
      <c r="AH3810" s="132"/>
      <c r="AI3810" s="97"/>
      <c r="AJ3810" s="96"/>
      <c r="AK3810" s="176"/>
      <c r="AL3810" s="169"/>
    </row>
    <row r="3811" spans="13:38" x14ac:dyDescent="0.45">
      <c r="M3811" s="96"/>
      <c r="N3811" s="103"/>
      <c r="R3811" s="108"/>
      <c r="S3811" s="98"/>
      <c r="T3811" s="105"/>
      <c r="V3811" s="171"/>
      <c r="W3811" s="95"/>
      <c r="X3811" s="129"/>
      <c r="Y3811" s="100"/>
      <c r="Z3811" s="99"/>
      <c r="AA3811" s="100"/>
      <c r="AB3811" s="99"/>
      <c r="AC3811" s="100"/>
      <c r="AD3811" s="105"/>
      <c r="AE3811" s="94"/>
      <c r="AF3811" s="105"/>
      <c r="AG3811" s="94"/>
      <c r="AH3811" s="132"/>
      <c r="AI3811" s="97"/>
      <c r="AJ3811" s="96"/>
      <c r="AK3811" s="176"/>
      <c r="AL3811" s="169"/>
    </row>
    <row r="3812" spans="13:38" x14ac:dyDescent="0.45">
      <c r="M3812" s="96"/>
      <c r="N3812" s="103"/>
      <c r="R3812" s="108"/>
      <c r="S3812" s="98"/>
      <c r="T3812" s="105"/>
      <c r="V3812" s="171"/>
      <c r="W3812" s="95"/>
      <c r="X3812" s="129"/>
      <c r="Y3812" s="100"/>
      <c r="Z3812" s="99"/>
      <c r="AA3812" s="100"/>
      <c r="AB3812" s="99"/>
      <c r="AC3812" s="100"/>
      <c r="AD3812" s="105"/>
      <c r="AE3812" s="94"/>
      <c r="AF3812" s="105"/>
      <c r="AG3812" s="94"/>
      <c r="AH3812" s="132"/>
      <c r="AI3812" s="97"/>
      <c r="AJ3812" s="96"/>
      <c r="AK3812" s="176"/>
      <c r="AL3812" s="169"/>
    </row>
    <row r="3813" spans="13:38" x14ac:dyDescent="0.45">
      <c r="M3813" s="96"/>
      <c r="N3813" s="103"/>
      <c r="R3813" s="108"/>
      <c r="S3813" s="98"/>
      <c r="T3813" s="105"/>
      <c r="V3813" s="171"/>
      <c r="W3813" s="95"/>
      <c r="X3813" s="129"/>
      <c r="Y3813" s="100"/>
      <c r="Z3813" s="99"/>
      <c r="AA3813" s="100"/>
      <c r="AB3813" s="99"/>
      <c r="AC3813" s="100"/>
      <c r="AD3813" s="105"/>
      <c r="AE3813" s="94"/>
      <c r="AF3813" s="105"/>
      <c r="AG3813" s="94"/>
      <c r="AH3813" s="132"/>
      <c r="AI3813" s="97"/>
      <c r="AJ3813" s="96"/>
      <c r="AK3813" s="176"/>
      <c r="AL3813" s="169"/>
    </row>
    <row r="3814" spans="13:38" x14ac:dyDescent="0.45">
      <c r="M3814" s="96"/>
      <c r="N3814" s="103"/>
      <c r="R3814" s="108"/>
      <c r="S3814" s="98"/>
      <c r="T3814" s="105"/>
      <c r="V3814" s="171"/>
      <c r="W3814" s="95"/>
      <c r="X3814" s="129"/>
      <c r="Y3814" s="100"/>
      <c r="Z3814" s="99"/>
      <c r="AA3814" s="100"/>
      <c r="AB3814" s="99"/>
      <c r="AC3814" s="100"/>
      <c r="AD3814" s="105"/>
      <c r="AE3814" s="94"/>
      <c r="AF3814" s="105"/>
      <c r="AG3814" s="94"/>
      <c r="AH3814" s="132"/>
      <c r="AI3814" s="97"/>
      <c r="AJ3814" s="96"/>
      <c r="AK3814" s="176"/>
      <c r="AL3814" s="169"/>
    </row>
    <row r="3815" spans="13:38" x14ac:dyDescent="0.45">
      <c r="M3815" s="96"/>
      <c r="N3815" s="103"/>
      <c r="R3815" s="108"/>
      <c r="S3815" s="98"/>
      <c r="T3815" s="105"/>
      <c r="V3815" s="171"/>
      <c r="W3815" s="95"/>
      <c r="X3815" s="129"/>
      <c r="Y3815" s="100"/>
      <c r="Z3815" s="99"/>
      <c r="AA3815" s="100"/>
      <c r="AB3815" s="99"/>
      <c r="AC3815" s="100"/>
      <c r="AD3815" s="105"/>
      <c r="AE3815" s="94"/>
      <c r="AF3815" s="105"/>
      <c r="AG3815" s="94"/>
      <c r="AH3815" s="132"/>
      <c r="AI3815" s="97"/>
      <c r="AJ3815" s="96"/>
      <c r="AK3815" s="176"/>
      <c r="AL3815" s="169"/>
    </row>
    <row r="3816" spans="13:38" x14ac:dyDescent="0.45">
      <c r="M3816" s="96"/>
      <c r="N3816" s="103"/>
      <c r="R3816" s="108"/>
      <c r="S3816" s="98"/>
      <c r="T3816" s="105"/>
      <c r="V3816" s="171"/>
      <c r="W3816" s="95"/>
      <c r="X3816" s="129"/>
      <c r="Y3816" s="100"/>
      <c r="Z3816" s="99"/>
      <c r="AA3816" s="100"/>
      <c r="AB3816" s="99"/>
      <c r="AC3816" s="100"/>
      <c r="AD3816" s="105"/>
      <c r="AE3816" s="94"/>
      <c r="AF3816" s="105"/>
      <c r="AG3816" s="94"/>
      <c r="AH3816" s="132"/>
      <c r="AI3816" s="97"/>
      <c r="AJ3816" s="96"/>
      <c r="AK3816" s="176"/>
      <c r="AL3816" s="169"/>
    </row>
    <row r="3817" spans="13:38" x14ac:dyDescent="0.45">
      <c r="M3817" s="96"/>
      <c r="N3817" s="103"/>
      <c r="R3817" s="108"/>
      <c r="S3817" s="98"/>
      <c r="T3817" s="105"/>
      <c r="V3817" s="171"/>
      <c r="W3817" s="95"/>
      <c r="X3817" s="129"/>
      <c r="Y3817" s="100"/>
      <c r="Z3817" s="99"/>
      <c r="AA3817" s="100"/>
      <c r="AB3817" s="99"/>
      <c r="AC3817" s="100"/>
      <c r="AD3817" s="105"/>
      <c r="AE3817" s="94"/>
      <c r="AF3817" s="105"/>
      <c r="AG3817" s="94"/>
      <c r="AH3817" s="132"/>
      <c r="AI3817" s="97"/>
      <c r="AJ3817" s="96"/>
      <c r="AK3817" s="176"/>
      <c r="AL3817" s="169"/>
    </row>
    <row r="3818" spans="13:38" x14ac:dyDescent="0.45">
      <c r="M3818" s="96"/>
      <c r="N3818" s="103"/>
      <c r="R3818" s="108"/>
      <c r="S3818" s="98"/>
      <c r="T3818" s="105"/>
      <c r="V3818" s="171"/>
      <c r="W3818" s="95"/>
      <c r="X3818" s="129"/>
      <c r="Y3818" s="100"/>
      <c r="Z3818" s="99"/>
      <c r="AA3818" s="100"/>
      <c r="AB3818" s="99"/>
      <c r="AC3818" s="100"/>
      <c r="AD3818" s="105"/>
      <c r="AE3818" s="94"/>
      <c r="AF3818" s="105"/>
      <c r="AG3818" s="94"/>
      <c r="AH3818" s="132"/>
      <c r="AI3818" s="97"/>
      <c r="AJ3818" s="96"/>
      <c r="AK3818" s="176"/>
      <c r="AL3818" s="169"/>
    </row>
    <row r="3819" spans="13:38" x14ac:dyDescent="0.45">
      <c r="M3819" s="96"/>
      <c r="N3819" s="103"/>
      <c r="R3819" s="108"/>
      <c r="S3819" s="98"/>
      <c r="T3819" s="105"/>
      <c r="V3819" s="171"/>
      <c r="W3819" s="95"/>
      <c r="X3819" s="129"/>
      <c r="Y3819" s="100"/>
      <c r="Z3819" s="99"/>
      <c r="AA3819" s="100"/>
      <c r="AB3819" s="99"/>
      <c r="AC3819" s="100"/>
      <c r="AD3819" s="105"/>
      <c r="AE3819" s="94"/>
      <c r="AF3819" s="105"/>
      <c r="AG3819" s="94"/>
      <c r="AH3819" s="132"/>
      <c r="AI3819" s="97"/>
      <c r="AJ3819" s="96"/>
      <c r="AK3819" s="176"/>
      <c r="AL3819" s="169"/>
    </row>
    <row r="3820" spans="13:38" x14ac:dyDescent="0.45">
      <c r="M3820" s="96"/>
      <c r="N3820" s="103"/>
      <c r="R3820" s="108"/>
      <c r="S3820" s="98"/>
      <c r="T3820" s="105"/>
      <c r="V3820" s="171"/>
      <c r="W3820" s="95"/>
      <c r="X3820" s="129"/>
      <c r="Y3820" s="100"/>
      <c r="Z3820" s="99"/>
      <c r="AA3820" s="100"/>
      <c r="AB3820" s="99"/>
      <c r="AC3820" s="100"/>
      <c r="AD3820" s="105"/>
      <c r="AE3820" s="94"/>
      <c r="AF3820" s="105"/>
      <c r="AG3820" s="94"/>
      <c r="AH3820" s="132"/>
      <c r="AI3820" s="97"/>
      <c r="AJ3820" s="96"/>
      <c r="AK3820" s="176"/>
      <c r="AL3820" s="169"/>
    </row>
    <row r="3821" spans="13:38" x14ac:dyDescent="0.45">
      <c r="M3821" s="96"/>
      <c r="N3821" s="103"/>
      <c r="R3821" s="108"/>
      <c r="S3821" s="98"/>
      <c r="T3821" s="105"/>
      <c r="V3821" s="171"/>
      <c r="W3821" s="95"/>
      <c r="X3821" s="129"/>
      <c r="Y3821" s="100"/>
      <c r="Z3821" s="99"/>
      <c r="AA3821" s="100"/>
      <c r="AB3821" s="99"/>
      <c r="AC3821" s="100"/>
      <c r="AD3821" s="105"/>
      <c r="AE3821" s="94"/>
      <c r="AF3821" s="105"/>
      <c r="AG3821" s="94"/>
      <c r="AH3821" s="132"/>
      <c r="AI3821" s="97"/>
      <c r="AJ3821" s="96"/>
      <c r="AK3821" s="176"/>
      <c r="AL3821" s="169"/>
    </row>
    <row r="3822" spans="13:38" x14ac:dyDescent="0.45">
      <c r="M3822" s="96"/>
      <c r="N3822" s="103"/>
      <c r="R3822" s="108"/>
      <c r="S3822" s="98"/>
      <c r="T3822" s="105"/>
      <c r="V3822" s="171"/>
      <c r="W3822" s="95"/>
      <c r="X3822" s="129"/>
      <c r="Y3822" s="100"/>
      <c r="Z3822" s="99"/>
      <c r="AA3822" s="100"/>
      <c r="AB3822" s="99"/>
      <c r="AC3822" s="100"/>
      <c r="AD3822" s="105"/>
      <c r="AE3822" s="94"/>
      <c r="AF3822" s="105"/>
      <c r="AG3822" s="94"/>
      <c r="AH3822" s="132"/>
      <c r="AI3822" s="97"/>
      <c r="AJ3822" s="96"/>
      <c r="AK3822" s="176"/>
      <c r="AL3822" s="169"/>
    </row>
    <row r="3823" spans="13:38" x14ac:dyDescent="0.45">
      <c r="M3823" s="96"/>
      <c r="N3823" s="103"/>
      <c r="R3823" s="108"/>
      <c r="S3823" s="98"/>
      <c r="T3823" s="105"/>
      <c r="V3823" s="171"/>
      <c r="W3823" s="95"/>
      <c r="X3823" s="129"/>
      <c r="Y3823" s="100"/>
      <c r="Z3823" s="99"/>
      <c r="AA3823" s="100"/>
      <c r="AB3823" s="99"/>
      <c r="AC3823" s="100"/>
      <c r="AD3823" s="105"/>
      <c r="AE3823" s="94"/>
      <c r="AF3823" s="105"/>
      <c r="AG3823" s="94"/>
      <c r="AH3823" s="132"/>
      <c r="AI3823" s="97"/>
      <c r="AJ3823" s="96"/>
      <c r="AK3823" s="176"/>
      <c r="AL3823" s="169"/>
    </row>
    <row r="3824" spans="13:38" x14ac:dyDescent="0.45">
      <c r="M3824" s="96"/>
      <c r="N3824" s="103"/>
      <c r="R3824" s="108"/>
      <c r="S3824" s="98"/>
      <c r="T3824" s="105"/>
      <c r="V3824" s="171"/>
      <c r="W3824" s="95"/>
      <c r="X3824" s="129"/>
      <c r="Y3824" s="100"/>
      <c r="Z3824" s="99"/>
      <c r="AA3824" s="100"/>
      <c r="AB3824" s="99"/>
      <c r="AC3824" s="100"/>
      <c r="AD3824" s="105"/>
      <c r="AE3824" s="94"/>
      <c r="AF3824" s="105"/>
      <c r="AG3824" s="94"/>
      <c r="AH3824" s="132"/>
      <c r="AI3824" s="97"/>
      <c r="AJ3824" s="96"/>
      <c r="AK3824" s="176"/>
      <c r="AL3824" s="169"/>
    </row>
    <row r="3825" spans="13:38" x14ac:dyDescent="0.45">
      <c r="M3825" s="96"/>
      <c r="N3825" s="103"/>
      <c r="R3825" s="108"/>
      <c r="S3825" s="98"/>
      <c r="T3825" s="105"/>
      <c r="V3825" s="171"/>
      <c r="W3825" s="95"/>
      <c r="X3825" s="129"/>
      <c r="Y3825" s="100"/>
      <c r="Z3825" s="99"/>
      <c r="AA3825" s="100"/>
      <c r="AB3825" s="99"/>
      <c r="AC3825" s="100"/>
      <c r="AD3825" s="105"/>
      <c r="AE3825" s="94"/>
      <c r="AF3825" s="105"/>
      <c r="AG3825" s="94"/>
      <c r="AH3825" s="132"/>
      <c r="AI3825" s="97"/>
      <c r="AJ3825" s="96"/>
      <c r="AK3825" s="176"/>
      <c r="AL3825" s="169"/>
    </row>
    <row r="3826" spans="13:38" x14ac:dyDescent="0.45">
      <c r="M3826" s="96"/>
      <c r="N3826" s="103"/>
      <c r="R3826" s="108"/>
      <c r="S3826" s="98"/>
      <c r="T3826" s="105"/>
      <c r="V3826" s="171"/>
      <c r="W3826" s="95"/>
      <c r="X3826" s="129"/>
      <c r="Y3826" s="100"/>
      <c r="Z3826" s="99"/>
      <c r="AA3826" s="100"/>
      <c r="AB3826" s="99"/>
      <c r="AC3826" s="100"/>
      <c r="AD3826" s="105"/>
      <c r="AE3826" s="94"/>
      <c r="AF3826" s="105"/>
      <c r="AG3826" s="94"/>
      <c r="AH3826" s="132"/>
      <c r="AI3826" s="97"/>
      <c r="AJ3826" s="96"/>
      <c r="AK3826" s="176"/>
      <c r="AL3826" s="169"/>
    </row>
    <row r="3827" spans="13:38" x14ac:dyDescent="0.45">
      <c r="M3827" s="96"/>
      <c r="N3827" s="103"/>
      <c r="R3827" s="108"/>
      <c r="S3827" s="98"/>
      <c r="T3827" s="105"/>
      <c r="V3827" s="171"/>
      <c r="W3827" s="95"/>
      <c r="X3827" s="129"/>
      <c r="Y3827" s="100"/>
      <c r="Z3827" s="99"/>
      <c r="AA3827" s="100"/>
      <c r="AB3827" s="99"/>
      <c r="AC3827" s="100"/>
      <c r="AD3827" s="105"/>
      <c r="AE3827" s="94"/>
      <c r="AF3827" s="105"/>
      <c r="AG3827" s="94"/>
      <c r="AH3827" s="132"/>
      <c r="AI3827" s="97"/>
      <c r="AJ3827" s="96"/>
      <c r="AK3827" s="176"/>
      <c r="AL3827" s="169"/>
    </row>
    <row r="3828" spans="13:38" x14ac:dyDescent="0.45">
      <c r="M3828" s="96"/>
      <c r="N3828" s="103"/>
      <c r="R3828" s="108"/>
      <c r="S3828" s="98"/>
      <c r="T3828" s="105"/>
      <c r="V3828" s="171"/>
      <c r="W3828" s="95"/>
      <c r="X3828" s="129"/>
      <c r="Y3828" s="100"/>
      <c r="Z3828" s="99"/>
      <c r="AA3828" s="100"/>
      <c r="AB3828" s="99"/>
      <c r="AC3828" s="100"/>
      <c r="AD3828" s="105"/>
      <c r="AE3828" s="94"/>
      <c r="AF3828" s="105"/>
      <c r="AG3828" s="94"/>
      <c r="AH3828" s="132"/>
      <c r="AI3828" s="97"/>
      <c r="AJ3828" s="96"/>
      <c r="AK3828" s="176"/>
      <c r="AL3828" s="169"/>
    </row>
    <row r="3829" spans="13:38" x14ac:dyDescent="0.45">
      <c r="M3829" s="96"/>
      <c r="N3829" s="103"/>
      <c r="R3829" s="108"/>
      <c r="S3829" s="98"/>
      <c r="T3829" s="105"/>
      <c r="V3829" s="171"/>
      <c r="W3829" s="95"/>
      <c r="X3829" s="129"/>
      <c r="Y3829" s="100"/>
      <c r="Z3829" s="99"/>
      <c r="AA3829" s="100"/>
      <c r="AB3829" s="99"/>
      <c r="AC3829" s="100"/>
      <c r="AD3829" s="105"/>
      <c r="AE3829" s="94"/>
      <c r="AF3829" s="105"/>
      <c r="AG3829" s="94"/>
      <c r="AH3829" s="132"/>
      <c r="AI3829" s="97"/>
      <c r="AJ3829" s="96"/>
      <c r="AK3829" s="176"/>
      <c r="AL3829" s="169"/>
    </row>
    <row r="3830" spans="13:38" x14ac:dyDescent="0.45">
      <c r="M3830" s="96"/>
      <c r="N3830" s="103"/>
      <c r="R3830" s="108"/>
      <c r="S3830" s="98"/>
      <c r="T3830" s="105"/>
      <c r="V3830" s="171"/>
      <c r="W3830" s="95"/>
      <c r="X3830" s="129"/>
      <c r="Y3830" s="100"/>
      <c r="Z3830" s="99"/>
      <c r="AA3830" s="100"/>
      <c r="AB3830" s="99"/>
      <c r="AC3830" s="100"/>
      <c r="AD3830" s="105"/>
      <c r="AE3830" s="94"/>
      <c r="AF3830" s="105"/>
      <c r="AG3830" s="94"/>
      <c r="AH3830" s="132"/>
      <c r="AI3830" s="97"/>
      <c r="AJ3830" s="96"/>
      <c r="AK3830" s="176"/>
      <c r="AL3830" s="169"/>
    </row>
    <row r="3831" spans="13:38" x14ac:dyDescent="0.45">
      <c r="M3831" s="96"/>
      <c r="N3831" s="103"/>
      <c r="R3831" s="108"/>
      <c r="S3831" s="98"/>
      <c r="T3831" s="105"/>
      <c r="V3831" s="171"/>
      <c r="W3831" s="95"/>
      <c r="X3831" s="129"/>
      <c r="Y3831" s="100"/>
      <c r="Z3831" s="99"/>
      <c r="AA3831" s="100"/>
      <c r="AB3831" s="99"/>
      <c r="AC3831" s="100"/>
      <c r="AD3831" s="105"/>
      <c r="AE3831" s="94"/>
      <c r="AF3831" s="105"/>
      <c r="AG3831" s="94"/>
      <c r="AH3831" s="132"/>
      <c r="AI3831" s="97"/>
      <c r="AJ3831" s="96"/>
      <c r="AK3831" s="176"/>
      <c r="AL3831" s="169"/>
    </row>
    <row r="3832" spans="13:38" x14ac:dyDescent="0.45">
      <c r="M3832" s="96"/>
      <c r="N3832" s="103"/>
      <c r="R3832" s="108"/>
      <c r="S3832" s="98"/>
      <c r="T3832" s="105"/>
      <c r="V3832" s="171"/>
      <c r="W3832" s="95"/>
      <c r="X3832" s="129"/>
      <c r="Y3832" s="100"/>
      <c r="Z3832" s="99"/>
      <c r="AA3832" s="100"/>
      <c r="AB3832" s="99"/>
      <c r="AC3832" s="100"/>
      <c r="AD3832" s="105"/>
      <c r="AE3832" s="94"/>
      <c r="AF3832" s="105"/>
      <c r="AG3832" s="94"/>
      <c r="AH3832" s="132"/>
      <c r="AI3832" s="97"/>
      <c r="AJ3832" s="96"/>
      <c r="AK3832" s="176"/>
      <c r="AL3832" s="169"/>
    </row>
    <row r="3833" spans="13:38" x14ac:dyDescent="0.45">
      <c r="M3833" s="96"/>
      <c r="N3833" s="103"/>
      <c r="R3833" s="108"/>
      <c r="S3833" s="98"/>
      <c r="T3833" s="105"/>
      <c r="V3833" s="171"/>
      <c r="W3833" s="95"/>
      <c r="X3833" s="129"/>
      <c r="Y3833" s="100"/>
      <c r="Z3833" s="99"/>
      <c r="AA3833" s="100"/>
      <c r="AB3833" s="99"/>
      <c r="AC3833" s="100"/>
      <c r="AD3833" s="105"/>
      <c r="AE3833" s="94"/>
      <c r="AF3833" s="105"/>
      <c r="AG3833" s="94"/>
      <c r="AH3833" s="132"/>
      <c r="AI3833" s="97"/>
      <c r="AJ3833" s="96"/>
      <c r="AK3833" s="176"/>
      <c r="AL3833" s="169"/>
    </row>
    <row r="3834" spans="13:38" x14ac:dyDescent="0.45">
      <c r="M3834" s="96"/>
      <c r="N3834" s="103"/>
      <c r="R3834" s="108"/>
      <c r="S3834" s="98"/>
      <c r="T3834" s="105"/>
      <c r="V3834" s="171"/>
      <c r="W3834" s="95"/>
      <c r="X3834" s="129"/>
      <c r="Y3834" s="100"/>
      <c r="Z3834" s="99"/>
      <c r="AA3834" s="100"/>
      <c r="AB3834" s="99"/>
      <c r="AC3834" s="100"/>
      <c r="AD3834" s="105"/>
      <c r="AE3834" s="94"/>
      <c r="AF3834" s="105"/>
      <c r="AG3834" s="94"/>
      <c r="AH3834" s="132"/>
      <c r="AI3834" s="97"/>
      <c r="AJ3834" s="96"/>
      <c r="AK3834" s="176"/>
      <c r="AL3834" s="169"/>
    </row>
    <row r="3835" spans="13:38" x14ac:dyDescent="0.45">
      <c r="M3835" s="96"/>
      <c r="N3835" s="103"/>
      <c r="R3835" s="108"/>
      <c r="S3835" s="98"/>
      <c r="T3835" s="105"/>
      <c r="V3835" s="171"/>
      <c r="W3835" s="95"/>
      <c r="X3835" s="129"/>
      <c r="Y3835" s="100"/>
      <c r="Z3835" s="99"/>
      <c r="AA3835" s="100"/>
      <c r="AB3835" s="99"/>
      <c r="AC3835" s="100"/>
      <c r="AD3835" s="105"/>
      <c r="AE3835" s="94"/>
      <c r="AF3835" s="105"/>
      <c r="AG3835" s="94"/>
      <c r="AH3835" s="132"/>
      <c r="AI3835" s="97"/>
      <c r="AJ3835" s="96"/>
      <c r="AK3835" s="176"/>
      <c r="AL3835" s="169"/>
    </row>
    <row r="3836" spans="13:38" x14ac:dyDescent="0.45">
      <c r="M3836" s="96"/>
      <c r="N3836" s="103"/>
      <c r="R3836" s="108"/>
      <c r="S3836" s="98"/>
      <c r="T3836" s="105"/>
      <c r="V3836" s="171"/>
      <c r="W3836" s="95"/>
      <c r="X3836" s="129"/>
      <c r="Y3836" s="100"/>
      <c r="Z3836" s="99"/>
      <c r="AA3836" s="100"/>
      <c r="AB3836" s="99"/>
      <c r="AC3836" s="100"/>
      <c r="AD3836" s="105"/>
      <c r="AE3836" s="94"/>
      <c r="AF3836" s="105"/>
      <c r="AG3836" s="94"/>
      <c r="AH3836" s="132"/>
      <c r="AI3836" s="97"/>
      <c r="AJ3836" s="96"/>
      <c r="AK3836" s="176"/>
      <c r="AL3836" s="169"/>
    </row>
    <row r="3837" spans="13:38" x14ac:dyDescent="0.45">
      <c r="M3837" s="96"/>
      <c r="N3837" s="103"/>
      <c r="R3837" s="108"/>
      <c r="S3837" s="98"/>
      <c r="T3837" s="105"/>
      <c r="V3837" s="171"/>
      <c r="W3837" s="95"/>
      <c r="X3837" s="129"/>
      <c r="Y3837" s="100"/>
      <c r="Z3837" s="99"/>
      <c r="AA3837" s="100"/>
      <c r="AB3837" s="99"/>
      <c r="AC3837" s="100"/>
      <c r="AD3837" s="105"/>
      <c r="AE3837" s="94"/>
      <c r="AF3837" s="105"/>
      <c r="AG3837" s="94"/>
      <c r="AH3837" s="132"/>
      <c r="AI3837" s="97"/>
      <c r="AJ3837" s="96"/>
      <c r="AK3837" s="176"/>
      <c r="AL3837" s="169"/>
    </row>
    <row r="3838" spans="13:38" x14ac:dyDescent="0.45">
      <c r="M3838" s="96"/>
      <c r="N3838" s="103"/>
      <c r="R3838" s="108"/>
      <c r="S3838" s="98"/>
      <c r="T3838" s="105"/>
      <c r="V3838" s="171"/>
      <c r="W3838" s="95"/>
      <c r="X3838" s="129"/>
      <c r="Y3838" s="100"/>
      <c r="Z3838" s="99"/>
      <c r="AA3838" s="100"/>
      <c r="AB3838" s="99"/>
      <c r="AC3838" s="100"/>
      <c r="AD3838" s="105"/>
      <c r="AE3838" s="94"/>
      <c r="AF3838" s="105"/>
      <c r="AG3838" s="94"/>
      <c r="AH3838" s="132"/>
      <c r="AI3838" s="97"/>
      <c r="AJ3838" s="96"/>
      <c r="AK3838" s="176"/>
      <c r="AL3838" s="169"/>
    </row>
    <row r="3839" spans="13:38" x14ac:dyDescent="0.45">
      <c r="M3839" s="96"/>
      <c r="N3839" s="103"/>
      <c r="R3839" s="108"/>
      <c r="S3839" s="98"/>
      <c r="T3839" s="105"/>
      <c r="V3839" s="171"/>
      <c r="W3839" s="95"/>
      <c r="X3839" s="129"/>
      <c r="Y3839" s="100"/>
      <c r="Z3839" s="99"/>
      <c r="AA3839" s="100"/>
      <c r="AB3839" s="99"/>
      <c r="AC3839" s="100"/>
      <c r="AD3839" s="105"/>
      <c r="AE3839" s="94"/>
      <c r="AF3839" s="105"/>
      <c r="AG3839" s="94"/>
      <c r="AH3839" s="132"/>
      <c r="AI3839" s="97"/>
      <c r="AJ3839" s="96"/>
      <c r="AK3839" s="176"/>
      <c r="AL3839" s="169"/>
    </row>
    <row r="3840" spans="13:38" x14ac:dyDescent="0.45">
      <c r="M3840" s="96"/>
      <c r="N3840" s="103"/>
      <c r="R3840" s="108"/>
      <c r="S3840" s="98"/>
      <c r="T3840" s="105"/>
      <c r="V3840" s="171"/>
      <c r="W3840" s="95"/>
      <c r="X3840" s="129"/>
      <c r="Y3840" s="100"/>
      <c r="Z3840" s="99"/>
      <c r="AA3840" s="100"/>
      <c r="AB3840" s="99"/>
      <c r="AC3840" s="100"/>
      <c r="AD3840" s="105"/>
      <c r="AE3840" s="94"/>
      <c r="AF3840" s="105"/>
      <c r="AG3840" s="94"/>
      <c r="AH3840" s="132"/>
      <c r="AI3840" s="97"/>
      <c r="AJ3840" s="96"/>
      <c r="AK3840" s="176"/>
      <c r="AL3840" s="169"/>
    </row>
    <row r="3841" spans="13:38" x14ac:dyDescent="0.45">
      <c r="M3841" s="96"/>
      <c r="N3841" s="103"/>
      <c r="R3841" s="108"/>
      <c r="S3841" s="98"/>
      <c r="T3841" s="105"/>
      <c r="V3841" s="171"/>
      <c r="W3841" s="95"/>
      <c r="X3841" s="129"/>
      <c r="Y3841" s="100"/>
      <c r="Z3841" s="99"/>
      <c r="AA3841" s="100"/>
      <c r="AB3841" s="99"/>
      <c r="AC3841" s="100"/>
      <c r="AD3841" s="105"/>
      <c r="AE3841" s="94"/>
      <c r="AF3841" s="105"/>
      <c r="AG3841" s="94"/>
      <c r="AH3841" s="132"/>
      <c r="AI3841" s="97"/>
      <c r="AJ3841" s="96"/>
      <c r="AK3841" s="176"/>
      <c r="AL3841" s="169"/>
    </row>
    <row r="3842" spans="13:38" x14ac:dyDescent="0.45">
      <c r="M3842" s="96"/>
      <c r="N3842" s="103"/>
      <c r="R3842" s="108"/>
      <c r="S3842" s="98"/>
      <c r="T3842" s="105"/>
      <c r="V3842" s="171"/>
      <c r="W3842" s="95"/>
      <c r="X3842" s="129"/>
      <c r="Y3842" s="100"/>
      <c r="Z3842" s="99"/>
      <c r="AA3842" s="100"/>
      <c r="AB3842" s="99"/>
      <c r="AC3842" s="100"/>
      <c r="AD3842" s="105"/>
      <c r="AE3842" s="94"/>
      <c r="AF3842" s="105"/>
      <c r="AG3842" s="94"/>
      <c r="AH3842" s="132"/>
      <c r="AI3842" s="97"/>
      <c r="AJ3842" s="96"/>
      <c r="AK3842" s="176"/>
      <c r="AL3842" s="169"/>
    </row>
    <row r="3843" spans="13:38" x14ac:dyDescent="0.45">
      <c r="M3843" s="96"/>
      <c r="N3843" s="103"/>
      <c r="R3843" s="108"/>
      <c r="S3843" s="98"/>
      <c r="T3843" s="105"/>
      <c r="V3843" s="171"/>
      <c r="W3843" s="95"/>
      <c r="X3843" s="129"/>
      <c r="Y3843" s="100"/>
      <c r="Z3843" s="99"/>
      <c r="AA3843" s="100"/>
      <c r="AB3843" s="99"/>
      <c r="AC3843" s="100"/>
      <c r="AD3843" s="105"/>
      <c r="AE3843" s="94"/>
      <c r="AF3843" s="105"/>
      <c r="AG3843" s="94"/>
      <c r="AH3843" s="132"/>
      <c r="AI3843" s="97"/>
      <c r="AJ3843" s="96"/>
      <c r="AK3843" s="176"/>
      <c r="AL3843" s="169"/>
    </row>
    <row r="3844" spans="13:38" x14ac:dyDescent="0.45">
      <c r="M3844" s="96"/>
      <c r="N3844" s="103"/>
      <c r="R3844" s="108"/>
      <c r="S3844" s="98"/>
      <c r="T3844" s="105"/>
      <c r="V3844" s="171"/>
      <c r="W3844" s="95"/>
      <c r="X3844" s="129"/>
      <c r="Y3844" s="100"/>
      <c r="Z3844" s="99"/>
      <c r="AA3844" s="100"/>
      <c r="AB3844" s="99"/>
      <c r="AC3844" s="100"/>
      <c r="AD3844" s="105"/>
      <c r="AE3844" s="94"/>
      <c r="AF3844" s="105"/>
      <c r="AG3844" s="94"/>
      <c r="AH3844" s="132"/>
      <c r="AI3844" s="97"/>
      <c r="AJ3844" s="96"/>
      <c r="AK3844" s="176"/>
      <c r="AL3844" s="169"/>
    </row>
    <row r="3845" spans="13:38" x14ac:dyDescent="0.45">
      <c r="M3845" s="96"/>
      <c r="N3845" s="103"/>
      <c r="R3845" s="108"/>
      <c r="S3845" s="98"/>
      <c r="T3845" s="105"/>
      <c r="V3845" s="171"/>
      <c r="W3845" s="95"/>
      <c r="X3845" s="129"/>
      <c r="Y3845" s="100"/>
      <c r="Z3845" s="99"/>
      <c r="AA3845" s="100"/>
      <c r="AB3845" s="99"/>
      <c r="AC3845" s="100"/>
      <c r="AD3845" s="105"/>
      <c r="AE3845" s="94"/>
      <c r="AF3845" s="105"/>
      <c r="AG3845" s="94"/>
      <c r="AH3845" s="132"/>
      <c r="AI3845" s="97"/>
      <c r="AJ3845" s="96"/>
      <c r="AK3845" s="176"/>
      <c r="AL3845" s="169"/>
    </row>
    <row r="3846" spans="13:38" x14ac:dyDescent="0.45">
      <c r="M3846" s="96"/>
      <c r="N3846" s="103"/>
      <c r="R3846" s="108"/>
      <c r="S3846" s="98"/>
      <c r="T3846" s="105"/>
      <c r="V3846" s="171"/>
      <c r="W3846" s="95"/>
      <c r="X3846" s="129"/>
      <c r="Y3846" s="100"/>
      <c r="Z3846" s="99"/>
      <c r="AA3846" s="100"/>
      <c r="AB3846" s="99"/>
      <c r="AC3846" s="100"/>
      <c r="AD3846" s="105"/>
      <c r="AE3846" s="94"/>
      <c r="AF3846" s="105"/>
      <c r="AG3846" s="94"/>
      <c r="AH3846" s="132"/>
      <c r="AI3846" s="97"/>
      <c r="AJ3846" s="96"/>
      <c r="AK3846" s="176"/>
      <c r="AL3846" s="169"/>
    </row>
    <row r="3847" spans="13:38" x14ac:dyDescent="0.45">
      <c r="M3847" s="96"/>
      <c r="N3847" s="103"/>
      <c r="R3847" s="108"/>
      <c r="S3847" s="98"/>
      <c r="T3847" s="105"/>
      <c r="V3847" s="171"/>
      <c r="W3847" s="95"/>
      <c r="X3847" s="129"/>
      <c r="Y3847" s="100"/>
      <c r="Z3847" s="99"/>
      <c r="AA3847" s="100"/>
      <c r="AB3847" s="99"/>
      <c r="AC3847" s="100"/>
      <c r="AD3847" s="105"/>
      <c r="AE3847" s="94"/>
      <c r="AF3847" s="105"/>
      <c r="AG3847" s="94"/>
      <c r="AH3847" s="132"/>
      <c r="AI3847" s="97"/>
      <c r="AJ3847" s="96"/>
      <c r="AK3847" s="176"/>
      <c r="AL3847" s="169"/>
    </row>
    <row r="3848" spans="13:38" x14ac:dyDescent="0.45">
      <c r="M3848" s="96"/>
      <c r="N3848" s="103"/>
      <c r="R3848" s="108"/>
      <c r="S3848" s="98"/>
      <c r="T3848" s="105"/>
      <c r="V3848" s="171"/>
      <c r="W3848" s="95"/>
      <c r="X3848" s="129"/>
      <c r="Y3848" s="100"/>
      <c r="Z3848" s="99"/>
      <c r="AA3848" s="100"/>
      <c r="AB3848" s="99"/>
      <c r="AC3848" s="100"/>
      <c r="AD3848" s="105"/>
      <c r="AE3848" s="94"/>
      <c r="AF3848" s="105"/>
      <c r="AG3848" s="94"/>
      <c r="AH3848" s="132"/>
      <c r="AI3848" s="97"/>
      <c r="AJ3848" s="96"/>
      <c r="AK3848" s="176"/>
      <c r="AL3848" s="169"/>
    </row>
    <row r="3849" spans="13:38" x14ac:dyDescent="0.45">
      <c r="M3849" s="96"/>
      <c r="N3849" s="103"/>
      <c r="R3849" s="108"/>
      <c r="S3849" s="98"/>
      <c r="T3849" s="105"/>
      <c r="V3849" s="171"/>
      <c r="W3849" s="95"/>
      <c r="X3849" s="129"/>
      <c r="Y3849" s="100"/>
      <c r="Z3849" s="99"/>
      <c r="AA3849" s="100"/>
      <c r="AB3849" s="99"/>
      <c r="AC3849" s="100"/>
      <c r="AD3849" s="105"/>
      <c r="AE3849" s="94"/>
      <c r="AF3849" s="105"/>
      <c r="AG3849" s="94"/>
      <c r="AH3849" s="132"/>
      <c r="AI3849" s="97"/>
      <c r="AJ3849" s="96"/>
      <c r="AK3849" s="176"/>
      <c r="AL3849" s="169"/>
    </row>
    <row r="3850" spans="13:38" x14ac:dyDescent="0.45">
      <c r="M3850" s="96"/>
      <c r="N3850" s="103"/>
      <c r="R3850" s="108"/>
      <c r="S3850" s="98"/>
      <c r="T3850" s="105"/>
      <c r="V3850" s="171"/>
      <c r="W3850" s="95"/>
      <c r="X3850" s="129"/>
      <c r="Y3850" s="100"/>
      <c r="Z3850" s="99"/>
      <c r="AA3850" s="100"/>
      <c r="AB3850" s="99"/>
      <c r="AC3850" s="100"/>
      <c r="AD3850" s="105"/>
      <c r="AE3850" s="94"/>
      <c r="AF3850" s="105"/>
      <c r="AG3850" s="94"/>
      <c r="AH3850" s="132"/>
      <c r="AI3850" s="97"/>
      <c r="AJ3850" s="96"/>
      <c r="AK3850" s="176"/>
      <c r="AL3850" s="169"/>
    </row>
    <row r="3851" spans="13:38" x14ac:dyDescent="0.45">
      <c r="M3851" s="96"/>
      <c r="N3851" s="103"/>
      <c r="R3851" s="108"/>
      <c r="S3851" s="98"/>
      <c r="T3851" s="105"/>
      <c r="V3851" s="171"/>
      <c r="W3851" s="95"/>
      <c r="X3851" s="129"/>
      <c r="Y3851" s="100"/>
      <c r="Z3851" s="99"/>
      <c r="AA3851" s="100"/>
      <c r="AB3851" s="99"/>
      <c r="AC3851" s="100"/>
      <c r="AD3851" s="105"/>
      <c r="AE3851" s="94"/>
      <c r="AF3851" s="105"/>
      <c r="AG3851" s="94"/>
      <c r="AH3851" s="132"/>
      <c r="AI3851" s="97"/>
      <c r="AJ3851" s="96"/>
      <c r="AK3851" s="176"/>
      <c r="AL3851" s="169"/>
    </row>
    <row r="3852" spans="13:38" x14ac:dyDescent="0.45">
      <c r="M3852" s="96"/>
      <c r="N3852" s="103"/>
      <c r="R3852" s="108"/>
      <c r="S3852" s="98"/>
      <c r="T3852" s="105"/>
      <c r="V3852" s="171"/>
      <c r="W3852" s="95"/>
      <c r="X3852" s="129"/>
      <c r="Y3852" s="100"/>
      <c r="Z3852" s="99"/>
      <c r="AA3852" s="100"/>
      <c r="AB3852" s="99"/>
      <c r="AC3852" s="100"/>
      <c r="AD3852" s="105"/>
      <c r="AE3852" s="94"/>
      <c r="AF3852" s="105"/>
      <c r="AG3852" s="94"/>
      <c r="AH3852" s="132"/>
      <c r="AI3852" s="97"/>
      <c r="AJ3852" s="96"/>
      <c r="AK3852" s="176"/>
      <c r="AL3852" s="169"/>
    </row>
    <row r="3853" spans="13:38" x14ac:dyDescent="0.45">
      <c r="M3853" s="96"/>
      <c r="N3853" s="103"/>
      <c r="R3853" s="108"/>
      <c r="S3853" s="98"/>
      <c r="T3853" s="105"/>
      <c r="V3853" s="171"/>
      <c r="W3853" s="95"/>
      <c r="X3853" s="129"/>
      <c r="Y3853" s="100"/>
      <c r="Z3853" s="99"/>
      <c r="AA3853" s="100"/>
      <c r="AB3853" s="99"/>
      <c r="AC3853" s="100"/>
      <c r="AD3853" s="105"/>
      <c r="AE3853" s="94"/>
      <c r="AF3853" s="105"/>
      <c r="AG3853" s="94"/>
      <c r="AH3853" s="132"/>
      <c r="AI3853" s="97"/>
      <c r="AJ3853" s="96"/>
      <c r="AK3853" s="176"/>
      <c r="AL3853" s="169"/>
    </row>
    <row r="3854" spans="13:38" x14ac:dyDescent="0.45">
      <c r="M3854" s="96"/>
      <c r="N3854" s="103"/>
      <c r="R3854" s="108"/>
      <c r="S3854" s="98"/>
      <c r="T3854" s="105"/>
      <c r="V3854" s="171"/>
      <c r="W3854" s="95"/>
      <c r="X3854" s="129"/>
      <c r="Y3854" s="100"/>
      <c r="Z3854" s="99"/>
      <c r="AA3854" s="100"/>
      <c r="AB3854" s="99"/>
      <c r="AC3854" s="100"/>
      <c r="AD3854" s="105"/>
      <c r="AE3854" s="94"/>
      <c r="AF3854" s="105"/>
      <c r="AG3854" s="94"/>
      <c r="AH3854" s="132"/>
      <c r="AI3854" s="97"/>
      <c r="AJ3854" s="96"/>
      <c r="AK3854" s="176"/>
      <c r="AL3854" s="169"/>
    </row>
    <row r="3855" spans="13:38" x14ac:dyDescent="0.45">
      <c r="M3855" s="96"/>
      <c r="N3855" s="103"/>
      <c r="R3855" s="108"/>
      <c r="S3855" s="98"/>
      <c r="T3855" s="105"/>
      <c r="V3855" s="171"/>
      <c r="W3855" s="95"/>
      <c r="X3855" s="129"/>
      <c r="Y3855" s="100"/>
      <c r="Z3855" s="99"/>
      <c r="AA3855" s="100"/>
      <c r="AB3855" s="99"/>
      <c r="AC3855" s="100"/>
      <c r="AD3855" s="105"/>
      <c r="AE3855" s="94"/>
      <c r="AF3855" s="105"/>
      <c r="AG3855" s="94"/>
      <c r="AH3855" s="132"/>
      <c r="AI3855" s="97"/>
      <c r="AJ3855" s="96"/>
      <c r="AK3855" s="176"/>
      <c r="AL3855" s="169"/>
    </row>
    <row r="3856" spans="13:38" x14ac:dyDescent="0.45">
      <c r="M3856" s="96"/>
      <c r="N3856" s="103"/>
      <c r="R3856" s="108"/>
      <c r="S3856" s="98"/>
      <c r="T3856" s="105"/>
      <c r="V3856" s="171"/>
      <c r="W3856" s="95"/>
      <c r="X3856" s="129"/>
      <c r="Y3856" s="100"/>
      <c r="Z3856" s="99"/>
      <c r="AA3856" s="100"/>
      <c r="AB3856" s="99"/>
      <c r="AC3856" s="100"/>
      <c r="AD3856" s="105"/>
      <c r="AE3856" s="94"/>
      <c r="AF3856" s="105"/>
      <c r="AG3856" s="94"/>
      <c r="AH3856" s="132"/>
      <c r="AI3856" s="97"/>
      <c r="AJ3856" s="96"/>
      <c r="AK3856" s="176"/>
      <c r="AL3856" s="169"/>
    </row>
    <row r="3857" spans="13:38" x14ac:dyDescent="0.45">
      <c r="M3857" s="96"/>
      <c r="N3857" s="103"/>
      <c r="R3857" s="108"/>
      <c r="S3857" s="98"/>
      <c r="T3857" s="105"/>
      <c r="V3857" s="171"/>
      <c r="W3857" s="95"/>
      <c r="X3857" s="129"/>
      <c r="Y3857" s="100"/>
      <c r="Z3857" s="99"/>
      <c r="AA3857" s="100"/>
      <c r="AB3857" s="99"/>
      <c r="AC3857" s="100"/>
      <c r="AD3857" s="105"/>
      <c r="AE3857" s="94"/>
      <c r="AF3857" s="105"/>
      <c r="AG3857" s="94"/>
      <c r="AH3857" s="132"/>
      <c r="AI3857" s="97"/>
      <c r="AJ3857" s="96"/>
      <c r="AK3857" s="176"/>
      <c r="AL3857" s="169"/>
    </row>
    <row r="3858" spans="13:38" x14ac:dyDescent="0.45">
      <c r="M3858" s="96"/>
      <c r="N3858" s="103"/>
      <c r="R3858" s="108"/>
      <c r="S3858" s="98"/>
      <c r="T3858" s="105"/>
      <c r="V3858" s="171"/>
      <c r="W3858" s="95"/>
      <c r="X3858" s="129"/>
      <c r="Y3858" s="100"/>
      <c r="Z3858" s="99"/>
      <c r="AA3858" s="100"/>
      <c r="AB3858" s="99"/>
      <c r="AC3858" s="100"/>
      <c r="AD3858" s="105"/>
      <c r="AE3858" s="94"/>
      <c r="AF3858" s="105"/>
      <c r="AG3858" s="94"/>
      <c r="AH3858" s="132"/>
      <c r="AI3858" s="97"/>
      <c r="AJ3858" s="96"/>
      <c r="AK3858" s="176"/>
      <c r="AL3858" s="169"/>
    </row>
    <row r="3859" spans="13:38" x14ac:dyDescent="0.45">
      <c r="M3859" s="96"/>
      <c r="N3859" s="103"/>
      <c r="R3859" s="108"/>
      <c r="S3859" s="98"/>
      <c r="T3859" s="105"/>
      <c r="V3859" s="171"/>
      <c r="W3859" s="95"/>
      <c r="X3859" s="129"/>
      <c r="Y3859" s="100"/>
      <c r="Z3859" s="99"/>
      <c r="AA3859" s="100"/>
      <c r="AB3859" s="99"/>
      <c r="AC3859" s="100"/>
      <c r="AD3859" s="105"/>
      <c r="AE3859" s="94"/>
      <c r="AF3859" s="105"/>
      <c r="AG3859" s="94"/>
      <c r="AH3859" s="132"/>
      <c r="AI3859" s="97"/>
      <c r="AJ3859" s="96"/>
      <c r="AK3859" s="176"/>
      <c r="AL3859" s="169"/>
    </row>
    <row r="3860" spans="13:38" x14ac:dyDescent="0.45">
      <c r="M3860" s="96"/>
      <c r="N3860" s="103"/>
      <c r="R3860" s="108"/>
      <c r="S3860" s="98"/>
      <c r="T3860" s="105"/>
      <c r="V3860" s="171"/>
      <c r="W3860" s="95"/>
      <c r="X3860" s="129"/>
      <c r="Y3860" s="100"/>
      <c r="Z3860" s="99"/>
      <c r="AA3860" s="100"/>
      <c r="AB3860" s="99"/>
      <c r="AC3860" s="100"/>
      <c r="AD3860" s="105"/>
      <c r="AE3860" s="94"/>
      <c r="AF3860" s="105"/>
      <c r="AG3860" s="94"/>
      <c r="AH3860" s="132"/>
      <c r="AI3860" s="97"/>
      <c r="AJ3860" s="96"/>
      <c r="AK3860" s="176"/>
      <c r="AL3860" s="169"/>
    </row>
    <row r="3861" spans="13:38" x14ac:dyDescent="0.45">
      <c r="M3861" s="96"/>
      <c r="N3861" s="103"/>
      <c r="R3861" s="108"/>
      <c r="S3861" s="98"/>
      <c r="T3861" s="105"/>
      <c r="V3861" s="171"/>
      <c r="W3861" s="95"/>
      <c r="X3861" s="129"/>
      <c r="Y3861" s="100"/>
      <c r="Z3861" s="99"/>
      <c r="AA3861" s="100"/>
      <c r="AB3861" s="99"/>
      <c r="AC3861" s="100"/>
      <c r="AD3861" s="105"/>
      <c r="AE3861" s="94"/>
      <c r="AF3861" s="105"/>
      <c r="AG3861" s="94"/>
      <c r="AH3861" s="132"/>
      <c r="AI3861" s="97"/>
      <c r="AJ3861" s="96"/>
      <c r="AK3861" s="176"/>
      <c r="AL3861" s="169"/>
    </row>
    <row r="3862" spans="13:38" x14ac:dyDescent="0.45">
      <c r="M3862" s="96"/>
      <c r="N3862" s="103"/>
      <c r="R3862" s="108"/>
      <c r="S3862" s="98"/>
      <c r="T3862" s="105"/>
      <c r="V3862" s="171"/>
      <c r="W3862" s="95"/>
      <c r="X3862" s="129"/>
      <c r="Y3862" s="100"/>
      <c r="Z3862" s="99"/>
      <c r="AA3862" s="100"/>
      <c r="AB3862" s="99"/>
      <c r="AC3862" s="100"/>
      <c r="AD3862" s="105"/>
      <c r="AE3862" s="94"/>
      <c r="AF3862" s="105"/>
      <c r="AG3862" s="94"/>
      <c r="AH3862" s="132"/>
      <c r="AI3862" s="97"/>
      <c r="AJ3862" s="96"/>
      <c r="AK3862" s="176"/>
      <c r="AL3862" s="169"/>
    </row>
    <row r="3863" spans="13:38" x14ac:dyDescent="0.45">
      <c r="M3863" s="96"/>
      <c r="N3863" s="103"/>
      <c r="R3863" s="108"/>
      <c r="S3863" s="98"/>
      <c r="T3863" s="105"/>
      <c r="V3863" s="171"/>
      <c r="W3863" s="95"/>
      <c r="X3863" s="129"/>
      <c r="Y3863" s="100"/>
      <c r="Z3863" s="99"/>
      <c r="AA3863" s="100"/>
      <c r="AB3863" s="99"/>
      <c r="AC3863" s="100"/>
      <c r="AD3863" s="105"/>
      <c r="AE3863" s="94"/>
      <c r="AF3863" s="105"/>
      <c r="AG3863" s="94"/>
      <c r="AH3863" s="132"/>
      <c r="AI3863" s="97"/>
      <c r="AJ3863" s="96"/>
      <c r="AK3863" s="176"/>
      <c r="AL3863" s="169"/>
    </row>
    <row r="3864" spans="13:38" x14ac:dyDescent="0.45">
      <c r="M3864" s="96"/>
      <c r="N3864" s="103"/>
      <c r="R3864" s="108"/>
      <c r="S3864" s="98"/>
      <c r="T3864" s="105"/>
      <c r="V3864" s="171"/>
      <c r="W3864" s="95"/>
      <c r="X3864" s="129"/>
      <c r="Y3864" s="100"/>
      <c r="Z3864" s="99"/>
      <c r="AA3864" s="100"/>
      <c r="AB3864" s="99"/>
      <c r="AC3864" s="100"/>
      <c r="AD3864" s="105"/>
      <c r="AE3864" s="94"/>
      <c r="AF3864" s="105"/>
      <c r="AG3864" s="94"/>
      <c r="AH3864" s="132"/>
      <c r="AI3864" s="97"/>
      <c r="AJ3864" s="96"/>
      <c r="AK3864" s="176"/>
      <c r="AL3864" s="169"/>
    </row>
    <row r="3865" spans="13:38" x14ac:dyDescent="0.45">
      <c r="M3865" s="96"/>
      <c r="N3865" s="103"/>
      <c r="R3865" s="108"/>
      <c r="S3865" s="98"/>
      <c r="T3865" s="105"/>
      <c r="V3865" s="171"/>
      <c r="W3865" s="95"/>
      <c r="X3865" s="129"/>
      <c r="Y3865" s="100"/>
      <c r="Z3865" s="99"/>
      <c r="AA3865" s="100"/>
      <c r="AB3865" s="99"/>
      <c r="AC3865" s="100"/>
      <c r="AD3865" s="105"/>
      <c r="AE3865" s="94"/>
      <c r="AF3865" s="105"/>
      <c r="AG3865" s="94"/>
      <c r="AH3865" s="132"/>
      <c r="AI3865" s="97"/>
      <c r="AJ3865" s="96"/>
      <c r="AK3865" s="176"/>
      <c r="AL3865" s="169"/>
    </row>
    <row r="3866" spans="13:38" x14ac:dyDescent="0.45">
      <c r="M3866" s="96"/>
      <c r="N3866" s="103"/>
      <c r="R3866" s="108"/>
      <c r="S3866" s="98"/>
      <c r="T3866" s="105"/>
      <c r="V3866" s="171"/>
      <c r="W3866" s="95"/>
      <c r="X3866" s="129"/>
      <c r="Y3866" s="100"/>
      <c r="Z3866" s="99"/>
      <c r="AA3866" s="100"/>
      <c r="AB3866" s="99"/>
      <c r="AC3866" s="100"/>
      <c r="AD3866" s="105"/>
      <c r="AE3866" s="94"/>
      <c r="AF3866" s="105"/>
      <c r="AG3866" s="94"/>
      <c r="AH3866" s="132"/>
      <c r="AI3866" s="97"/>
      <c r="AJ3866" s="96"/>
      <c r="AK3866" s="176"/>
      <c r="AL3866" s="169"/>
    </row>
    <row r="3867" spans="13:38" x14ac:dyDescent="0.45">
      <c r="M3867" s="96"/>
      <c r="N3867" s="103"/>
      <c r="R3867" s="108"/>
      <c r="S3867" s="98"/>
      <c r="T3867" s="105"/>
      <c r="V3867" s="171"/>
      <c r="W3867" s="95"/>
      <c r="X3867" s="129"/>
      <c r="Y3867" s="100"/>
      <c r="Z3867" s="99"/>
      <c r="AA3867" s="100"/>
      <c r="AB3867" s="99"/>
      <c r="AC3867" s="100"/>
      <c r="AD3867" s="105"/>
      <c r="AE3867" s="94"/>
      <c r="AF3867" s="105"/>
      <c r="AG3867" s="94"/>
      <c r="AH3867" s="132"/>
      <c r="AI3867" s="97"/>
      <c r="AJ3867" s="96"/>
      <c r="AK3867" s="176"/>
      <c r="AL3867" s="169"/>
    </row>
    <row r="3868" spans="13:38" x14ac:dyDescent="0.45">
      <c r="M3868" s="96"/>
      <c r="N3868" s="103"/>
      <c r="R3868" s="108"/>
      <c r="S3868" s="98"/>
      <c r="T3868" s="105"/>
      <c r="V3868" s="171"/>
      <c r="W3868" s="95"/>
      <c r="X3868" s="129"/>
      <c r="Y3868" s="100"/>
      <c r="Z3868" s="99"/>
      <c r="AA3868" s="100"/>
      <c r="AB3868" s="99"/>
      <c r="AC3868" s="100"/>
      <c r="AD3868" s="105"/>
      <c r="AE3868" s="94"/>
      <c r="AF3868" s="105"/>
      <c r="AG3868" s="94"/>
      <c r="AH3868" s="132"/>
      <c r="AI3868" s="97"/>
      <c r="AJ3868" s="96"/>
      <c r="AK3868" s="176"/>
      <c r="AL3868" s="169"/>
    </row>
    <row r="3869" spans="13:38" x14ac:dyDescent="0.45">
      <c r="M3869" s="96"/>
      <c r="N3869" s="103"/>
      <c r="R3869" s="108"/>
      <c r="S3869" s="98"/>
      <c r="T3869" s="105"/>
      <c r="V3869" s="171"/>
      <c r="W3869" s="95"/>
      <c r="X3869" s="129"/>
      <c r="Y3869" s="100"/>
      <c r="Z3869" s="99"/>
      <c r="AA3869" s="100"/>
      <c r="AB3869" s="99"/>
      <c r="AC3869" s="100"/>
      <c r="AD3869" s="105"/>
      <c r="AE3869" s="94"/>
      <c r="AF3869" s="105"/>
      <c r="AG3869" s="94"/>
      <c r="AH3869" s="132"/>
      <c r="AI3869" s="97"/>
      <c r="AJ3869" s="96"/>
      <c r="AK3869" s="176"/>
      <c r="AL3869" s="169"/>
    </row>
    <row r="3870" spans="13:38" x14ac:dyDescent="0.45">
      <c r="M3870" s="96"/>
      <c r="N3870" s="103"/>
      <c r="R3870" s="108"/>
      <c r="S3870" s="98"/>
      <c r="T3870" s="105"/>
      <c r="V3870" s="171"/>
      <c r="W3870" s="95"/>
      <c r="X3870" s="129"/>
      <c r="Y3870" s="100"/>
      <c r="Z3870" s="99"/>
      <c r="AA3870" s="100"/>
      <c r="AB3870" s="99"/>
      <c r="AC3870" s="100"/>
      <c r="AD3870" s="105"/>
      <c r="AE3870" s="94"/>
      <c r="AF3870" s="105"/>
      <c r="AG3870" s="94"/>
      <c r="AH3870" s="132"/>
      <c r="AI3870" s="97"/>
      <c r="AJ3870" s="96"/>
      <c r="AK3870" s="176"/>
      <c r="AL3870" s="169"/>
    </row>
    <row r="3871" spans="13:38" x14ac:dyDescent="0.45">
      <c r="M3871" s="96"/>
      <c r="N3871" s="103"/>
      <c r="R3871" s="108"/>
      <c r="S3871" s="98"/>
      <c r="T3871" s="105"/>
      <c r="V3871" s="171"/>
      <c r="W3871" s="95"/>
      <c r="X3871" s="129"/>
      <c r="Y3871" s="100"/>
      <c r="Z3871" s="99"/>
      <c r="AA3871" s="100"/>
      <c r="AB3871" s="99"/>
      <c r="AC3871" s="100"/>
      <c r="AD3871" s="105"/>
      <c r="AE3871" s="94"/>
      <c r="AF3871" s="105"/>
      <c r="AG3871" s="94"/>
      <c r="AH3871" s="132"/>
      <c r="AI3871" s="97"/>
      <c r="AJ3871" s="96"/>
      <c r="AK3871" s="176"/>
      <c r="AL3871" s="169"/>
    </row>
    <row r="3872" spans="13:38" x14ac:dyDescent="0.45">
      <c r="M3872" s="96"/>
      <c r="N3872" s="103"/>
      <c r="R3872" s="108"/>
      <c r="S3872" s="98"/>
      <c r="T3872" s="105"/>
      <c r="V3872" s="171"/>
      <c r="W3872" s="95"/>
      <c r="X3872" s="129"/>
      <c r="Y3872" s="100"/>
      <c r="Z3872" s="99"/>
      <c r="AA3872" s="100"/>
      <c r="AB3872" s="99"/>
      <c r="AC3872" s="100"/>
      <c r="AD3872" s="105"/>
      <c r="AE3872" s="94"/>
      <c r="AF3872" s="105"/>
      <c r="AG3872" s="94"/>
      <c r="AH3872" s="132"/>
      <c r="AI3872" s="97"/>
      <c r="AJ3872" s="96"/>
      <c r="AK3872" s="176"/>
      <c r="AL3872" s="169"/>
    </row>
    <row r="3873" spans="13:38" x14ac:dyDescent="0.45">
      <c r="M3873" s="96"/>
      <c r="N3873" s="103"/>
      <c r="R3873" s="108"/>
      <c r="S3873" s="98"/>
      <c r="T3873" s="105"/>
      <c r="V3873" s="171"/>
      <c r="W3873" s="95"/>
      <c r="X3873" s="129"/>
      <c r="Y3873" s="100"/>
      <c r="Z3873" s="99"/>
      <c r="AA3873" s="100"/>
      <c r="AB3873" s="99"/>
      <c r="AC3873" s="100"/>
      <c r="AD3873" s="105"/>
      <c r="AE3873" s="94"/>
      <c r="AF3873" s="105"/>
      <c r="AG3873" s="94"/>
      <c r="AH3873" s="132"/>
      <c r="AI3873" s="97"/>
      <c r="AJ3873" s="96"/>
      <c r="AK3873" s="176"/>
      <c r="AL3873" s="169"/>
    </row>
    <row r="3874" spans="13:38" x14ac:dyDescent="0.45">
      <c r="M3874" s="96"/>
      <c r="N3874" s="103"/>
      <c r="R3874" s="108"/>
      <c r="S3874" s="98"/>
      <c r="T3874" s="105"/>
      <c r="V3874" s="171"/>
      <c r="W3874" s="95"/>
      <c r="X3874" s="129"/>
      <c r="Y3874" s="100"/>
      <c r="Z3874" s="99"/>
      <c r="AA3874" s="100"/>
      <c r="AB3874" s="99"/>
      <c r="AC3874" s="100"/>
      <c r="AD3874" s="105"/>
      <c r="AE3874" s="94"/>
      <c r="AF3874" s="105"/>
      <c r="AG3874" s="94"/>
      <c r="AH3874" s="132"/>
      <c r="AI3874" s="97"/>
      <c r="AJ3874" s="96"/>
      <c r="AK3874" s="176"/>
      <c r="AL3874" s="169"/>
    </row>
    <row r="3875" spans="13:38" x14ac:dyDescent="0.45">
      <c r="M3875" s="96"/>
      <c r="N3875" s="103"/>
      <c r="R3875" s="108"/>
      <c r="S3875" s="98"/>
      <c r="T3875" s="105"/>
      <c r="V3875" s="171"/>
      <c r="W3875" s="95"/>
      <c r="X3875" s="129"/>
      <c r="Y3875" s="100"/>
      <c r="Z3875" s="99"/>
      <c r="AA3875" s="100"/>
      <c r="AB3875" s="99"/>
      <c r="AC3875" s="100"/>
      <c r="AD3875" s="105"/>
      <c r="AE3875" s="94"/>
      <c r="AF3875" s="105"/>
      <c r="AG3875" s="94"/>
      <c r="AH3875" s="132"/>
      <c r="AI3875" s="97"/>
      <c r="AJ3875" s="96"/>
      <c r="AK3875" s="176"/>
      <c r="AL3875" s="169"/>
    </row>
    <row r="3876" spans="13:38" x14ac:dyDescent="0.45">
      <c r="M3876" s="96"/>
      <c r="N3876" s="103"/>
      <c r="R3876" s="108"/>
      <c r="S3876" s="98"/>
      <c r="T3876" s="105"/>
      <c r="V3876" s="171"/>
      <c r="W3876" s="95"/>
      <c r="X3876" s="129"/>
      <c r="Y3876" s="100"/>
      <c r="Z3876" s="99"/>
      <c r="AA3876" s="100"/>
      <c r="AB3876" s="99"/>
      <c r="AC3876" s="100"/>
      <c r="AD3876" s="105"/>
      <c r="AE3876" s="94"/>
      <c r="AF3876" s="105"/>
      <c r="AG3876" s="94"/>
      <c r="AH3876" s="132"/>
      <c r="AI3876" s="97"/>
      <c r="AJ3876" s="96"/>
      <c r="AK3876" s="176"/>
      <c r="AL3876" s="169"/>
    </row>
    <row r="3877" spans="13:38" x14ac:dyDescent="0.45">
      <c r="M3877" s="96"/>
      <c r="N3877" s="103"/>
      <c r="R3877" s="108"/>
      <c r="S3877" s="98"/>
      <c r="T3877" s="105"/>
      <c r="V3877" s="171"/>
      <c r="W3877" s="95"/>
      <c r="X3877" s="129"/>
      <c r="Y3877" s="100"/>
      <c r="Z3877" s="99"/>
      <c r="AA3877" s="100"/>
      <c r="AB3877" s="99"/>
      <c r="AC3877" s="100"/>
      <c r="AD3877" s="105"/>
      <c r="AE3877" s="94"/>
      <c r="AF3877" s="105"/>
      <c r="AG3877" s="94"/>
      <c r="AH3877" s="132"/>
      <c r="AI3877" s="97"/>
      <c r="AJ3877" s="96"/>
      <c r="AK3877" s="176"/>
      <c r="AL3877" s="169"/>
    </row>
    <row r="3878" spans="13:38" x14ac:dyDescent="0.45">
      <c r="M3878" s="96"/>
      <c r="N3878" s="103"/>
      <c r="R3878" s="108"/>
      <c r="S3878" s="98"/>
      <c r="T3878" s="105"/>
      <c r="V3878" s="171"/>
      <c r="W3878" s="95"/>
      <c r="X3878" s="129"/>
      <c r="Y3878" s="100"/>
      <c r="Z3878" s="99"/>
      <c r="AA3878" s="100"/>
      <c r="AB3878" s="99"/>
      <c r="AC3878" s="100"/>
      <c r="AD3878" s="105"/>
      <c r="AE3878" s="94"/>
      <c r="AF3878" s="105"/>
      <c r="AG3878" s="94"/>
      <c r="AH3878" s="132"/>
      <c r="AI3878" s="97"/>
      <c r="AJ3878" s="96"/>
      <c r="AK3878" s="176"/>
      <c r="AL3878" s="169"/>
    </row>
    <row r="3879" spans="13:38" x14ac:dyDescent="0.45">
      <c r="M3879" s="96"/>
      <c r="N3879" s="103"/>
      <c r="R3879" s="108"/>
      <c r="S3879" s="98"/>
      <c r="T3879" s="105"/>
      <c r="V3879" s="171"/>
      <c r="W3879" s="95"/>
      <c r="X3879" s="129"/>
      <c r="Y3879" s="100"/>
      <c r="Z3879" s="99"/>
      <c r="AA3879" s="100"/>
      <c r="AB3879" s="99"/>
      <c r="AC3879" s="100"/>
      <c r="AD3879" s="105"/>
      <c r="AE3879" s="94"/>
      <c r="AF3879" s="105"/>
      <c r="AG3879" s="94"/>
      <c r="AH3879" s="132"/>
      <c r="AI3879" s="97"/>
      <c r="AJ3879" s="96"/>
      <c r="AK3879" s="176"/>
      <c r="AL3879" s="169"/>
    </row>
    <row r="3880" spans="13:38" x14ac:dyDescent="0.45">
      <c r="M3880" s="96"/>
      <c r="N3880" s="103"/>
      <c r="R3880" s="108"/>
      <c r="S3880" s="98"/>
      <c r="T3880" s="105"/>
      <c r="V3880" s="171"/>
      <c r="W3880" s="95"/>
      <c r="X3880" s="129"/>
      <c r="Y3880" s="100"/>
      <c r="Z3880" s="99"/>
      <c r="AA3880" s="100"/>
      <c r="AB3880" s="99"/>
      <c r="AC3880" s="100"/>
      <c r="AD3880" s="105"/>
      <c r="AE3880" s="94"/>
      <c r="AF3880" s="105"/>
      <c r="AG3880" s="94"/>
      <c r="AH3880" s="132"/>
      <c r="AI3880" s="97"/>
      <c r="AJ3880" s="96"/>
      <c r="AK3880" s="176"/>
      <c r="AL3880" s="169"/>
    </row>
    <row r="3881" spans="13:38" x14ac:dyDescent="0.45">
      <c r="M3881" s="96"/>
      <c r="N3881" s="103"/>
      <c r="R3881" s="108"/>
      <c r="S3881" s="98"/>
      <c r="T3881" s="105"/>
      <c r="V3881" s="171"/>
      <c r="W3881" s="95"/>
      <c r="X3881" s="129"/>
      <c r="Y3881" s="100"/>
      <c r="Z3881" s="99"/>
      <c r="AA3881" s="100"/>
      <c r="AB3881" s="99"/>
      <c r="AC3881" s="100"/>
      <c r="AD3881" s="105"/>
      <c r="AE3881" s="94"/>
      <c r="AF3881" s="105"/>
      <c r="AG3881" s="94"/>
      <c r="AH3881" s="132"/>
      <c r="AI3881" s="97"/>
      <c r="AJ3881" s="96"/>
      <c r="AK3881" s="176"/>
      <c r="AL3881" s="169"/>
    </row>
    <row r="3882" spans="13:38" x14ac:dyDescent="0.45">
      <c r="M3882" s="96"/>
      <c r="N3882" s="103"/>
      <c r="R3882" s="108"/>
      <c r="S3882" s="98"/>
      <c r="T3882" s="105"/>
      <c r="V3882" s="171"/>
      <c r="W3882" s="95"/>
      <c r="X3882" s="129"/>
      <c r="Y3882" s="100"/>
      <c r="Z3882" s="99"/>
      <c r="AA3882" s="100"/>
      <c r="AB3882" s="99"/>
      <c r="AC3882" s="100"/>
      <c r="AD3882" s="105"/>
      <c r="AE3882" s="94"/>
      <c r="AF3882" s="105"/>
      <c r="AG3882" s="94"/>
      <c r="AH3882" s="132"/>
      <c r="AI3882" s="97"/>
      <c r="AJ3882" s="96"/>
      <c r="AK3882" s="176"/>
      <c r="AL3882" s="169"/>
    </row>
    <row r="3883" spans="13:38" x14ac:dyDescent="0.45">
      <c r="M3883" s="96"/>
      <c r="N3883" s="103"/>
      <c r="R3883" s="108"/>
      <c r="S3883" s="98"/>
      <c r="T3883" s="105"/>
      <c r="V3883" s="171"/>
      <c r="W3883" s="95"/>
      <c r="X3883" s="129"/>
      <c r="Y3883" s="100"/>
      <c r="Z3883" s="99"/>
      <c r="AA3883" s="100"/>
      <c r="AB3883" s="99"/>
      <c r="AC3883" s="100"/>
      <c r="AD3883" s="105"/>
      <c r="AE3883" s="94"/>
      <c r="AF3883" s="105"/>
      <c r="AG3883" s="94"/>
      <c r="AH3883" s="132"/>
      <c r="AI3883" s="97"/>
      <c r="AJ3883" s="96"/>
      <c r="AK3883" s="176"/>
      <c r="AL3883" s="169"/>
    </row>
    <row r="3884" spans="13:38" x14ac:dyDescent="0.45">
      <c r="M3884" s="96"/>
      <c r="N3884" s="103"/>
      <c r="R3884" s="108"/>
      <c r="S3884" s="98"/>
      <c r="T3884" s="105"/>
      <c r="V3884" s="171"/>
      <c r="W3884" s="95"/>
      <c r="X3884" s="129"/>
      <c r="Y3884" s="100"/>
      <c r="Z3884" s="99"/>
      <c r="AA3884" s="100"/>
      <c r="AB3884" s="99"/>
      <c r="AC3884" s="100"/>
      <c r="AD3884" s="105"/>
      <c r="AE3884" s="94"/>
      <c r="AF3884" s="105"/>
      <c r="AG3884" s="94"/>
      <c r="AH3884" s="132"/>
      <c r="AI3884" s="97"/>
      <c r="AJ3884" s="96"/>
      <c r="AK3884" s="176"/>
      <c r="AL3884" s="169"/>
    </row>
    <row r="3885" spans="13:38" x14ac:dyDescent="0.45">
      <c r="M3885" s="96"/>
      <c r="N3885" s="103"/>
      <c r="R3885" s="108"/>
      <c r="S3885" s="98"/>
      <c r="T3885" s="105"/>
      <c r="V3885" s="171"/>
      <c r="W3885" s="95"/>
      <c r="X3885" s="129"/>
      <c r="Y3885" s="100"/>
      <c r="Z3885" s="99"/>
      <c r="AA3885" s="100"/>
      <c r="AB3885" s="99"/>
      <c r="AC3885" s="100"/>
      <c r="AD3885" s="105"/>
      <c r="AE3885" s="94"/>
      <c r="AF3885" s="105"/>
      <c r="AG3885" s="94"/>
      <c r="AH3885" s="132"/>
      <c r="AI3885" s="97"/>
      <c r="AJ3885" s="96"/>
      <c r="AK3885" s="176"/>
      <c r="AL3885" s="169"/>
    </row>
    <row r="3886" spans="13:38" x14ac:dyDescent="0.45">
      <c r="M3886" s="96"/>
      <c r="N3886" s="103"/>
      <c r="R3886" s="108"/>
      <c r="S3886" s="98"/>
      <c r="T3886" s="105"/>
      <c r="V3886" s="171"/>
      <c r="W3886" s="95"/>
      <c r="X3886" s="129"/>
      <c r="Y3886" s="100"/>
      <c r="Z3886" s="99"/>
      <c r="AA3886" s="100"/>
      <c r="AB3886" s="99"/>
      <c r="AC3886" s="100"/>
      <c r="AD3886" s="105"/>
      <c r="AE3886" s="94"/>
      <c r="AF3886" s="105"/>
      <c r="AG3886" s="94"/>
      <c r="AH3886" s="132"/>
      <c r="AI3886" s="97"/>
      <c r="AJ3886" s="96"/>
      <c r="AK3886" s="176"/>
      <c r="AL3886" s="169"/>
    </row>
    <row r="3887" spans="13:38" x14ac:dyDescent="0.45">
      <c r="M3887" s="96"/>
      <c r="N3887" s="103"/>
      <c r="R3887" s="108"/>
      <c r="S3887" s="98"/>
      <c r="T3887" s="105"/>
      <c r="V3887" s="171"/>
      <c r="W3887" s="95"/>
      <c r="X3887" s="129"/>
      <c r="Y3887" s="100"/>
      <c r="Z3887" s="99"/>
      <c r="AA3887" s="100"/>
      <c r="AB3887" s="99"/>
      <c r="AC3887" s="100"/>
      <c r="AD3887" s="105"/>
      <c r="AE3887" s="94"/>
      <c r="AF3887" s="105"/>
      <c r="AG3887" s="94"/>
      <c r="AH3887" s="132"/>
      <c r="AI3887" s="97"/>
      <c r="AJ3887" s="96"/>
      <c r="AK3887" s="176"/>
      <c r="AL3887" s="169"/>
    </row>
    <row r="3888" spans="13:38" x14ac:dyDescent="0.45">
      <c r="M3888" s="96"/>
      <c r="N3888" s="103"/>
      <c r="R3888" s="108"/>
      <c r="S3888" s="98"/>
      <c r="T3888" s="105"/>
      <c r="V3888" s="171"/>
      <c r="W3888" s="95"/>
      <c r="X3888" s="129"/>
      <c r="Y3888" s="100"/>
      <c r="Z3888" s="99"/>
      <c r="AA3888" s="100"/>
      <c r="AB3888" s="99"/>
      <c r="AC3888" s="100"/>
      <c r="AD3888" s="105"/>
      <c r="AE3888" s="94"/>
      <c r="AF3888" s="105"/>
      <c r="AG3888" s="94"/>
      <c r="AH3888" s="132"/>
      <c r="AI3888" s="97"/>
      <c r="AJ3888" s="96"/>
      <c r="AK3888" s="176"/>
      <c r="AL3888" s="169"/>
    </row>
    <row r="3889" spans="13:38" x14ac:dyDescent="0.45">
      <c r="M3889" s="96"/>
      <c r="N3889" s="103"/>
      <c r="R3889" s="108"/>
      <c r="S3889" s="98"/>
      <c r="T3889" s="105"/>
      <c r="V3889" s="171"/>
      <c r="W3889" s="95"/>
      <c r="X3889" s="129"/>
      <c r="Y3889" s="100"/>
      <c r="Z3889" s="99"/>
      <c r="AA3889" s="100"/>
      <c r="AB3889" s="99"/>
      <c r="AC3889" s="100"/>
      <c r="AD3889" s="105"/>
      <c r="AE3889" s="94"/>
      <c r="AF3889" s="105"/>
      <c r="AG3889" s="94"/>
      <c r="AH3889" s="132"/>
      <c r="AI3889" s="97"/>
      <c r="AJ3889" s="96"/>
      <c r="AK3889" s="176"/>
      <c r="AL3889" s="169"/>
    </row>
    <row r="3890" spans="13:38" x14ac:dyDescent="0.45">
      <c r="M3890" s="96"/>
      <c r="N3890" s="103"/>
      <c r="R3890" s="108"/>
      <c r="S3890" s="98"/>
      <c r="T3890" s="105"/>
      <c r="V3890" s="171"/>
      <c r="W3890" s="95"/>
      <c r="X3890" s="129"/>
      <c r="Y3890" s="100"/>
      <c r="Z3890" s="99"/>
      <c r="AA3890" s="100"/>
      <c r="AB3890" s="99"/>
      <c r="AC3890" s="100"/>
      <c r="AD3890" s="105"/>
      <c r="AE3890" s="94"/>
      <c r="AF3890" s="105"/>
      <c r="AG3890" s="94"/>
      <c r="AH3890" s="132"/>
      <c r="AI3890" s="97"/>
      <c r="AJ3890" s="96"/>
      <c r="AK3890" s="176"/>
      <c r="AL3890" s="169"/>
    </row>
    <row r="3891" spans="13:38" x14ac:dyDescent="0.45">
      <c r="M3891" s="96"/>
      <c r="N3891" s="103"/>
      <c r="R3891" s="108"/>
      <c r="S3891" s="98"/>
      <c r="T3891" s="105"/>
      <c r="V3891" s="171"/>
      <c r="W3891" s="95"/>
      <c r="X3891" s="129"/>
      <c r="Y3891" s="100"/>
      <c r="Z3891" s="99"/>
      <c r="AA3891" s="100"/>
      <c r="AB3891" s="99"/>
      <c r="AC3891" s="100"/>
      <c r="AD3891" s="105"/>
      <c r="AE3891" s="94"/>
      <c r="AF3891" s="105"/>
      <c r="AG3891" s="94"/>
      <c r="AH3891" s="132"/>
      <c r="AI3891" s="97"/>
      <c r="AJ3891" s="96"/>
      <c r="AK3891" s="176"/>
      <c r="AL3891" s="169"/>
    </row>
    <row r="3892" spans="13:38" x14ac:dyDescent="0.45">
      <c r="M3892" s="96"/>
      <c r="N3892" s="103"/>
      <c r="R3892" s="108"/>
      <c r="S3892" s="98"/>
      <c r="T3892" s="105"/>
      <c r="V3892" s="171"/>
      <c r="W3892" s="95"/>
      <c r="X3892" s="129"/>
      <c r="Y3892" s="100"/>
      <c r="Z3892" s="99"/>
      <c r="AA3892" s="100"/>
      <c r="AB3892" s="99"/>
      <c r="AC3892" s="100"/>
      <c r="AD3892" s="105"/>
      <c r="AE3892" s="94"/>
      <c r="AF3892" s="105"/>
      <c r="AG3892" s="94"/>
      <c r="AH3892" s="132"/>
      <c r="AI3892" s="97"/>
      <c r="AJ3892" s="96"/>
      <c r="AK3892" s="176"/>
      <c r="AL3892" s="169"/>
    </row>
    <row r="3893" spans="13:38" x14ac:dyDescent="0.45">
      <c r="M3893" s="96"/>
      <c r="N3893" s="103"/>
      <c r="R3893" s="108"/>
      <c r="S3893" s="98"/>
      <c r="T3893" s="105"/>
      <c r="V3893" s="171"/>
      <c r="W3893" s="95"/>
      <c r="X3893" s="129"/>
      <c r="Y3893" s="100"/>
      <c r="Z3893" s="99"/>
      <c r="AA3893" s="100"/>
      <c r="AB3893" s="99"/>
      <c r="AC3893" s="100"/>
      <c r="AD3893" s="105"/>
      <c r="AE3893" s="94"/>
      <c r="AF3893" s="105"/>
      <c r="AG3893" s="94"/>
      <c r="AH3893" s="132"/>
      <c r="AI3893" s="97"/>
      <c r="AJ3893" s="96"/>
      <c r="AK3893" s="176"/>
      <c r="AL3893" s="169"/>
    </row>
    <row r="3894" spans="13:38" x14ac:dyDescent="0.45">
      <c r="M3894" s="96"/>
      <c r="N3894" s="103"/>
      <c r="R3894" s="108"/>
      <c r="S3894" s="98"/>
      <c r="T3894" s="105"/>
      <c r="V3894" s="171"/>
      <c r="W3894" s="95"/>
      <c r="X3894" s="129"/>
      <c r="Y3894" s="100"/>
      <c r="Z3894" s="99"/>
      <c r="AA3894" s="100"/>
      <c r="AB3894" s="99"/>
      <c r="AC3894" s="100"/>
      <c r="AD3894" s="105"/>
      <c r="AE3894" s="94"/>
      <c r="AF3894" s="105"/>
      <c r="AG3894" s="94"/>
      <c r="AH3894" s="132"/>
      <c r="AI3894" s="97"/>
      <c r="AJ3894" s="96"/>
      <c r="AK3894" s="176"/>
      <c r="AL3894" s="169"/>
    </row>
    <row r="3895" spans="13:38" x14ac:dyDescent="0.45">
      <c r="M3895" s="96"/>
      <c r="N3895" s="103"/>
      <c r="R3895" s="108"/>
      <c r="S3895" s="98"/>
      <c r="T3895" s="105"/>
      <c r="V3895" s="171"/>
      <c r="W3895" s="95"/>
      <c r="X3895" s="129"/>
      <c r="Y3895" s="100"/>
      <c r="Z3895" s="99"/>
      <c r="AA3895" s="100"/>
      <c r="AB3895" s="99"/>
      <c r="AC3895" s="100"/>
      <c r="AD3895" s="105"/>
      <c r="AE3895" s="94"/>
      <c r="AF3895" s="105"/>
      <c r="AG3895" s="94"/>
      <c r="AH3895" s="132"/>
      <c r="AI3895" s="97"/>
      <c r="AJ3895" s="96"/>
      <c r="AK3895" s="176"/>
      <c r="AL3895" s="169"/>
    </row>
    <row r="3896" spans="13:38" x14ac:dyDescent="0.45">
      <c r="M3896" s="96"/>
      <c r="N3896" s="103"/>
      <c r="R3896" s="108"/>
      <c r="S3896" s="98"/>
      <c r="T3896" s="105"/>
      <c r="V3896" s="171"/>
      <c r="W3896" s="95"/>
      <c r="X3896" s="129"/>
      <c r="Y3896" s="100"/>
      <c r="Z3896" s="99"/>
      <c r="AA3896" s="100"/>
      <c r="AB3896" s="99"/>
      <c r="AC3896" s="100"/>
      <c r="AD3896" s="105"/>
      <c r="AE3896" s="94"/>
      <c r="AF3896" s="105"/>
      <c r="AG3896" s="94"/>
      <c r="AH3896" s="132"/>
      <c r="AI3896" s="97"/>
      <c r="AJ3896" s="96"/>
      <c r="AK3896" s="176"/>
      <c r="AL3896" s="169"/>
    </row>
    <row r="3897" spans="13:38" x14ac:dyDescent="0.45">
      <c r="M3897" s="96"/>
      <c r="N3897" s="103"/>
      <c r="R3897" s="108"/>
      <c r="S3897" s="98"/>
      <c r="T3897" s="105"/>
      <c r="V3897" s="171"/>
      <c r="W3897" s="95"/>
      <c r="X3897" s="129"/>
      <c r="Y3897" s="100"/>
      <c r="Z3897" s="99"/>
      <c r="AA3897" s="100"/>
      <c r="AB3897" s="99"/>
      <c r="AC3897" s="100"/>
      <c r="AD3897" s="105"/>
      <c r="AE3897" s="94"/>
      <c r="AF3897" s="105"/>
      <c r="AG3897" s="94"/>
      <c r="AH3897" s="132"/>
      <c r="AI3897" s="97"/>
      <c r="AJ3897" s="96"/>
      <c r="AK3897" s="176"/>
      <c r="AL3897" s="169"/>
    </row>
    <row r="3898" spans="13:38" x14ac:dyDescent="0.45">
      <c r="M3898" s="96"/>
      <c r="N3898" s="103"/>
      <c r="R3898" s="108"/>
      <c r="S3898" s="98"/>
      <c r="T3898" s="105"/>
      <c r="V3898" s="171"/>
      <c r="W3898" s="95"/>
      <c r="X3898" s="129"/>
      <c r="Y3898" s="100"/>
      <c r="Z3898" s="99"/>
      <c r="AA3898" s="100"/>
      <c r="AB3898" s="99"/>
      <c r="AC3898" s="100"/>
      <c r="AD3898" s="105"/>
      <c r="AE3898" s="94"/>
      <c r="AF3898" s="105"/>
      <c r="AG3898" s="94"/>
      <c r="AH3898" s="132"/>
      <c r="AI3898" s="97"/>
      <c r="AJ3898" s="96"/>
      <c r="AK3898" s="176"/>
      <c r="AL3898" s="169"/>
    </row>
    <row r="3899" spans="13:38" x14ac:dyDescent="0.45">
      <c r="M3899" s="96"/>
      <c r="N3899" s="103"/>
      <c r="R3899" s="108"/>
      <c r="S3899" s="98"/>
      <c r="T3899" s="105"/>
      <c r="V3899" s="171"/>
      <c r="W3899" s="95"/>
      <c r="X3899" s="129"/>
      <c r="Y3899" s="100"/>
      <c r="Z3899" s="99"/>
      <c r="AA3899" s="100"/>
      <c r="AB3899" s="99"/>
      <c r="AC3899" s="100"/>
      <c r="AD3899" s="105"/>
      <c r="AE3899" s="94"/>
      <c r="AF3899" s="105"/>
      <c r="AG3899" s="94"/>
      <c r="AH3899" s="132"/>
      <c r="AI3899" s="97"/>
      <c r="AJ3899" s="96"/>
      <c r="AK3899" s="176"/>
      <c r="AL3899" s="169"/>
    </row>
    <row r="3900" spans="13:38" x14ac:dyDescent="0.45">
      <c r="M3900" s="96"/>
      <c r="N3900" s="103"/>
      <c r="R3900" s="108"/>
      <c r="S3900" s="98"/>
      <c r="T3900" s="105"/>
      <c r="V3900" s="171"/>
      <c r="W3900" s="95"/>
      <c r="X3900" s="129"/>
      <c r="Y3900" s="100"/>
      <c r="Z3900" s="99"/>
      <c r="AA3900" s="100"/>
      <c r="AB3900" s="99"/>
      <c r="AC3900" s="100"/>
      <c r="AD3900" s="105"/>
      <c r="AE3900" s="94"/>
      <c r="AF3900" s="105"/>
      <c r="AG3900" s="94"/>
      <c r="AH3900" s="132"/>
      <c r="AI3900" s="97"/>
      <c r="AJ3900" s="96"/>
      <c r="AK3900" s="176"/>
      <c r="AL3900" s="169"/>
    </row>
    <row r="3901" spans="13:38" x14ac:dyDescent="0.45">
      <c r="M3901" s="96"/>
      <c r="N3901" s="103"/>
      <c r="R3901" s="108"/>
      <c r="S3901" s="98"/>
      <c r="T3901" s="105"/>
      <c r="V3901" s="171"/>
      <c r="W3901" s="95"/>
      <c r="X3901" s="129"/>
      <c r="Y3901" s="100"/>
      <c r="Z3901" s="99"/>
      <c r="AA3901" s="100"/>
      <c r="AB3901" s="99"/>
      <c r="AC3901" s="100"/>
      <c r="AD3901" s="105"/>
      <c r="AE3901" s="94"/>
      <c r="AF3901" s="105"/>
      <c r="AG3901" s="94"/>
      <c r="AH3901" s="132"/>
      <c r="AI3901" s="97"/>
      <c r="AJ3901" s="96"/>
      <c r="AK3901" s="176"/>
      <c r="AL3901" s="169"/>
    </row>
    <row r="3902" spans="13:38" x14ac:dyDescent="0.45">
      <c r="M3902" s="96"/>
      <c r="N3902" s="103"/>
      <c r="R3902" s="108"/>
      <c r="S3902" s="98"/>
      <c r="T3902" s="105"/>
      <c r="V3902" s="171"/>
      <c r="W3902" s="95"/>
      <c r="X3902" s="129"/>
      <c r="Y3902" s="100"/>
      <c r="Z3902" s="99"/>
      <c r="AA3902" s="100"/>
      <c r="AB3902" s="99"/>
      <c r="AC3902" s="100"/>
      <c r="AD3902" s="105"/>
      <c r="AE3902" s="94"/>
      <c r="AF3902" s="105"/>
      <c r="AG3902" s="94"/>
      <c r="AH3902" s="132"/>
      <c r="AI3902" s="97"/>
      <c r="AJ3902" s="96"/>
      <c r="AK3902" s="176"/>
      <c r="AL3902" s="169"/>
    </row>
    <row r="3903" spans="13:38" x14ac:dyDescent="0.45">
      <c r="M3903" s="96"/>
      <c r="N3903" s="103"/>
      <c r="R3903" s="108"/>
      <c r="S3903" s="98"/>
      <c r="T3903" s="105"/>
      <c r="V3903" s="171"/>
      <c r="W3903" s="95"/>
      <c r="X3903" s="129"/>
      <c r="Y3903" s="100"/>
      <c r="Z3903" s="99"/>
      <c r="AA3903" s="100"/>
      <c r="AB3903" s="99"/>
      <c r="AC3903" s="100"/>
      <c r="AD3903" s="105"/>
      <c r="AE3903" s="94"/>
      <c r="AF3903" s="105"/>
      <c r="AG3903" s="94"/>
      <c r="AH3903" s="132"/>
      <c r="AI3903" s="97"/>
      <c r="AJ3903" s="96"/>
      <c r="AK3903" s="176"/>
      <c r="AL3903" s="169"/>
    </row>
    <row r="3904" spans="13:38" x14ac:dyDescent="0.45">
      <c r="M3904" s="96"/>
      <c r="N3904" s="103"/>
      <c r="R3904" s="108"/>
      <c r="S3904" s="98"/>
      <c r="T3904" s="105"/>
      <c r="V3904" s="171"/>
      <c r="W3904" s="95"/>
      <c r="X3904" s="129"/>
      <c r="Y3904" s="100"/>
      <c r="Z3904" s="99"/>
      <c r="AA3904" s="100"/>
      <c r="AB3904" s="99"/>
      <c r="AC3904" s="100"/>
      <c r="AD3904" s="105"/>
      <c r="AE3904" s="94"/>
      <c r="AF3904" s="105"/>
      <c r="AG3904" s="94"/>
      <c r="AH3904" s="132"/>
      <c r="AI3904" s="97"/>
      <c r="AJ3904" s="96"/>
      <c r="AK3904" s="176"/>
      <c r="AL3904" s="169"/>
    </row>
    <row r="3905" spans="13:38" x14ac:dyDescent="0.45">
      <c r="M3905" s="96"/>
      <c r="N3905" s="103"/>
      <c r="R3905" s="108"/>
      <c r="S3905" s="98"/>
      <c r="T3905" s="105"/>
      <c r="V3905" s="171"/>
      <c r="W3905" s="95"/>
      <c r="X3905" s="129"/>
      <c r="Y3905" s="100"/>
      <c r="Z3905" s="99"/>
      <c r="AA3905" s="100"/>
      <c r="AB3905" s="99"/>
      <c r="AC3905" s="100"/>
      <c r="AD3905" s="105"/>
      <c r="AE3905" s="94"/>
      <c r="AF3905" s="105"/>
      <c r="AG3905" s="94"/>
      <c r="AH3905" s="132"/>
      <c r="AI3905" s="97"/>
      <c r="AJ3905" s="96"/>
      <c r="AK3905" s="176"/>
      <c r="AL3905" s="169"/>
    </row>
    <row r="3906" spans="13:38" x14ac:dyDescent="0.45">
      <c r="M3906" s="96"/>
      <c r="N3906" s="103"/>
      <c r="R3906" s="108"/>
      <c r="S3906" s="98"/>
      <c r="T3906" s="105"/>
      <c r="V3906" s="171"/>
      <c r="W3906" s="95"/>
      <c r="X3906" s="129"/>
      <c r="Y3906" s="100"/>
      <c r="Z3906" s="99"/>
      <c r="AA3906" s="100"/>
      <c r="AB3906" s="99"/>
      <c r="AC3906" s="100"/>
      <c r="AD3906" s="105"/>
      <c r="AE3906" s="94"/>
      <c r="AF3906" s="105"/>
      <c r="AG3906" s="94"/>
      <c r="AH3906" s="132"/>
      <c r="AI3906" s="97"/>
      <c r="AJ3906" s="96"/>
      <c r="AK3906" s="176"/>
      <c r="AL3906" s="169"/>
    </row>
    <row r="3907" spans="13:38" x14ac:dyDescent="0.45">
      <c r="M3907" s="96"/>
      <c r="N3907" s="103"/>
      <c r="R3907" s="108"/>
      <c r="S3907" s="98"/>
      <c r="T3907" s="105"/>
      <c r="V3907" s="171"/>
      <c r="W3907" s="95"/>
      <c r="X3907" s="129"/>
      <c r="Y3907" s="100"/>
      <c r="Z3907" s="99"/>
      <c r="AA3907" s="100"/>
      <c r="AB3907" s="99"/>
      <c r="AC3907" s="100"/>
      <c r="AD3907" s="105"/>
      <c r="AE3907" s="94"/>
      <c r="AF3907" s="105"/>
      <c r="AG3907" s="94"/>
      <c r="AH3907" s="132"/>
      <c r="AI3907" s="97"/>
      <c r="AJ3907" s="96"/>
      <c r="AK3907" s="176"/>
      <c r="AL3907" s="169"/>
    </row>
    <row r="3908" spans="13:38" x14ac:dyDescent="0.45">
      <c r="M3908" s="96"/>
      <c r="N3908" s="103"/>
      <c r="R3908" s="108"/>
      <c r="S3908" s="98"/>
      <c r="T3908" s="105"/>
      <c r="V3908" s="171"/>
      <c r="W3908" s="95"/>
      <c r="X3908" s="129"/>
      <c r="Y3908" s="100"/>
      <c r="Z3908" s="99"/>
      <c r="AA3908" s="100"/>
      <c r="AB3908" s="99"/>
      <c r="AC3908" s="100"/>
      <c r="AD3908" s="105"/>
      <c r="AE3908" s="94"/>
      <c r="AF3908" s="105"/>
      <c r="AG3908" s="94"/>
      <c r="AH3908" s="132"/>
      <c r="AI3908" s="97"/>
      <c r="AJ3908" s="96"/>
      <c r="AK3908" s="176"/>
      <c r="AL3908" s="169"/>
    </row>
    <row r="3909" spans="13:38" x14ac:dyDescent="0.45">
      <c r="M3909" s="96"/>
      <c r="N3909" s="103"/>
      <c r="R3909" s="108"/>
      <c r="S3909" s="98"/>
      <c r="T3909" s="105"/>
      <c r="V3909" s="171"/>
      <c r="W3909" s="95"/>
      <c r="X3909" s="129"/>
      <c r="Y3909" s="100"/>
      <c r="Z3909" s="99"/>
      <c r="AA3909" s="100"/>
      <c r="AB3909" s="99"/>
      <c r="AC3909" s="100"/>
      <c r="AD3909" s="105"/>
      <c r="AE3909" s="94"/>
      <c r="AF3909" s="105"/>
      <c r="AG3909" s="94"/>
      <c r="AH3909" s="132"/>
      <c r="AI3909" s="97"/>
      <c r="AJ3909" s="96"/>
      <c r="AK3909" s="176"/>
      <c r="AL3909" s="169"/>
    </row>
    <row r="3910" spans="13:38" x14ac:dyDescent="0.45">
      <c r="M3910" s="96"/>
      <c r="N3910" s="103"/>
      <c r="R3910" s="108"/>
      <c r="S3910" s="98"/>
      <c r="T3910" s="105"/>
      <c r="V3910" s="171"/>
      <c r="W3910" s="95"/>
      <c r="X3910" s="129"/>
      <c r="Y3910" s="100"/>
      <c r="Z3910" s="99"/>
      <c r="AA3910" s="100"/>
      <c r="AB3910" s="99"/>
      <c r="AC3910" s="100"/>
      <c r="AD3910" s="105"/>
      <c r="AE3910" s="94"/>
      <c r="AF3910" s="105"/>
      <c r="AG3910" s="94"/>
      <c r="AH3910" s="132"/>
      <c r="AI3910" s="97"/>
      <c r="AJ3910" s="96"/>
      <c r="AK3910" s="176"/>
      <c r="AL3910" s="169"/>
    </row>
    <row r="3911" spans="13:38" x14ac:dyDescent="0.45">
      <c r="M3911" s="96"/>
      <c r="N3911" s="103"/>
      <c r="R3911" s="108"/>
      <c r="S3911" s="98"/>
      <c r="T3911" s="105"/>
      <c r="V3911" s="171"/>
      <c r="W3911" s="95"/>
      <c r="X3911" s="129"/>
      <c r="Y3911" s="100"/>
      <c r="Z3911" s="99"/>
      <c r="AA3911" s="100"/>
      <c r="AB3911" s="99"/>
      <c r="AC3911" s="100"/>
      <c r="AD3911" s="105"/>
      <c r="AE3911" s="94"/>
      <c r="AF3911" s="105"/>
      <c r="AG3911" s="94"/>
      <c r="AH3911" s="132"/>
      <c r="AI3911" s="97"/>
      <c r="AJ3911" s="96"/>
      <c r="AK3911" s="176"/>
      <c r="AL3911" s="169"/>
    </row>
    <row r="3912" spans="13:38" x14ac:dyDescent="0.45">
      <c r="M3912" s="96"/>
      <c r="N3912" s="103"/>
      <c r="R3912" s="108"/>
      <c r="S3912" s="98"/>
      <c r="T3912" s="105"/>
      <c r="V3912" s="171"/>
      <c r="W3912" s="95"/>
      <c r="X3912" s="129"/>
      <c r="Y3912" s="100"/>
      <c r="Z3912" s="99"/>
      <c r="AA3912" s="100"/>
      <c r="AB3912" s="99"/>
      <c r="AC3912" s="100"/>
      <c r="AD3912" s="105"/>
      <c r="AE3912" s="94"/>
      <c r="AF3912" s="105"/>
      <c r="AG3912" s="94"/>
      <c r="AH3912" s="132"/>
      <c r="AI3912" s="97"/>
      <c r="AJ3912" s="96"/>
      <c r="AK3912" s="176"/>
      <c r="AL3912" s="169"/>
    </row>
    <row r="3913" spans="13:38" x14ac:dyDescent="0.45">
      <c r="M3913" s="96"/>
      <c r="N3913" s="103"/>
      <c r="R3913" s="108"/>
      <c r="S3913" s="98"/>
      <c r="T3913" s="105"/>
      <c r="V3913" s="171"/>
      <c r="W3913" s="95"/>
      <c r="X3913" s="129"/>
      <c r="Y3913" s="100"/>
      <c r="Z3913" s="99"/>
      <c r="AA3913" s="100"/>
      <c r="AB3913" s="99"/>
      <c r="AC3913" s="100"/>
      <c r="AD3913" s="105"/>
      <c r="AE3913" s="94"/>
      <c r="AF3913" s="105"/>
      <c r="AG3913" s="94"/>
      <c r="AH3913" s="132"/>
      <c r="AI3913" s="97"/>
      <c r="AJ3913" s="96"/>
      <c r="AK3913" s="176"/>
      <c r="AL3913" s="169"/>
    </row>
    <row r="3914" spans="13:38" x14ac:dyDescent="0.45">
      <c r="M3914" s="96"/>
      <c r="N3914" s="103"/>
      <c r="R3914" s="108"/>
      <c r="S3914" s="98"/>
      <c r="T3914" s="105"/>
      <c r="V3914" s="171"/>
      <c r="W3914" s="95"/>
      <c r="X3914" s="129"/>
      <c r="Y3914" s="100"/>
      <c r="Z3914" s="99"/>
      <c r="AA3914" s="100"/>
      <c r="AB3914" s="99"/>
      <c r="AC3914" s="100"/>
      <c r="AD3914" s="105"/>
      <c r="AE3914" s="94"/>
      <c r="AF3914" s="105"/>
      <c r="AG3914" s="94"/>
      <c r="AH3914" s="132"/>
      <c r="AI3914" s="97"/>
      <c r="AJ3914" s="96"/>
      <c r="AK3914" s="176"/>
      <c r="AL3914" s="169"/>
    </row>
    <row r="3915" spans="13:38" x14ac:dyDescent="0.45">
      <c r="M3915" s="96"/>
      <c r="N3915" s="103"/>
      <c r="R3915" s="108"/>
      <c r="S3915" s="98"/>
      <c r="T3915" s="105"/>
      <c r="V3915" s="171"/>
      <c r="W3915" s="95"/>
      <c r="X3915" s="129"/>
      <c r="Y3915" s="100"/>
      <c r="Z3915" s="99"/>
      <c r="AA3915" s="100"/>
      <c r="AB3915" s="99"/>
      <c r="AC3915" s="100"/>
      <c r="AD3915" s="105"/>
      <c r="AE3915" s="94"/>
      <c r="AF3915" s="105"/>
      <c r="AG3915" s="94"/>
      <c r="AH3915" s="132"/>
      <c r="AI3915" s="97"/>
      <c r="AJ3915" s="96"/>
      <c r="AK3915" s="176"/>
      <c r="AL3915" s="169"/>
    </row>
    <row r="3916" spans="13:38" x14ac:dyDescent="0.45">
      <c r="M3916" s="96"/>
      <c r="N3916" s="103"/>
      <c r="R3916" s="108"/>
      <c r="S3916" s="98"/>
      <c r="T3916" s="105"/>
      <c r="V3916" s="171"/>
      <c r="W3916" s="95"/>
      <c r="X3916" s="129"/>
      <c r="Y3916" s="100"/>
      <c r="Z3916" s="99"/>
      <c r="AA3916" s="100"/>
      <c r="AB3916" s="99"/>
      <c r="AC3916" s="100"/>
      <c r="AD3916" s="105"/>
      <c r="AE3916" s="94"/>
      <c r="AF3916" s="105"/>
      <c r="AG3916" s="94"/>
      <c r="AH3916" s="132"/>
      <c r="AI3916" s="97"/>
      <c r="AJ3916" s="96"/>
      <c r="AK3916" s="176"/>
      <c r="AL3916" s="169"/>
    </row>
    <row r="3917" spans="13:38" x14ac:dyDescent="0.45">
      <c r="M3917" s="96"/>
      <c r="N3917" s="103"/>
      <c r="R3917" s="108"/>
      <c r="S3917" s="98"/>
      <c r="T3917" s="105"/>
      <c r="V3917" s="171"/>
      <c r="W3917" s="95"/>
      <c r="X3917" s="129"/>
      <c r="Y3917" s="100"/>
      <c r="Z3917" s="99"/>
      <c r="AA3917" s="100"/>
      <c r="AB3917" s="99"/>
      <c r="AC3917" s="100"/>
      <c r="AD3917" s="105"/>
      <c r="AE3917" s="94"/>
      <c r="AF3917" s="105"/>
      <c r="AG3917" s="94"/>
      <c r="AH3917" s="132"/>
      <c r="AI3917" s="97"/>
      <c r="AJ3917" s="96"/>
      <c r="AK3917" s="176"/>
      <c r="AL3917" s="169"/>
    </row>
    <row r="3918" spans="13:38" x14ac:dyDescent="0.45">
      <c r="M3918" s="96"/>
      <c r="N3918" s="103"/>
      <c r="R3918" s="108"/>
      <c r="S3918" s="98"/>
      <c r="T3918" s="105"/>
      <c r="V3918" s="171"/>
      <c r="W3918" s="95"/>
      <c r="X3918" s="129"/>
      <c r="Y3918" s="100"/>
      <c r="Z3918" s="99"/>
      <c r="AA3918" s="100"/>
      <c r="AB3918" s="99"/>
      <c r="AC3918" s="100"/>
      <c r="AD3918" s="105"/>
      <c r="AE3918" s="94"/>
      <c r="AF3918" s="105"/>
      <c r="AG3918" s="94"/>
      <c r="AH3918" s="132"/>
      <c r="AI3918" s="97"/>
      <c r="AJ3918" s="96"/>
      <c r="AK3918" s="176"/>
      <c r="AL3918" s="169"/>
    </row>
    <row r="3919" spans="13:38" x14ac:dyDescent="0.45">
      <c r="M3919" s="96"/>
      <c r="N3919" s="103"/>
      <c r="R3919" s="108"/>
      <c r="S3919" s="98"/>
      <c r="T3919" s="105"/>
      <c r="V3919" s="171"/>
      <c r="W3919" s="95"/>
      <c r="X3919" s="129"/>
      <c r="Y3919" s="100"/>
      <c r="Z3919" s="99"/>
      <c r="AA3919" s="100"/>
      <c r="AB3919" s="99"/>
      <c r="AC3919" s="100"/>
      <c r="AD3919" s="105"/>
      <c r="AE3919" s="94"/>
      <c r="AF3919" s="105"/>
      <c r="AG3919" s="94"/>
      <c r="AH3919" s="132"/>
      <c r="AI3919" s="97"/>
      <c r="AJ3919" s="96"/>
      <c r="AK3919" s="176"/>
      <c r="AL3919" s="169"/>
    </row>
    <row r="3920" spans="13:38" x14ac:dyDescent="0.45">
      <c r="M3920" s="96"/>
      <c r="N3920" s="103"/>
      <c r="R3920" s="108"/>
      <c r="S3920" s="98"/>
      <c r="T3920" s="105"/>
      <c r="V3920" s="171"/>
      <c r="W3920" s="95"/>
      <c r="X3920" s="129"/>
      <c r="Y3920" s="100"/>
      <c r="Z3920" s="99"/>
      <c r="AA3920" s="100"/>
      <c r="AB3920" s="99"/>
      <c r="AC3920" s="100"/>
      <c r="AD3920" s="105"/>
      <c r="AE3920" s="94"/>
      <c r="AF3920" s="105"/>
      <c r="AG3920" s="94"/>
      <c r="AH3920" s="132"/>
      <c r="AI3920" s="97"/>
      <c r="AJ3920" s="96"/>
      <c r="AK3920" s="176"/>
      <c r="AL3920" s="169"/>
    </row>
    <row r="3921" spans="13:38" x14ac:dyDescent="0.45">
      <c r="M3921" s="96"/>
      <c r="N3921" s="103"/>
      <c r="R3921" s="108"/>
      <c r="S3921" s="98"/>
      <c r="T3921" s="105"/>
      <c r="V3921" s="171"/>
      <c r="W3921" s="95"/>
      <c r="X3921" s="129"/>
      <c r="Y3921" s="100"/>
      <c r="Z3921" s="99"/>
      <c r="AA3921" s="100"/>
      <c r="AB3921" s="99"/>
      <c r="AC3921" s="100"/>
      <c r="AD3921" s="105"/>
      <c r="AE3921" s="94"/>
      <c r="AF3921" s="105"/>
      <c r="AG3921" s="94"/>
      <c r="AH3921" s="132"/>
      <c r="AI3921" s="97"/>
      <c r="AJ3921" s="96"/>
      <c r="AK3921" s="176"/>
      <c r="AL3921" s="169"/>
    </row>
    <row r="3922" spans="13:38" x14ac:dyDescent="0.45">
      <c r="M3922" s="96"/>
      <c r="N3922" s="103"/>
      <c r="R3922" s="108"/>
      <c r="S3922" s="98"/>
      <c r="T3922" s="105"/>
      <c r="V3922" s="171"/>
      <c r="W3922" s="95"/>
      <c r="X3922" s="129"/>
      <c r="Y3922" s="100"/>
      <c r="Z3922" s="99"/>
      <c r="AA3922" s="100"/>
      <c r="AB3922" s="99"/>
      <c r="AC3922" s="100"/>
      <c r="AD3922" s="105"/>
      <c r="AE3922" s="94"/>
      <c r="AF3922" s="105"/>
      <c r="AG3922" s="94"/>
      <c r="AH3922" s="132"/>
      <c r="AI3922" s="97"/>
      <c r="AJ3922" s="96"/>
      <c r="AK3922" s="176"/>
      <c r="AL3922" s="169"/>
    </row>
    <row r="3923" spans="13:38" x14ac:dyDescent="0.45">
      <c r="M3923" s="96"/>
      <c r="N3923" s="103"/>
      <c r="R3923" s="108"/>
      <c r="S3923" s="98"/>
      <c r="T3923" s="105"/>
      <c r="V3923" s="171"/>
      <c r="W3923" s="95"/>
      <c r="X3923" s="129"/>
      <c r="Y3923" s="100"/>
      <c r="Z3923" s="99"/>
      <c r="AA3923" s="100"/>
      <c r="AB3923" s="99"/>
      <c r="AC3923" s="100"/>
      <c r="AD3923" s="105"/>
      <c r="AE3923" s="94"/>
      <c r="AF3923" s="105"/>
      <c r="AG3923" s="94"/>
      <c r="AH3923" s="132"/>
      <c r="AI3923" s="97"/>
      <c r="AJ3923" s="96"/>
      <c r="AK3923" s="176"/>
      <c r="AL3923" s="169"/>
    </row>
    <row r="3924" spans="13:38" x14ac:dyDescent="0.45">
      <c r="M3924" s="96"/>
      <c r="N3924" s="103"/>
      <c r="R3924" s="108"/>
      <c r="S3924" s="98"/>
      <c r="T3924" s="105"/>
      <c r="V3924" s="171"/>
      <c r="W3924" s="95"/>
      <c r="X3924" s="129"/>
      <c r="Y3924" s="100"/>
      <c r="Z3924" s="99"/>
      <c r="AA3924" s="100"/>
      <c r="AB3924" s="99"/>
      <c r="AC3924" s="100"/>
      <c r="AD3924" s="105"/>
      <c r="AE3924" s="94"/>
      <c r="AF3924" s="105"/>
      <c r="AG3924" s="94"/>
      <c r="AH3924" s="132"/>
      <c r="AI3924" s="97"/>
      <c r="AJ3924" s="96"/>
      <c r="AK3924" s="176"/>
      <c r="AL3924" s="169"/>
    </row>
    <row r="3925" spans="13:38" x14ac:dyDescent="0.45">
      <c r="M3925" s="96"/>
      <c r="N3925" s="103"/>
      <c r="R3925" s="108"/>
      <c r="S3925" s="98"/>
      <c r="T3925" s="105"/>
      <c r="V3925" s="171"/>
      <c r="W3925" s="95"/>
      <c r="X3925" s="129"/>
      <c r="Y3925" s="100"/>
      <c r="Z3925" s="99"/>
      <c r="AA3925" s="100"/>
      <c r="AB3925" s="99"/>
      <c r="AC3925" s="100"/>
      <c r="AD3925" s="105"/>
      <c r="AE3925" s="94"/>
      <c r="AF3925" s="105"/>
      <c r="AG3925" s="94"/>
      <c r="AH3925" s="132"/>
      <c r="AI3925" s="97"/>
      <c r="AJ3925" s="96"/>
      <c r="AK3925" s="176"/>
      <c r="AL3925" s="169"/>
    </row>
    <row r="3926" spans="13:38" x14ac:dyDescent="0.45">
      <c r="M3926" s="96"/>
      <c r="N3926" s="103"/>
      <c r="R3926" s="108"/>
      <c r="S3926" s="98"/>
      <c r="T3926" s="105"/>
      <c r="V3926" s="171"/>
      <c r="W3926" s="95"/>
      <c r="X3926" s="129"/>
      <c r="Y3926" s="100"/>
      <c r="Z3926" s="99"/>
      <c r="AA3926" s="100"/>
      <c r="AB3926" s="99"/>
      <c r="AC3926" s="100"/>
      <c r="AD3926" s="105"/>
      <c r="AE3926" s="94"/>
      <c r="AF3926" s="105"/>
      <c r="AG3926" s="94"/>
      <c r="AH3926" s="132"/>
      <c r="AI3926" s="97"/>
      <c r="AJ3926" s="96"/>
      <c r="AK3926" s="176"/>
      <c r="AL3926" s="169"/>
    </row>
    <row r="3927" spans="13:38" x14ac:dyDescent="0.45">
      <c r="M3927" s="96"/>
      <c r="N3927" s="103"/>
      <c r="R3927" s="108"/>
      <c r="S3927" s="98"/>
      <c r="T3927" s="105"/>
      <c r="V3927" s="171"/>
      <c r="W3927" s="95"/>
      <c r="X3927" s="129"/>
      <c r="Y3927" s="100"/>
      <c r="Z3927" s="99"/>
      <c r="AA3927" s="100"/>
      <c r="AB3927" s="99"/>
      <c r="AC3927" s="100"/>
      <c r="AD3927" s="105"/>
      <c r="AE3927" s="94"/>
      <c r="AF3927" s="105"/>
      <c r="AG3927" s="94"/>
      <c r="AH3927" s="132"/>
      <c r="AI3927" s="97"/>
      <c r="AJ3927" s="96"/>
      <c r="AK3927" s="176"/>
      <c r="AL3927" s="169"/>
    </row>
    <row r="3928" spans="13:38" x14ac:dyDescent="0.45">
      <c r="M3928" s="96"/>
      <c r="N3928" s="103"/>
      <c r="R3928" s="108"/>
      <c r="S3928" s="98"/>
      <c r="T3928" s="105"/>
      <c r="V3928" s="171"/>
      <c r="W3928" s="95"/>
      <c r="X3928" s="129"/>
      <c r="Y3928" s="100"/>
      <c r="Z3928" s="99"/>
      <c r="AA3928" s="100"/>
      <c r="AB3928" s="99"/>
      <c r="AC3928" s="100"/>
      <c r="AD3928" s="105"/>
      <c r="AE3928" s="94"/>
      <c r="AF3928" s="105"/>
      <c r="AG3928" s="94"/>
      <c r="AH3928" s="132"/>
      <c r="AI3928" s="97"/>
      <c r="AJ3928" s="96"/>
      <c r="AK3928" s="176"/>
      <c r="AL3928" s="169"/>
    </row>
    <row r="3929" spans="13:38" x14ac:dyDescent="0.45">
      <c r="M3929" s="96"/>
      <c r="N3929" s="103"/>
      <c r="R3929" s="108"/>
      <c r="S3929" s="98"/>
      <c r="T3929" s="105"/>
      <c r="V3929" s="171"/>
      <c r="W3929" s="95"/>
      <c r="X3929" s="129"/>
      <c r="Y3929" s="100"/>
      <c r="Z3929" s="99"/>
      <c r="AA3929" s="100"/>
      <c r="AB3929" s="99"/>
      <c r="AC3929" s="100"/>
      <c r="AD3929" s="105"/>
      <c r="AE3929" s="94"/>
      <c r="AF3929" s="105"/>
      <c r="AG3929" s="94"/>
      <c r="AH3929" s="132"/>
      <c r="AI3929" s="97"/>
      <c r="AJ3929" s="96"/>
      <c r="AK3929" s="176"/>
      <c r="AL3929" s="169"/>
    </row>
    <row r="3930" spans="13:38" x14ac:dyDescent="0.45">
      <c r="M3930" s="96"/>
      <c r="N3930" s="103"/>
      <c r="R3930" s="108"/>
      <c r="S3930" s="98"/>
      <c r="T3930" s="105"/>
      <c r="V3930" s="171"/>
      <c r="W3930" s="95"/>
      <c r="X3930" s="129"/>
      <c r="Y3930" s="100"/>
      <c r="Z3930" s="99"/>
      <c r="AA3930" s="100"/>
      <c r="AB3930" s="99"/>
      <c r="AC3930" s="100"/>
      <c r="AD3930" s="105"/>
      <c r="AE3930" s="94"/>
      <c r="AF3930" s="105"/>
      <c r="AG3930" s="94"/>
      <c r="AH3930" s="132"/>
      <c r="AI3930" s="97"/>
      <c r="AJ3930" s="96"/>
      <c r="AK3930" s="176"/>
      <c r="AL3930" s="169"/>
    </row>
    <row r="3931" spans="13:38" x14ac:dyDescent="0.45">
      <c r="M3931" s="96"/>
      <c r="N3931" s="103"/>
      <c r="R3931" s="108"/>
      <c r="S3931" s="98"/>
      <c r="T3931" s="105"/>
      <c r="V3931" s="171"/>
      <c r="W3931" s="95"/>
      <c r="X3931" s="129"/>
      <c r="Y3931" s="100"/>
      <c r="Z3931" s="99"/>
      <c r="AA3931" s="100"/>
      <c r="AB3931" s="99"/>
      <c r="AC3931" s="100"/>
      <c r="AD3931" s="105"/>
      <c r="AE3931" s="94"/>
      <c r="AF3931" s="105"/>
      <c r="AG3931" s="94"/>
      <c r="AH3931" s="132"/>
      <c r="AI3931" s="97"/>
      <c r="AJ3931" s="96"/>
      <c r="AK3931" s="176"/>
      <c r="AL3931" s="169"/>
    </row>
    <row r="3932" spans="13:38" x14ac:dyDescent="0.45">
      <c r="M3932" s="96"/>
      <c r="N3932" s="103"/>
      <c r="R3932" s="108"/>
      <c r="S3932" s="98"/>
      <c r="T3932" s="105"/>
      <c r="V3932" s="171"/>
      <c r="W3932" s="95"/>
      <c r="X3932" s="129"/>
      <c r="Y3932" s="100"/>
      <c r="Z3932" s="99"/>
      <c r="AA3932" s="100"/>
      <c r="AB3932" s="99"/>
      <c r="AC3932" s="100"/>
      <c r="AD3932" s="105"/>
      <c r="AE3932" s="94"/>
      <c r="AF3932" s="105"/>
      <c r="AG3932" s="94"/>
      <c r="AH3932" s="132"/>
      <c r="AI3932" s="97"/>
      <c r="AJ3932" s="96"/>
      <c r="AK3932" s="176"/>
      <c r="AL3932" s="169"/>
    </row>
    <row r="3933" spans="13:38" x14ac:dyDescent="0.45">
      <c r="M3933" s="96"/>
      <c r="N3933" s="103"/>
      <c r="R3933" s="108"/>
      <c r="S3933" s="98"/>
      <c r="T3933" s="105"/>
      <c r="V3933" s="171"/>
      <c r="W3933" s="95"/>
      <c r="X3933" s="129"/>
      <c r="Y3933" s="100"/>
      <c r="Z3933" s="99"/>
      <c r="AA3933" s="100"/>
      <c r="AB3933" s="99"/>
      <c r="AC3933" s="100"/>
      <c r="AD3933" s="105"/>
      <c r="AE3933" s="94"/>
      <c r="AF3933" s="105"/>
      <c r="AG3933" s="94"/>
      <c r="AH3933" s="132"/>
      <c r="AI3933" s="97"/>
      <c r="AJ3933" s="96"/>
      <c r="AK3933" s="176"/>
      <c r="AL3933" s="169"/>
    </row>
    <row r="3934" spans="13:38" x14ac:dyDescent="0.45">
      <c r="M3934" s="96"/>
      <c r="N3934" s="103"/>
      <c r="R3934" s="108"/>
      <c r="S3934" s="98"/>
      <c r="T3934" s="105"/>
      <c r="V3934" s="171"/>
      <c r="W3934" s="95"/>
      <c r="X3934" s="129"/>
      <c r="Y3934" s="100"/>
      <c r="Z3934" s="99"/>
      <c r="AA3934" s="100"/>
      <c r="AB3934" s="99"/>
      <c r="AC3934" s="100"/>
      <c r="AD3934" s="105"/>
      <c r="AE3934" s="94"/>
      <c r="AF3934" s="105"/>
      <c r="AG3934" s="94"/>
      <c r="AH3934" s="132"/>
      <c r="AI3934" s="97"/>
      <c r="AJ3934" s="96"/>
      <c r="AK3934" s="176"/>
      <c r="AL3934" s="169"/>
    </row>
    <row r="3935" spans="13:38" x14ac:dyDescent="0.45">
      <c r="M3935" s="96"/>
      <c r="N3935" s="103"/>
      <c r="R3935" s="108"/>
      <c r="S3935" s="98"/>
      <c r="T3935" s="105"/>
      <c r="V3935" s="171"/>
      <c r="W3935" s="95"/>
      <c r="X3935" s="129"/>
      <c r="Y3935" s="100"/>
      <c r="Z3935" s="99"/>
      <c r="AA3935" s="100"/>
      <c r="AB3935" s="99"/>
      <c r="AC3935" s="100"/>
      <c r="AD3935" s="105"/>
      <c r="AE3935" s="94"/>
      <c r="AF3935" s="105"/>
      <c r="AG3935" s="94"/>
      <c r="AH3935" s="132"/>
      <c r="AI3935" s="97"/>
      <c r="AJ3935" s="96"/>
      <c r="AK3935" s="176"/>
      <c r="AL3935" s="169"/>
    </row>
    <row r="3936" spans="13:38" x14ac:dyDescent="0.45">
      <c r="M3936" s="96"/>
      <c r="N3936" s="103"/>
      <c r="R3936" s="108"/>
      <c r="S3936" s="98"/>
      <c r="T3936" s="105"/>
      <c r="V3936" s="171"/>
      <c r="W3936" s="95"/>
      <c r="X3936" s="129"/>
      <c r="Y3936" s="100"/>
      <c r="Z3936" s="99"/>
      <c r="AA3936" s="100"/>
      <c r="AB3936" s="99"/>
      <c r="AC3936" s="100"/>
      <c r="AD3936" s="105"/>
      <c r="AE3936" s="94"/>
      <c r="AF3936" s="105"/>
      <c r="AG3936" s="94"/>
      <c r="AH3936" s="132"/>
      <c r="AI3936" s="97"/>
      <c r="AJ3936" s="96"/>
      <c r="AK3936" s="176"/>
      <c r="AL3936" s="169"/>
    </row>
    <row r="3937" spans="13:38" x14ac:dyDescent="0.45">
      <c r="M3937" s="96"/>
      <c r="N3937" s="103"/>
      <c r="R3937" s="108"/>
      <c r="S3937" s="98"/>
      <c r="T3937" s="105"/>
      <c r="V3937" s="171"/>
      <c r="W3937" s="95"/>
      <c r="X3937" s="129"/>
      <c r="Y3937" s="100"/>
      <c r="Z3937" s="99"/>
      <c r="AA3937" s="100"/>
      <c r="AB3937" s="99"/>
      <c r="AC3937" s="100"/>
      <c r="AD3937" s="105"/>
      <c r="AE3937" s="94"/>
      <c r="AF3937" s="105"/>
      <c r="AG3937" s="94"/>
      <c r="AH3937" s="132"/>
      <c r="AI3937" s="97"/>
      <c r="AJ3937" s="96"/>
      <c r="AK3937" s="176"/>
      <c r="AL3937" s="169"/>
    </row>
    <row r="3938" spans="13:38" x14ac:dyDescent="0.45">
      <c r="M3938" s="96"/>
      <c r="N3938" s="103"/>
      <c r="R3938" s="108"/>
      <c r="S3938" s="98"/>
      <c r="T3938" s="105"/>
      <c r="V3938" s="171"/>
      <c r="W3938" s="95"/>
      <c r="X3938" s="129"/>
      <c r="Y3938" s="100"/>
      <c r="Z3938" s="99"/>
      <c r="AA3938" s="100"/>
      <c r="AB3938" s="99"/>
      <c r="AC3938" s="100"/>
      <c r="AD3938" s="105"/>
      <c r="AE3938" s="94"/>
      <c r="AF3938" s="105"/>
      <c r="AG3938" s="94"/>
      <c r="AH3938" s="132"/>
      <c r="AI3938" s="97"/>
      <c r="AJ3938" s="96"/>
      <c r="AK3938" s="176"/>
      <c r="AL3938" s="169"/>
    </row>
    <row r="3939" spans="13:38" x14ac:dyDescent="0.45">
      <c r="M3939" s="96"/>
      <c r="N3939" s="103"/>
      <c r="R3939" s="108"/>
      <c r="S3939" s="98"/>
      <c r="T3939" s="105"/>
      <c r="V3939" s="171"/>
      <c r="W3939" s="95"/>
      <c r="X3939" s="129"/>
      <c r="Y3939" s="100"/>
      <c r="Z3939" s="99"/>
      <c r="AA3939" s="100"/>
      <c r="AB3939" s="99"/>
      <c r="AC3939" s="100"/>
      <c r="AD3939" s="105"/>
      <c r="AE3939" s="94"/>
      <c r="AF3939" s="105"/>
      <c r="AG3939" s="94"/>
      <c r="AH3939" s="132"/>
      <c r="AI3939" s="97"/>
      <c r="AJ3939" s="96"/>
      <c r="AK3939" s="176"/>
      <c r="AL3939" s="169"/>
    </row>
    <row r="3940" spans="13:38" x14ac:dyDescent="0.45">
      <c r="M3940" s="96"/>
      <c r="N3940" s="103"/>
      <c r="R3940" s="108"/>
      <c r="S3940" s="98"/>
      <c r="T3940" s="105"/>
      <c r="V3940" s="171"/>
      <c r="W3940" s="95"/>
      <c r="X3940" s="129"/>
      <c r="Y3940" s="100"/>
      <c r="Z3940" s="99"/>
      <c r="AA3940" s="100"/>
      <c r="AB3940" s="99"/>
      <c r="AC3940" s="100"/>
      <c r="AD3940" s="105"/>
      <c r="AE3940" s="94"/>
      <c r="AF3940" s="105"/>
      <c r="AG3940" s="94"/>
      <c r="AH3940" s="132"/>
      <c r="AI3940" s="97"/>
      <c r="AJ3940" s="96"/>
      <c r="AK3940" s="176"/>
      <c r="AL3940" s="169"/>
    </row>
    <row r="3941" spans="13:38" x14ac:dyDescent="0.45">
      <c r="M3941" s="96"/>
      <c r="N3941" s="103"/>
      <c r="R3941" s="108"/>
      <c r="S3941" s="98"/>
      <c r="T3941" s="105"/>
      <c r="V3941" s="171"/>
      <c r="W3941" s="95"/>
      <c r="X3941" s="129"/>
      <c r="Y3941" s="100"/>
      <c r="Z3941" s="99"/>
      <c r="AA3941" s="100"/>
      <c r="AB3941" s="99"/>
      <c r="AC3941" s="100"/>
      <c r="AD3941" s="105"/>
      <c r="AE3941" s="94"/>
      <c r="AF3941" s="105"/>
      <c r="AG3941" s="94"/>
      <c r="AH3941" s="132"/>
      <c r="AI3941" s="97"/>
      <c r="AJ3941" s="96"/>
      <c r="AK3941" s="176"/>
      <c r="AL3941" s="169"/>
    </row>
    <row r="3942" spans="13:38" x14ac:dyDescent="0.45">
      <c r="M3942" s="96"/>
      <c r="N3942" s="103"/>
      <c r="R3942" s="108"/>
      <c r="S3942" s="98"/>
      <c r="T3942" s="105"/>
      <c r="V3942" s="171"/>
      <c r="W3942" s="95"/>
      <c r="X3942" s="129"/>
      <c r="Y3942" s="100"/>
      <c r="Z3942" s="99"/>
      <c r="AA3942" s="100"/>
      <c r="AB3942" s="99"/>
      <c r="AC3942" s="100"/>
      <c r="AD3942" s="105"/>
      <c r="AE3942" s="94"/>
      <c r="AF3942" s="105"/>
      <c r="AG3942" s="94"/>
      <c r="AH3942" s="132"/>
      <c r="AI3942" s="97"/>
      <c r="AJ3942" s="96"/>
      <c r="AK3942" s="176"/>
      <c r="AL3942" s="169"/>
    </row>
    <row r="3943" spans="13:38" x14ac:dyDescent="0.45">
      <c r="M3943" s="96"/>
      <c r="N3943" s="103"/>
      <c r="R3943" s="108"/>
      <c r="S3943" s="98"/>
      <c r="T3943" s="105"/>
      <c r="V3943" s="171"/>
      <c r="W3943" s="95"/>
      <c r="X3943" s="129"/>
      <c r="Y3943" s="100"/>
      <c r="Z3943" s="99"/>
      <c r="AA3943" s="100"/>
      <c r="AB3943" s="99"/>
      <c r="AC3943" s="100"/>
      <c r="AD3943" s="105"/>
      <c r="AE3943" s="94"/>
      <c r="AF3943" s="105"/>
      <c r="AG3943" s="94"/>
      <c r="AH3943" s="132"/>
      <c r="AI3943" s="97"/>
      <c r="AJ3943" s="96"/>
      <c r="AK3943" s="176"/>
      <c r="AL3943" s="169"/>
    </row>
    <row r="3944" spans="13:38" x14ac:dyDescent="0.45">
      <c r="M3944" s="96"/>
      <c r="N3944" s="103"/>
      <c r="R3944" s="108"/>
      <c r="S3944" s="98"/>
      <c r="T3944" s="105"/>
      <c r="V3944" s="171"/>
      <c r="W3944" s="95"/>
      <c r="X3944" s="129"/>
      <c r="Y3944" s="100"/>
      <c r="Z3944" s="99"/>
      <c r="AA3944" s="100"/>
      <c r="AB3944" s="99"/>
      <c r="AC3944" s="100"/>
      <c r="AD3944" s="105"/>
      <c r="AE3944" s="94"/>
      <c r="AF3944" s="105"/>
      <c r="AG3944" s="94"/>
      <c r="AH3944" s="132"/>
      <c r="AI3944" s="97"/>
      <c r="AJ3944" s="96"/>
      <c r="AK3944" s="176"/>
      <c r="AL3944" s="169"/>
    </row>
    <row r="3945" spans="13:38" x14ac:dyDescent="0.45">
      <c r="M3945" s="96"/>
      <c r="N3945" s="103"/>
      <c r="R3945" s="108"/>
      <c r="S3945" s="98"/>
      <c r="T3945" s="105"/>
      <c r="V3945" s="171"/>
      <c r="W3945" s="95"/>
      <c r="X3945" s="129"/>
      <c r="Y3945" s="100"/>
      <c r="Z3945" s="99"/>
      <c r="AA3945" s="100"/>
      <c r="AB3945" s="99"/>
      <c r="AC3945" s="100"/>
      <c r="AD3945" s="105"/>
      <c r="AE3945" s="94"/>
      <c r="AF3945" s="105"/>
      <c r="AG3945" s="94"/>
      <c r="AH3945" s="132"/>
      <c r="AI3945" s="97"/>
      <c r="AJ3945" s="96"/>
      <c r="AK3945" s="176"/>
      <c r="AL3945" s="169"/>
    </row>
    <row r="3946" spans="13:38" x14ac:dyDescent="0.45">
      <c r="M3946" s="96"/>
      <c r="N3946" s="103"/>
      <c r="R3946" s="108"/>
      <c r="S3946" s="98"/>
      <c r="T3946" s="105"/>
      <c r="V3946" s="171"/>
      <c r="W3946" s="95"/>
      <c r="X3946" s="129"/>
      <c r="Y3946" s="100"/>
      <c r="Z3946" s="99"/>
      <c r="AA3946" s="100"/>
      <c r="AB3946" s="99"/>
      <c r="AC3946" s="100"/>
      <c r="AD3946" s="105"/>
      <c r="AE3946" s="94"/>
      <c r="AF3946" s="105"/>
      <c r="AG3946" s="94"/>
      <c r="AH3946" s="132"/>
      <c r="AI3946" s="97"/>
      <c r="AJ3946" s="96"/>
      <c r="AK3946" s="176"/>
      <c r="AL3946" s="169"/>
    </row>
    <row r="3947" spans="13:38" x14ac:dyDescent="0.45">
      <c r="M3947" s="96"/>
      <c r="N3947" s="103"/>
      <c r="R3947" s="108"/>
      <c r="S3947" s="98"/>
      <c r="T3947" s="105"/>
      <c r="V3947" s="171"/>
      <c r="W3947" s="95"/>
      <c r="X3947" s="129"/>
      <c r="Y3947" s="100"/>
      <c r="Z3947" s="99"/>
      <c r="AA3947" s="100"/>
      <c r="AB3947" s="99"/>
      <c r="AC3947" s="100"/>
      <c r="AD3947" s="105"/>
      <c r="AE3947" s="94"/>
      <c r="AF3947" s="105"/>
      <c r="AG3947" s="94"/>
      <c r="AH3947" s="132"/>
      <c r="AI3947" s="97"/>
      <c r="AJ3947" s="96"/>
      <c r="AK3947" s="176"/>
      <c r="AL3947" s="169"/>
    </row>
    <row r="3948" spans="13:38" x14ac:dyDescent="0.45">
      <c r="M3948" s="96"/>
      <c r="N3948" s="103"/>
      <c r="R3948" s="108"/>
      <c r="S3948" s="98"/>
      <c r="T3948" s="105"/>
      <c r="V3948" s="171"/>
      <c r="W3948" s="95"/>
      <c r="X3948" s="129"/>
      <c r="Y3948" s="100"/>
      <c r="Z3948" s="99"/>
      <c r="AA3948" s="100"/>
      <c r="AB3948" s="99"/>
      <c r="AC3948" s="100"/>
      <c r="AD3948" s="105"/>
      <c r="AE3948" s="94"/>
      <c r="AF3948" s="105"/>
      <c r="AG3948" s="94"/>
      <c r="AH3948" s="132"/>
      <c r="AI3948" s="97"/>
      <c r="AJ3948" s="96"/>
      <c r="AK3948" s="176"/>
      <c r="AL3948" s="169"/>
    </row>
    <row r="3949" spans="13:38" x14ac:dyDescent="0.45">
      <c r="M3949" s="96"/>
      <c r="N3949" s="103"/>
      <c r="R3949" s="108"/>
      <c r="S3949" s="98"/>
      <c r="T3949" s="105"/>
      <c r="V3949" s="171"/>
      <c r="W3949" s="95"/>
      <c r="X3949" s="129"/>
      <c r="Y3949" s="100"/>
      <c r="Z3949" s="99"/>
      <c r="AA3949" s="100"/>
      <c r="AB3949" s="99"/>
      <c r="AC3949" s="100"/>
      <c r="AD3949" s="105"/>
      <c r="AE3949" s="94"/>
      <c r="AF3949" s="105"/>
      <c r="AG3949" s="94"/>
      <c r="AH3949" s="132"/>
      <c r="AI3949" s="97"/>
      <c r="AJ3949" s="96"/>
      <c r="AK3949" s="176"/>
      <c r="AL3949" s="169"/>
    </row>
    <row r="3950" spans="13:38" x14ac:dyDescent="0.45">
      <c r="M3950" s="96"/>
      <c r="N3950" s="103"/>
      <c r="R3950" s="108"/>
      <c r="S3950" s="98"/>
      <c r="T3950" s="105"/>
      <c r="V3950" s="171"/>
      <c r="W3950" s="95"/>
      <c r="X3950" s="129"/>
      <c r="Y3950" s="100"/>
      <c r="Z3950" s="99"/>
      <c r="AA3950" s="100"/>
      <c r="AB3950" s="99"/>
      <c r="AC3950" s="100"/>
      <c r="AD3950" s="105"/>
      <c r="AE3950" s="94"/>
      <c r="AF3950" s="105"/>
      <c r="AG3950" s="94"/>
      <c r="AH3950" s="132"/>
      <c r="AI3950" s="97"/>
      <c r="AJ3950" s="96"/>
      <c r="AK3950" s="176"/>
      <c r="AL3950" s="169"/>
    </row>
    <row r="3951" spans="13:38" x14ac:dyDescent="0.45">
      <c r="M3951" s="96"/>
      <c r="N3951" s="103"/>
      <c r="R3951" s="108"/>
      <c r="S3951" s="98"/>
      <c r="T3951" s="105"/>
      <c r="V3951" s="171"/>
      <c r="W3951" s="95"/>
      <c r="X3951" s="129"/>
      <c r="Y3951" s="100"/>
      <c r="Z3951" s="99"/>
      <c r="AA3951" s="100"/>
      <c r="AB3951" s="99"/>
      <c r="AC3951" s="100"/>
      <c r="AD3951" s="105"/>
      <c r="AE3951" s="94"/>
      <c r="AF3951" s="105"/>
      <c r="AG3951" s="94"/>
      <c r="AH3951" s="132"/>
      <c r="AI3951" s="97"/>
      <c r="AJ3951" s="96"/>
      <c r="AK3951" s="176"/>
      <c r="AL3951" s="169"/>
    </row>
    <row r="3952" spans="13:38" x14ac:dyDescent="0.45">
      <c r="M3952" s="96"/>
      <c r="N3952" s="103"/>
      <c r="R3952" s="108"/>
      <c r="S3952" s="98"/>
      <c r="T3952" s="105"/>
      <c r="V3952" s="171"/>
      <c r="W3952" s="95"/>
      <c r="X3952" s="129"/>
      <c r="Y3952" s="100"/>
      <c r="Z3952" s="99"/>
      <c r="AA3952" s="100"/>
      <c r="AB3952" s="99"/>
      <c r="AC3952" s="100"/>
      <c r="AD3952" s="105"/>
      <c r="AE3952" s="94"/>
      <c r="AF3952" s="105"/>
      <c r="AG3952" s="94"/>
      <c r="AH3952" s="132"/>
      <c r="AI3952" s="97"/>
      <c r="AJ3952" s="96"/>
      <c r="AK3952" s="176"/>
      <c r="AL3952" s="169"/>
    </row>
    <row r="3953" spans="13:38" x14ac:dyDescent="0.45">
      <c r="M3953" s="96"/>
      <c r="N3953" s="103"/>
      <c r="R3953" s="108"/>
      <c r="S3953" s="98"/>
      <c r="T3953" s="105"/>
      <c r="V3953" s="171"/>
      <c r="W3953" s="95"/>
      <c r="X3953" s="129"/>
      <c r="Y3953" s="100"/>
      <c r="Z3953" s="99"/>
      <c r="AA3953" s="100"/>
      <c r="AB3953" s="99"/>
      <c r="AC3953" s="100"/>
      <c r="AD3953" s="105"/>
      <c r="AE3953" s="94"/>
      <c r="AF3953" s="105"/>
      <c r="AG3953" s="94"/>
      <c r="AH3953" s="132"/>
      <c r="AI3953" s="97"/>
      <c r="AJ3953" s="96"/>
      <c r="AK3953" s="176"/>
      <c r="AL3953" s="169"/>
    </row>
    <row r="3954" spans="13:38" x14ac:dyDescent="0.45">
      <c r="M3954" s="96"/>
      <c r="N3954" s="103"/>
      <c r="R3954" s="108"/>
      <c r="S3954" s="98"/>
      <c r="T3954" s="105"/>
      <c r="V3954" s="171"/>
      <c r="W3954" s="95"/>
      <c r="X3954" s="129"/>
      <c r="Y3954" s="100"/>
      <c r="Z3954" s="99"/>
      <c r="AA3954" s="100"/>
      <c r="AB3954" s="99"/>
      <c r="AC3954" s="100"/>
      <c r="AD3954" s="105"/>
      <c r="AE3954" s="94"/>
      <c r="AF3954" s="105"/>
      <c r="AG3954" s="94"/>
      <c r="AH3954" s="132"/>
      <c r="AI3954" s="97"/>
      <c r="AJ3954" s="96"/>
      <c r="AK3954" s="176"/>
      <c r="AL3954" s="169"/>
    </row>
    <row r="3955" spans="13:38" x14ac:dyDescent="0.45">
      <c r="M3955" s="96"/>
      <c r="N3955" s="103"/>
      <c r="R3955" s="108"/>
      <c r="S3955" s="98"/>
      <c r="T3955" s="105"/>
      <c r="V3955" s="171"/>
      <c r="W3955" s="95"/>
      <c r="X3955" s="129"/>
      <c r="Y3955" s="100"/>
      <c r="Z3955" s="99"/>
      <c r="AA3955" s="100"/>
      <c r="AB3955" s="99"/>
      <c r="AC3955" s="100"/>
      <c r="AD3955" s="105"/>
      <c r="AE3955" s="94"/>
      <c r="AF3955" s="105"/>
      <c r="AG3955" s="94"/>
      <c r="AH3955" s="132"/>
      <c r="AI3955" s="97"/>
      <c r="AJ3955" s="96"/>
      <c r="AK3955" s="176"/>
      <c r="AL3955" s="169"/>
    </row>
    <row r="3956" spans="13:38" x14ac:dyDescent="0.45">
      <c r="M3956" s="96"/>
      <c r="N3956" s="103"/>
      <c r="R3956" s="108"/>
      <c r="S3956" s="98"/>
      <c r="T3956" s="105"/>
      <c r="V3956" s="171"/>
      <c r="W3956" s="95"/>
      <c r="X3956" s="129"/>
      <c r="Y3956" s="100"/>
      <c r="Z3956" s="99"/>
      <c r="AA3956" s="100"/>
      <c r="AB3956" s="99"/>
      <c r="AC3956" s="100"/>
      <c r="AD3956" s="105"/>
      <c r="AE3956" s="94"/>
      <c r="AF3956" s="105"/>
      <c r="AG3956" s="94"/>
      <c r="AH3956" s="132"/>
      <c r="AI3956" s="97"/>
      <c r="AJ3956" s="96"/>
      <c r="AK3956" s="176"/>
      <c r="AL3956" s="169"/>
    </row>
    <row r="3957" spans="13:38" x14ac:dyDescent="0.45">
      <c r="M3957" s="96"/>
      <c r="N3957" s="103"/>
      <c r="R3957" s="108"/>
      <c r="S3957" s="98"/>
      <c r="T3957" s="105"/>
      <c r="V3957" s="171"/>
      <c r="W3957" s="95"/>
      <c r="X3957" s="129"/>
      <c r="Y3957" s="100"/>
      <c r="Z3957" s="99"/>
      <c r="AA3957" s="100"/>
      <c r="AB3957" s="99"/>
      <c r="AC3957" s="100"/>
      <c r="AD3957" s="105"/>
      <c r="AE3957" s="94"/>
      <c r="AF3957" s="105"/>
      <c r="AG3957" s="94"/>
      <c r="AH3957" s="132"/>
      <c r="AI3957" s="97"/>
      <c r="AJ3957" s="96"/>
      <c r="AK3957" s="176"/>
      <c r="AL3957" s="169"/>
    </row>
    <row r="3958" spans="13:38" x14ac:dyDescent="0.45">
      <c r="M3958" s="96"/>
      <c r="N3958" s="103"/>
      <c r="R3958" s="108"/>
      <c r="S3958" s="98"/>
      <c r="T3958" s="105"/>
      <c r="V3958" s="171"/>
      <c r="W3958" s="95"/>
      <c r="X3958" s="129"/>
      <c r="Y3958" s="100"/>
      <c r="Z3958" s="99"/>
      <c r="AA3958" s="100"/>
      <c r="AB3958" s="99"/>
      <c r="AC3958" s="100"/>
      <c r="AD3958" s="105"/>
      <c r="AE3958" s="94"/>
      <c r="AF3958" s="105"/>
      <c r="AG3958" s="94"/>
      <c r="AH3958" s="132"/>
      <c r="AI3958" s="97"/>
      <c r="AJ3958" s="96"/>
      <c r="AK3958" s="176"/>
      <c r="AL3958" s="169"/>
    </row>
    <row r="3959" spans="13:38" x14ac:dyDescent="0.45">
      <c r="M3959" s="96"/>
      <c r="N3959" s="103"/>
      <c r="R3959" s="108"/>
      <c r="S3959" s="98"/>
      <c r="T3959" s="105"/>
      <c r="V3959" s="171"/>
      <c r="W3959" s="95"/>
      <c r="X3959" s="129"/>
      <c r="Y3959" s="100"/>
      <c r="Z3959" s="99"/>
      <c r="AA3959" s="100"/>
      <c r="AB3959" s="99"/>
      <c r="AC3959" s="100"/>
      <c r="AD3959" s="105"/>
      <c r="AE3959" s="94"/>
      <c r="AF3959" s="105"/>
      <c r="AG3959" s="94"/>
      <c r="AH3959" s="132"/>
      <c r="AI3959" s="97"/>
      <c r="AJ3959" s="96"/>
      <c r="AK3959" s="176"/>
      <c r="AL3959" s="169"/>
    </row>
    <row r="3960" spans="13:38" x14ac:dyDescent="0.45">
      <c r="M3960" s="96"/>
      <c r="N3960" s="103"/>
      <c r="R3960" s="108"/>
      <c r="S3960" s="98"/>
      <c r="T3960" s="105"/>
      <c r="V3960" s="171"/>
      <c r="W3960" s="95"/>
      <c r="X3960" s="129"/>
      <c r="Y3960" s="100"/>
      <c r="Z3960" s="99"/>
      <c r="AA3960" s="100"/>
      <c r="AB3960" s="99"/>
      <c r="AC3960" s="100"/>
      <c r="AD3960" s="105"/>
      <c r="AE3960" s="94"/>
      <c r="AF3960" s="105"/>
      <c r="AG3960" s="94"/>
      <c r="AH3960" s="132"/>
      <c r="AI3960" s="97"/>
      <c r="AJ3960" s="96"/>
      <c r="AK3960" s="176"/>
      <c r="AL3960" s="169"/>
    </row>
    <row r="3961" spans="13:38" x14ac:dyDescent="0.45">
      <c r="M3961" s="96"/>
      <c r="N3961" s="103"/>
      <c r="R3961" s="108"/>
      <c r="S3961" s="98"/>
      <c r="T3961" s="105"/>
      <c r="V3961" s="171"/>
      <c r="W3961" s="95"/>
      <c r="X3961" s="129"/>
      <c r="Y3961" s="100"/>
      <c r="Z3961" s="99"/>
      <c r="AA3961" s="100"/>
      <c r="AB3961" s="99"/>
      <c r="AC3961" s="100"/>
      <c r="AD3961" s="105"/>
      <c r="AE3961" s="94"/>
      <c r="AF3961" s="105"/>
      <c r="AG3961" s="94"/>
      <c r="AH3961" s="132"/>
      <c r="AI3961" s="97"/>
      <c r="AJ3961" s="96"/>
      <c r="AK3961" s="176"/>
      <c r="AL3961" s="169"/>
    </row>
    <row r="3962" spans="13:38" x14ac:dyDescent="0.45">
      <c r="M3962" s="96"/>
      <c r="N3962" s="103"/>
      <c r="R3962" s="108"/>
      <c r="S3962" s="98"/>
      <c r="T3962" s="105"/>
      <c r="V3962" s="171"/>
      <c r="W3962" s="95"/>
      <c r="X3962" s="129"/>
      <c r="Y3962" s="100"/>
      <c r="Z3962" s="99"/>
      <c r="AA3962" s="100"/>
      <c r="AB3962" s="99"/>
      <c r="AC3962" s="100"/>
      <c r="AD3962" s="105"/>
      <c r="AE3962" s="94"/>
      <c r="AF3962" s="105"/>
      <c r="AG3962" s="94"/>
      <c r="AH3962" s="132"/>
      <c r="AI3962" s="97"/>
      <c r="AJ3962" s="96"/>
      <c r="AK3962" s="176"/>
      <c r="AL3962" s="169"/>
    </row>
    <row r="3963" spans="13:38" x14ac:dyDescent="0.45">
      <c r="M3963" s="96"/>
      <c r="N3963" s="103"/>
      <c r="R3963" s="108"/>
      <c r="S3963" s="98"/>
      <c r="T3963" s="105"/>
      <c r="V3963" s="171"/>
      <c r="W3963" s="95"/>
      <c r="X3963" s="129"/>
      <c r="Y3963" s="100"/>
      <c r="Z3963" s="99"/>
      <c r="AA3963" s="100"/>
      <c r="AB3963" s="99"/>
      <c r="AC3963" s="100"/>
      <c r="AD3963" s="105"/>
      <c r="AE3963" s="94"/>
      <c r="AF3963" s="105"/>
      <c r="AG3963" s="94"/>
      <c r="AH3963" s="132"/>
      <c r="AI3963" s="97"/>
      <c r="AJ3963" s="96"/>
      <c r="AK3963" s="176"/>
      <c r="AL3963" s="169"/>
    </row>
    <row r="3964" spans="13:38" x14ac:dyDescent="0.45">
      <c r="M3964" s="96"/>
      <c r="N3964" s="103"/>
      <c r="R3964" s="108"/>
      <c r="S3964" s="98"/>
      <c r="T3964" s="105"/>
      <c r="V3964" s="171"/>
      <c r="W3964" s="95"/>
      <c r="X3964" s="129"/>
      <c r="Y3964" s="100"/>
      <c r="Z3964" s="99"/>
      <c r="AA3964" s="100"/>
      <c r="AB3964" s="99"/>
      <c r="AC3964" s="100"/>
      <c r="AD3964" s="105"/>
      <c r="AE3964" s="94"/>
      <c r="AF3964" s="105"/>
      <c r="AG3964" s="94"/>
      <c r="AH3964" s="132"/>
      <c r="AI3964" s="97"/>
      <c r="AJ3964" s="96"/>
      <c r="AK3964" s="176"/>
      <c r="AL3964" s="169"/>
    </row>
    <row r="3965" spans="13:38" x14ac:dyDescent="0.45">
      <c r="M3965" s="96"/>
      <c r="N3965" s="103"/>
      <c r="R3965" s="108"/>
      <c r="S3965" s="98"/>
      <c r="T3965" s="105"/>
      <c r="V3965" s="171"/>
      <c r="W3965" s="95"/>
      <c r="X3965" s="129"/>
      <c r="Y3965" s="100"/>
      <c r="Z3965" s="99"/>
      <c r="AA3965" s="100"/>
      <c r="AB3965" s="99"/>
      <c r="AC3965" s="100"/>
      <c r="AD3965" s="105"/>
      <c r="AE3965" s="94"/>
      <c r="AF3965" s="105"/>
      <c r="AG3965" s="94"/>
      <c r="AH3965" s="132"/>
      <c r="AI3965" s="97"/>
      <c r="AJ3965" s="96"/>
      <c r="AK3965" s="176"/>
      <c r="AL3965" s="169"/>
    </row>
    <row r="3966" spans="13:38" x14ac:dyDescent="0.45">
      <c r="M3966" s="96"/>
      <c r="N3966" s="103"/>
      <c r="R3966" s="108"/>
      <c r="S3966" s="98"/>
      <c r="T3966" s="105"/>
      <c r="V3966" s="171"/>
      <c r="W3966" s="95"/>
      <c r="X3966" s="129"/>
      <c r="Y3966" s="100"/>
      <c r="Z3966" s="99"/>
      <c r="AA3966" s="100"/>
      <c r="AB3966" s="99"/>
      <c r="AC3966" s="100"/>
      <c r="AD3966" s="105"/>
      <c r="AE3966" s="94"/>
      <c r="AF3966" s="105"/>
      <c r="AG3966" s="94"/>
      <c r="AH3966" s="132"/>
      <c r="AI3966" s="97"/>
      <c r="AJ3966" s="96"/>
      <c r="AK3966" s="176"/>
      <c r="AL3966" s="169"/>
    </row>
    <row r="3967" spans="13:38" x14ac:dyDescent="0.45">
      <c r="M3967" s="96"/>
      <c r="N3967" s="103"/>
      <c r="R3967" s="108"/>
      <c r="S3967" s="98"/>
      <c r="T3967" s="105"/>
      <c r="V3967" s="171"/>
      <c r="W3967" s="95"/>
      <c r="X3967" s="129"/>
      <c r="Y3967" s="100"/>
      <c r="Z3967" s="99"/>
      <c r="AA3967" s="100"/>
      <c r="AB3967" s="99"/>
      <c r="AC3967" s="100"/>
      <c r="AD3967" s="105"/>
      <c r="AE3967" s="94"/>
      <c r="AF3967" s="105"/>
      <c r="AG3967" s="94"/>
      <c r="AH3967" s="132"/>
      <c r="AI3967" s="97"/>
      <c r="AJ3967" s="96"/>
      <c r="AK3967" s="176"/>
      <c r="AL3967" s="169"/>
    </row>
    <row r="3968" spans="13:38" x14ac:dyDescent="0.45">
      <c r="M3968" s="96"/>
      <c r="N3968" s="103"/>
      <c r="R3968" s="108"/>
      <c r="S3968" s="98"/>
      <c r="T3968" s="105"/>
      <c r="V3968" s="171"/>
      <c r="W3968" s="95"/>
      <c r="X3968" s="129"/>
      <c r="Y3968" s="100"/>
      <c r="Z3968" s="99"/>
      <c r="AA3968" s="100"/>
      <c r="AB3968" s="99"/>
      <c r="AC3968" s="100"/>
      <c r="AD3968" s="105"/>
      <c r="AE3968" s="94"/>
      <c r="AF3968" s="105"/>
      <c r="AG3968" s="94"/>
      <c r="AH3968" s="132"/>
      <c r="AI3968" s="97"/>
      <c r="AJ3968" s="96"/>
      <c r="AK3968" s="176"/>
      <c r="AL3968" s="169"/>
    </row>
    <row r="3969" spans="13:38" x14ac:dyDescent="0.45">
      <c r="M3969" s="96"/>
      <c r="N3969" s="103"/>
      <c r="R3969" s="108"/>
      <c r="S3969" s="98"/>
      <c r="T3969" s="105"/>
      <c r="V3969" s="171"/>
      <c r="W3969" s="95"/>
      <c r="X3969" s="129"/>
      <c r="Y3969" s="100"/>
      <c r="Z3969" s="99"/>
      <c r="AA3969" s="100"/>
      <c r="AB3969" s="99"/>
      <c r="AC3969" s="100"/>
      <c r="AD3969" s="105"/>
      <c r="AE3969" s="94"/>
      <c r="AF3969" s="105"/>
      <c r="AG3969" s="94"/>
      <c r="AH3969" s="132"/>
      <c r="AI3969" s="97"/>
      <c r="AJ3969" s="96"/>
      <c r="AK3969" s="176"/>
      <c r="AL3969" s="169"/>
    </row>
    <row r="3970" spans="13:38" x14ac:dyDescent="0.45">
      <c r="M3970" s="96"/>
      <c r="N3970" s="103"/>
      <c r="R3970" s="108"/>
      <c r="S3970" s="98"/>
      <c r="T3970" s="105"/>
      <c r="V3970" s="171"/>
      <c r="W3970" s="95"/>
      <c r="X3970" s="129"/>
      <c r="Y3970" s="100"/>
      <c r="Z3970" s="99"/>
      <c r="AA3970" s="100"/>
      <c r="AB3970" s="99"/>
      <c r="AC3970" s="100"/>
      <c r="AD3970" s="105"/>
      <c r="AE3970" s="94"/>
      <c r="AF3970" s="105"/>
      <c r="AG3970" s="94"/>
      <c r="AH3970" s="132"/>
      <c r="AI3970" s="97"/>
      <c r="AJ3970" s="96"/>
      <c r="AK3970" s="176"/>
      <c r="AL3970" s="169"/>
    </row>
    <row r="3971" spans="13:38" x14ac:dyDescent="0.45">
      <c r="M3971" s="96"/>
      <c r="N3971" s="103"/>
      <c r="R3971" s="108"/>
      <c r="S3971" s="98"/>
      <c r="T3971" s="105"/>
      <c r="V3971" s="171"/>
      <c r="W3971" s="95"/>
      <c r="X3971" s="129"/>
      <c r="Y3971" s="100"/>
      <c r="Z3971" s="99"/>
      <c r="AA3971" s="100"/>
      <c r="AB3971" s="99"/>
      <c r="AC3971" s="100"/>
      <c r="AD3971" s="105"/>
      <c r="AE3971" s="94"/>
      <c r="AF3971" s="105"/>
      <c r="AG3971" s="94"/>
      <c r="AH3971" s="132"/>
      <c r="AI3971" s="97"/>
      <c r="AJ3971" s="96"/>
      <c r="AK3971" s="176"/>
      <c r="AL3971" s="169"/>
    </row>
    <row r="3972" spans="13:38" x14ac:dyDescent="0.45">
      <c r="M3972" s="96"/>
      <c r="N3972" s="103"/>
      <c r="R3972" s="108"/>
      <c r="S3972" s="98"/>
      <c r="T3972" s="105"/>
      <c r="V3972" s="171"/>
      <c r="W3972" s="95"/>
      <c r="X3972" s="129"/>
      <c r="Y3972" s="100"/>
      <c r="Z3972" s="99"/>
      <c r="AA3972" s="100"/>
      <c r="AB3972" s="99"/>
      <c r="AC3972" s="100"/>
      <c r="AD3972" s="105"/>
      <c r="AE3972" s="94"/>
      <c r="AF3972" s="105"/>
      <c r="AG3972" s="94"/>
      <c r="AH3972" s="132"/>
      <c r="AI3972" s="97"/>
      <c r="AJ3972" s="96"/>
      <c r="AK3972" s="176"/>
      <c r="AL3972" s="169"/>
    </row>
    <row r="3973" spans="13:38" x14ac:dyDescent="0.45">
      <c r="M3973" s="96"/>
      <c r="N3973" s="103"/>
      <c r="R3973" s="108"/>
      <c r="S3973" s="98"/>
      <c r="T3973" s="105"/>
      <c r="V3973" s="171"/>
      <c r="W3973" s="95"/>
      <c r="X3973" s="129"/>
      <c r="Y3973" s="100"/>
      <c r="Z3973" s="99"/>
      <c r="AA3973" s="100"/>
      <c r="AB3973" s="99"/>
      <c r="AC3973" s="100"/>
      <c r="AD3973" s="105"/>
      <c r="AE3973" s="94"/>
      <c r="AF3973" s="105"/>
      <c r="AG3973" s="94"/>
      <c r="AH3973" s="132"/>
      <c r="AI3973" s="97"/>
      <c r="AJ3973" s="96"/>
      <c r="AK3973" s="176"/>
      <c r="AL3973" s="169"/>
    </row>
    <row r="3974" spans="13:38" x14ac:dyDescent="0.45">
      <c r="M3974" s="96"/>
      <c r="N3974" s="103"/>
      <c r="R3974" s="108"/>
      <c r="S3974" s="98"/>
      <c r="T3974" s="105"/>
      <c r="V3974" s="171"/>
      <c r="W3974" s="95"/>
      <c r="X3974" s="129"/>
      <c r="Y3974" s="100"/>
      <c r="Z3974" s="99"/>
      <c r="AA3974" s="100"/>
      <c r="AB3974" s="99"/>
      <c r="AC3974" s="100"/>
      <c r="AD3974" s="105"/>
      <c r="AE3974" s="94"/>
      <c r="AF3974" s="105"/>
      <c r="AG3974" s="94"/>
      <c r="AH3974" s="132"/>
      <c r="AI3974" s="97"/>
      <c r="AJ3974" s="96"/>
      <c r="AK3974" s="176"/>
      <c r="AL3974" s="169"/>
    </row>
    <row r="3975" spans="13:38" x14ac:dyDescent="0.45">
      <c r="M3975" s="96"/>
      <c r="N3975" s="103"/>
      <c r="R3975" s="108"/>
      <c r="S3975" s="98"/>
      <c r="T3975" s="105"/>
      <c r="V3975" s="171"/>
      <c r="W3975" s="95"/>
      <c r="X3975" s="129"/>
      <c r="Y3975" s="100"/>
      <c r="Z3975" s="99"/>
      <c r="AA3975" s="100"/>
      <c r="AB3975" s="99"/>
      <c r="AC3975" s="100"/>
      <c r="AD3975" s="105"/>
      <c r="AE3975" s="94"/>
      <c r="AF3975" s="105"/>
      <c r="AG3975" s="94"/>
      <c r="AH3975" s="132"/>
      <c r="AI3975" s="97"/>
      <c r="AJ3975" s="96"/>
      <c r="AK3975" s="176"/>
      <c r="AL3975" s="169"/>
    </row>
    <row r="3976" spans="13:38" x14ac:dyDescent="0.45">
      <c r="M3976" s="96"/>
      <c r="N3976" s="103"/>
      <c r="R3976" s="108"/>
      <c r="S3976" s="98"/>
      <c r="T3976" s="105"/>
      <c r="V3976" s="171"/>
      <c r="W3976" s="95"/>
      <c r="X3976" s="129"/>
      <c r="Y3976" s="100"/>
      <c r="Z3976" s="99"/>
      <c r="AA3976" s="100"/>
      <c r="AB3976" s="99"/>
      <c r="AC3976" s="100"/>
      <c r="AD3976" s="105"/>
      <c r="AE3976" s="94"/>
      <c r="AF3976" s="105"/>
      <c r="AG3976" s="94"/>
      <c r="AH3976" s="132"/>
      <c r="AI3976" s="97"/>
      <c r="AJ3976" s="96"/>
      <c r="AK3976" s="176"/>
      <c r="AL3976" s="169"/>
    </row>
    <row r="3977" spans="13:38" x14ac:dyDescent="0.45">
      <c r="M3977" s="96"/>
      <c r="N3977" s="103"/>
      <c r="R3977" s="108"/>
      <c r="S3977" s="98"/>
      <c r="T3977" s="105"/>
      <c r="V3977" s="171"/>
      <c r="W3977" s="95"/>
      <c r="X3977" s="129"/>
      <c r="Y3977" s="100"/>
      <c r="Z3977" s="99"/>
      <c r="AA3977" s="100"/>
      <c r="AB3977" s="99"/>
      <c r="AC3977" s="100"/>
      <c r="AD3977" s="105"/>
      <c r="AE3977" s="94"/>
      <c r="AF3977" s="105"/>
      <c r="AG3977" s="94"/>
      <c r="AH3977" s="132"/>
      <c r="AI3977" s="97"/>
      <c r="AJ3977" s="96"/>
      <c r="AK3977" s="176"/>
      <c r="AL3977" s="169"/>
    </row>
    <row r="3978" spans="13:38" x14ac:dyDescent="0.45">
      <c r="M3978" s="96"/>
      <c r="N3978" s="103"/>
      <c r="R3978" s="108"/>
      <c r="S3978" s="98"/>
      <c r="T3978" s="105"/>
      <c r="V3978" s="171"/>
      <c r="W3978" s="95"/>
      <c r="X3978" s="129"/>
      <c r="Y3978" s="100"/>
      <c r="Z3978" s="99"/>
      <c r="AA3978" s="100"/>
      <c r="AB3978" s="99"/>
      <c r="AC3978" s="100"/>
      <c r="AD3978" s="105"/>
      <c r="AE3978" s="94"/>
      <c r="AF3978" s="105"/>
      <c r="AG3978" s="94"/>
      <c r="AH3978" s="132"/>
      <c r="AI3978" s="97"/>
      <c r="AJ3978" s="96"/>
      <c r="AK3978" s="176"/>
      <c r="AL3978" s="169"/>
    </row>
    <row r="3979" spans="13:38" x14ac:dyDescent="0.45">
      <c r="M3979" s="96"/>
      <c r="N3979" s="103"/>
      <c r="R3979" s="108"/>
      <c r="S3979" s="98"/>
      <c r="T3979" s="105"/>
      <c r="V3979" s="171"/>
      <c r="W3979" s="95"/>
      <c r="X3979" s="129"/>
      <c r="Y3979" s="100"/>
      <c r="Z3979" s="99"/>
      <c r="AA3979" s="100"/>
      <c r="AB3979" s="99"/>
      <c r="AC3979" s="100"/>
      <c r="AD3979" s="105"/>
      <c r="AE3979" s="94"/>
      <c r="AF3979" s="105"/>
      <c r="AG3979" s="94"/>
      <c r="AH3979" s="132"/>
      <c r="AI3979" s="97"/>
      <c r="AJ3979" s="96"/>
      <c r="AK3979" s="176"/>
      <c r="AL3979" s="169"/>
    </row>
    <row r="3980" spans="13:38" x14ac:dyDescent="0.45">
      <c r="M3980" s="96"/>
      <c r="N3980" s="103"/>
      <c r="R3980" s="108"/>
      <c r="S3980" s="98"/>
      <c r="T3980" s="105"/>
      <c r="V3980" s="171"/>
      <c r="W3980" s="95"/>
      <c r="X3980" s="129"/>
      <c r="Y3980" s="100"/>
      <c r="Z3980" s="99"/>
      <c r="AA3980" s="100"/>
      <c r="AB3980" s="99"/>
      <c r="AC3980" s="100"/>
      <c r="AD3980" s="105"/>
      <c r="AE3980" s="94"/>
      <c r="AF3980" s="105"/>
      <c r="AG3980" s="94"/>
      <c r="AH3980" s="132"/>
      <c r="AI3980" s="97"/>
      <c r="AJ3980" s="96"/>
      <c r="AK3980" s="176"/>
      <c r="AL3980" s="169"/>
    </row>
    <row r="3981" spans="13:38" x14ac:dyDescent="0.45">
      <c r="M3981" s="96"/>
      <c r="N3981" s="103"/>
      <c r="R3981" s="108"/>
      <c r="S3981" s="98"/>
      <c r="T3981" s="105"/>
      <c r="V3981" s="171"/>
      <c r="W3981" s="95"/>
      <c r="X3981" s="129"/>
      <c r="Y3981" s="100"/>
      <c r="Z3981" s="99"/>
      <c r="AA3981" s="100"/>
      <c r="AB3981" s="99"/>
      <c r="AC3981" s="100"/>
      <c r="AD3981" s="105"/>
      <c r="AE3981" s="94"/>
      <c r="AF3981" s="105"/>
      <c r="AG3981" s="94"/>
      <c r="AH3981" s="132"/>
      <c r="AI3981" s="97"/>
      <c r="AJ3981" s="96"/>
      <c r="AK3981" s="176"/>
      <c r="AL3981" s="169"/>
    </row>
    <row r="3982" spans="13:38" x14ac:dyDescent="0.45">
      <c r="M3982" s="96"/>
      <c r="N3982" s="103"/>
      <c r="R3982" s="108"/>
      <c r="S3982" s="98"/>
      <c r="T3982" s="105"/>
      <c r="V3982" s="171"/>
      <c r="W3982" s="95"/>
      <c r="X3982" s="129"/>
      <c r="Y3982" s="100"/>
      <c r="Z3982" s="99"/>
      <c r="AA3982" s="100"/>
      <c r="AB3982" s="99"/>
      <c r="AC3982" s="100"/>
      <c r="AD3982" s="105"/>
      <c r="AE3982" s="94"/>
      <c r="AF3982" s="105"/>
      <c r="AG3982" s="94"/>
      <c r="AH3982" s="132"/>
      <c r="AI3982" s="97"/>
      <c r="AJ3982" s="96"/>
      <c r="AK3982" s="176"/>
      <c r="AL3982" s="169"/>
    </row>
    <row r="3983" spans="13:38" x14ac:dyDescent="0.45">
      <c r="M3983" s="96"/>
      <c r="N3983" s="103"/>
      <c r="R3983" s="108"/>
      <c r="S3983" s="98"/>
      <c r="T3983" s="105"/>
      <c r="V3983" s="171"/>
      <c r="W3983" s="95"/>
      <c r="X3983" s="129"/>
      <c r="Y3983" s="100"/>
      <c r="Z3983" s="99"/>
      <c r="AA3983" s="100"/>
      <c r="AB3983" s="99"/>
      <c r="AC3983" s="100"/>
      <c r="AD3983" s="105"/>
      <c r="AE3983" s="94"/>
      <c r="AF3983" s="105"/>
      <c r="AG3983" s="94"/>
      <c r="AH3983" s="132"/>
      <c r="AI3983" s="97"/>
      <c r="AJ3983" s="96"/>
      <c r="AK3983" s="176"/>
      <c r="AL3983" s="169"/>
    </row>
    <row r="3984" spans="13:38" x14ac:dyDescent="0.45">
      <c r="M3984" s="96"/>
      <c r="N3984" s="103"/>
      <c r="R3984" s="108"/>
      <c r="S3984" s="98"/>
      <c r="T3984" s="105"/>
      <c r="V3984" s="171"/>
      <c r="W3984" s="95"/>
      <c r="X3984" s="129"/>
      <c r="Y3984" s="100"/>
      <c r="Z3984" s="99"/>
      <c r="AA3984" s="100"/>
      <c r="AB3984" s="99"/>
      <c r="AC3984" s="100"/>
      <c r="AD3984" s="105"/>
      <c r="AE3984" s="94"/>
      <c r="AF3984" s="105"/>
      <c r="AG3984" s="94"/>
      <c r="AH3984" s="132"/>
      <c r="AI3984" s="97"/>
      <c r="AJ3984" s="96"/>
      <c r="AK3984" s="176"/>
      <c r="AL3984" s="169"/>
    </row>
    <row r="3985" spans="13:38" x14ac:dyDescent="0.45">
      <c r="M3985" s="96"/>
      <c r="N3985" s="103"/>
      <c r="R3985" s="108"/>
      <c r="S3985" s="98"/>
      <c r="T3985" s="105"/>
      <c r="V3985" s="171"/>
      <c r="W3985" s="95"/>
      <c r="X3985" s="129"/>
      <c r="Y3985" s="100"/>
      <c r="Z3985" s="99"/>
      <c r="AA3985" s="100"/>
      <c r="AB3985" s="99"/>
      <c r="AC3985" s="100"/>
      <c r="AD3985" s="105"/>
      <c r="AE3985" s="94"/>
      <c r="AF3985" s="105"/>
      <c r="AG3985" s="94"/>
      <c r="AH3985" s="132"/>
      <c r="AI3985" s="97"/>
      <c r="AJ3985" s="96"/>
      <c r="AK3985" s="176"/>
      <c r="AL3985" s="169"/>
    </row>
    <row r="3986" spans="13:38" x14ac:dyDescent="0.45">
      <c r="M3986" s="96"/>
      <c r="N3986" s="103"/>
      <c r="R3986" s="108"/>
      <c r="S3986" s="98"/>
      <c r="T3986" s="105"/>
      <c r="V3986" s="171"/>
      <c r="W3986" s="95"/>
      <c r="X3986" s="129"/>
      <c r="Y3986" s="100"/>
      <c r="Z3986" s="99"/>
      <c r="AA3986" s="100"/>
      <c r="AB3986" s="99"/>
      <c r="AC3986" s="100"/>
      <c r="AD3986" s="105"/>
      <c r="AE3986" s="94"/>
      <c r="AF3986" s="105"/>
      <c r="AG3986" s="94"/>
      <c r="AH3986" s="132"/>
      <c r="AI3986" s="97"/>
      <c r="AJ3986" s="96"/>
      <c r="AK3986" s="176"/>
      <c r="AL3986" s="169"/>
    </row>
    <row r="3987" spans="13:38" x14ac:dyDescent="0.45">
      <c r="M3987" s="96"/>
      <c r="N3987" s="103"/>
      <c r="R3987" s="108"/>
      <c r="S3987" s="98"/>
      <c r="T3987" s="105"/>
      <c r="V3987" s="171"/>
      <c r="W3987" s="95"/>
      <c r="X3987" s="129"/>
      <c r="Y3987" s="100"/>
      <c r="Z3987" s="99"/>
      <c r="AA3987" s="100"/>
      <c r="AB3987" s="99"/>
      <c r="AC3987" s="100"/>
      <c r="AD3987" s="105"/>
      <c r="AE3987" s="94"/>
      <c r="AF3987" s="105"/>
      <c r="AG3987" s="94"/>
      <c r="AH3987" s="132"/>
      <c r="AI3987" s="97"/>
      <c r="AJ3987" s="96"/>
      <c r="AK3987" s="176"/>
      <c r="AL3987" s="169"/>
    </row>
    <row r="3988" spans="13:38" x14ac:dyDescent="0.45">
      <c r="M3988" s="96"/>
      <c r="N3988" s="103"/>
      <c r="R3988" s="108"/>
      <c r="S3988" s="98"/>
      <c r="T3988" s="105"/>
      <c r="V3988" s="171"/>
      <c r="W3988" s="95"/>
      <c r="X3988" s="129"/>
      <c r="Y3988" s="100"/>
      <c r="Z3988" s="99"/>
      <c r="AA3988" s="100"/>
      <c r="AB3988" s="99"/>
      <c r="AC3988" s="100"/>
      <c r="AD3988" s="105"/>
      <c r="AE3988" s="94"/>
      <c r="AF3988" s="105"/>
      <c r="AG3988" s="94"/>
      <c r="AH3988" s="132"/>
      <c r="AI3988" s="97"/>
      <c r="AJ3988" s="96"/>
      <c r="AK3988" s="176"/>
      <c r="AL3988" s="169"/>
    </row>
    <row r="3989" spans="13:38" x14ac:dyDescent="0.45">
      <c r="M3989" s="96"/>
      <c r="N3989" s="103"/>
      <c r="R3989" s="108"/>
      <c r="S3989" s="98"/>
      <c r="T3989" s="105"/>
      <c r="V3989" s="171"/>
      <c r="W3989" s="95"/>
      <c r="X3989" s="129"/>
      <c r="Y3989" s="100"/>
      <c r="Z3989" s="99"/>
      <c r="AA3989" s="100"/>
      <c r="AB3989" s="99"/>
      <c r="AC3989" s="100"/>
      <c r="AD3989" s="105"/>
      <c r="AE3989" s="94"/>
      <c r="AF3989" s="105"/>
      <c r="AG3989" s="94"/>
      <c r="AH3989" s="132"/>
      <c r="AI3989" s="97"/>
      <c r="AJ3989" s="96"/>
      <c r="AK3989" s="176"/>
      <c r="AL3989" s="169"/>
    </row>
    <row r="3990" spans="13:38" x14ac:dyDescent="0.45">
      <c r="M3990" s="96"/>
      <c r="N3990" s="103"/>
      <c r="R3990" s="108"/>
      <c r="S3990" s="98"/>
      <c r="T3990" s="105"/>
      <c r="V3990" s="171"/>
      <c r="W3990" s="95"/>
      <c r="X3990" s="129"/>
      <c r="Y3990" s="100"/>
      <c r="Z3990" s="99"/>
      <c r="AA3990" s="100"/>
      <c r="AB3990" s="99"/>
      <c r="AC3990" s="100"/>
      <c r="AD3990" s="105"/>
      <c r="AE3990" s="94"/>
      <c r="AF3990" s="105"/>
      <c r="AG3990" s="94"/>
      <c r="AH3990" s="132"/>
      <c r="AI3990" s="97"/>
      <c r="AJ3990" s="96"/>
      <c r="AK3990" s="176"/>
      <c r="AL3990" s="169"/>
    </row>
    <row r="3991" spans="13:38" x14ac:dyDescent="0.45">
      <c r="M3991" s="96"/>
      <c r="N3991" s="103"/>
      <c r="R3991" s="108"/>
      <c r="S3991" s="98"/>
      <c r="T3991" s="105"/>
      <c r="V3991" s="171"/>
      <c r="W3991" s="95"/>
      <c r="X3991" s="129"/>
      <c r="Y3991" s="100"/>
      <c r="Z3991" s="99"/>
      <c r="AA3991" s="100"/>
      <c r="AB3991" s="99"/>
      <c r="AC3991" s="100"/>
      <c r="AD3991" s="105"/>
      <c r="AE3991" s="94"/>
      <c r="AF3991" s="105"/>
      <c r="AG3991" s="94"/>
      <c r="AH3991" s="132"/>
      <c r="AI3991" s="97"/>
      <c r="AJ3991" s="96"/>
      <c r="AK3991" s="176"/>
      <c r="AL3991" s="169"/>
    </row>
    <row r="3992" spans="13:38" x14ac:dyDescent="0.45">
      <c r="M3992" s="96"/>
      <c r="N3992" s="103"/>
      <c r="R3992" s="108"/>
      <c r="S3992" s="98"/>
      <c r="T3992" s="105"/>
      <c r="V3992" s="171"/>
      <c r="W3992" s="95"/>
      <c r="X3992" s="129"/>
      <c r="Y3992" s="100"/>
      <c r="Z3992" s="99"/>
      <c r="AA3992" s="100"/>
      <c r="AB3992" s="99"/>
      <c r="AC3992" s="100"/>
      <c r="AD3992" s="105"/>
      <c r="AE3992" s="94"/>
      <c r="AF3992" s="105"/>
      <c r="AG3992" s="94"/>
      <c r="AH3992" s="132"/>
      <c r="AI3992" s="97"/>
      <c r="AJ3992" s="96"/>
      <c r="AK3992" s="176"/>
      <c r="AL3992" s="169"/>
    </row>
    <row r="3993" spans="13:38" x14ac:dyDescent="0.45">
      <c r="M3993" s="96"/>
      <c r="N3993" s="103"/>
      <c r="R3993" s="108"/>
      <c r="S3993" s="98"/>
      <c r="T3993" s="105"/>
      <c r="V3993" s="171"/>
      <c r="W3993" s="95"/>
      <c r="X3993" s="129"/>
      <c r="Y3993" s="100"/>
      <c r="Z3993" s="99"/>
      <c r="AA3993" s="100"/>
      <c r="AB3993" s="99"/>
      <c r="AC3993" s="100"/>
      <c r="AD3993" s="105"/>
      <c r="AE3993" s="94"/>
      <c r="AF3993" s="105"/>
      <c r="AG3993" s="94"/>
      <c r="AH3993" s="132"/>
      <c r="AI3993" s="97"/>
      <c r="AJ3993" s="96"/>
      <c r="AK3993" s="176"/>
      <c r="AL3993" s="169"/>
    </row>
    <row r="3994" spans="13:38" x14ac:dyDescent="0.45">
      <c r="M3994" s="96"/>
      <c r="N3994" s="103"/>
      <c r="R3994" s="108"/>
      <c r="S3994" s="98"/>
      <c r="T3994" s="105"/>
      <c r="V3994" s="171"/>
      <c r="W3994" s="95"/>
      <c r="X3994" s="129"/>
      <c r="Y3994" s="100"/>
      <c r="Z3994" s="99"/>
      <c r="AA3994" s="100"/>
      <c r="AB3994" s="99"/>
      <c r="AC3994" s="100"/>
      <c r="AD3994" s="105"/>
      <c r="AE3994" s="94"/>
      <c r="AF3994" s="105"/>
      <c r="AG3994" s="94"/>
      <c r="AH3994" s="132"/>
      <c r="AI3994" s="97"/>
      <c r="AJ3994" s="96"/>
      <c r="AK3994" s="176"/>
      <c r="AL3994" s="169"/>
    </row>
    <row r="3995" spans="13:38" x14ac:dyDescent="0.45">
      <c r="M3995" s="96"/>
      <c r="N3995" s="103"/>
      <c r="R3995" s="108"/>
      <c r="S3995" s="98"/>
      <c r="T3995" s="105"/>
      <c r="V3995" s="171"/>
      <c r="W3995" s="95"/>
      <c r="X3995" s="129"/>
      <c r="Y3995" s="100"/>
      <c r="Z3995" s="99"/>
      <c r="AA3995" s="100"/>
      <c r="AB3995" s="99"/>
      <c r="AC3995" s="100"/>
      <c r="AD3995" s="105"/>
      <c r="AE3995" s="94"/>
      <c r="AF3995" s="105"/>
      <c r="AG3995" s="94"/>
      <c r="AH3995" s="132"/>
      <c r="AI3995" s="97"/>
      <c r="AJ3995" s="96"/>
      <c r="AK3995" s="176"/>
      <c r="AL3995" s="169"/>
    </row>
    <row r="3996" spans="13:38" x14ac:dyDescent="0.45">
      <c r="M3996" s="96"/>
      <c r="N3996" s="103"/>
      <c r="R3996" s="108"/>
      <c r="S3996" s="98"/>
      <c r="T3996" s="105"/>
      <c r="V3996" s="171"/>
      <c r="W3996" s="95"/>
      <c r="X3996" s="129"/>
      <c r="Y3996" s="100"/>
      <c r="Z3996" s="99"/>
      <c r="AA3996" s="100"/>
      <c r="AB3996" s="99"/>
      <c r="AC3996" s="100"/>
      <c r="AD3996" s="105"/>
      <c r="AE3996" s="94"/>
      <c r="AF3996" s="105"/>
      <c r="AG3996" s="94"/>
      <c r="AH3996" s="132"/>
      <c r="AI3996" s="97"/>
      <c r="AJ3996" s="96"/>
      <c r="AK3996" s="176"/>
      <c r="AL3996" s="169"/>
    </row>
    <row r="3997" spans="13:38" x14ac:dyDescent="0.45">
      <c r="M3997" s="96"/>
      <c r="N3997" s="103"/>
      <c r="R3997" s="108"/>
      <c r="S3997" s="98"/>
      <c r="T3997" s="105"/>
      <c r="V3997" s="171"/>
      <c r="W3997" s="95"/>
      <c r="X3997" s="129"/>
      <c r="Y3997" s="100"/>
      <c r="Z3997" s="99"/>
      <c r="AA3997" s="100"/>
      <c r="AB3997" s="99"/>
      <c r="AC3997" s="100"/>
      <c r="AD3997" s="105"/>
      <c r="AE3997" s="94"/>
      <c r="AF3997" s="105"/>
      <c r="AG3997" s="94"/>
      <c r="AH3997" s="132"/>
      <c r="AI3997" s="97"/>
      <c r="AJ3997" s="96"/>
      <c r="AK3997" s="176"/>
      <c r="AL3997" s="169"/>
    </row>
    <row r="3998" spans="13:38" x14ac:dyDescent="0.45">
      <c r="M3998" s="96"/>
      <c r="N3998" s="103"/>
      <c r="R3998" s="108"/>
      <c r="S3998" s="98"/>
      <c r="T3998" s="105"/>
      <c r="V3998" s="171"/>
      <c r="W3998" s="95"/>
      <c r="X3998" s="129"/>
      <c r="Y3998" s="100"/>
      <c r="Z3998" s="99"/>
      <c r="AA3998" s="100"/>
      <c r="AB3998" s="99"/>
      <c r="AC3998" s="100"/>
      <c r="AD3998" s="105"/>
      <c r="AE3998" s="94"/>
      <c r="AF3998" s="105"/>
      <c r="AG3998" s="94"/>
      <c r="AH3998" s="132"/>
      <c r="AI3998" s="97"/>
      <c r="AJ3998" s="96"/>
      <c r="AK3998" s="176"/>
      <c r="AL3998" s="169"/>
    </row>
    <row r="3999" spans="13:38" x14ac:dyDescent="0.45">
      <c r="M3999" s="96"/>
      <c r="N3999" s="103"/>
      <c r="R3999" s="108"/>
      <c r="S3999" s="98"/>
      <c r="T3999" s="105"/>
      <c r="V3999" s="171"/>
      <c r="W3999" s="95"/>
      <c r="X3999" s="129"/>
      <c r="Y3999" s="100"/>
      <c r="Z3999" s="99"/>
      <c r="AA3999" s="100"/>
      <c r="AB3999" s="99"/>
      <c r="AC3999" s="100"/>
      <c r="AD3999" s="105"/>
      <c r="AE3999" s="94"/>
      <c r="AF3999" s="105"/>
      <c r="AG3999" s="94"/>
      <c r="AH3999" s="132"/>
      <c r="AI3999" s="97"/>
      <c r="AJ3999" s="96"/>
      <c r="AK3999" s="176"/>
      <c r="AL3999" s="169"/>
    </row>
    <row r="4000" spans="13:38" x14ac:dyDescent="0.45">
      <c r="M4000" s="96"/>
      <c r="N4000" s="103"/>
      <c r="R4000" s="108"/>
      <c r="S4000" s="98"/>
      <c r="T4000" s="105"/>
      <c r="V4000" s="171"/>
      <c r="W4000" s="95"/>
      <c r="X4000" s="129"/>
      <c r="Y4000" s="100"/>
      <c r="Z4000" s="99"/>
      <c r="AA4000" s="100"/>
      <c r="AB4000" s="99"/>
      <c r="AC4000" s="100"/>
      <c r="AD4000" s="105"/>
      <c r="AE4000" s="94"/>
      <c r="AF4000" s="105"/>
      <c r="AG4000" s="94"/>
      <c r="AH4000" s="132"/>
      <c r="AI4000" s="97"/>
      <c r="AJ4000" s="96"/>
      <c r="AK4000" s="176"/>
      <c r="AL4000" s="169"/>
    </row>
    <row r="4001" spans="13:38" x14ac:dyDescent="0.45">
      <c r="M4001" s="96"/>
      <c r="N4001" s="103"/>
      <c r="R4001" s="108"/>
      <c r="S4001" s="98"/>
      <c r="T4001" s="105"/>
      <c r="V4001" s="171"/>
      <c r="W4001" s="95"/>
      <c r="X4001" s="129"/>
      <c r="Y4001" s="100"/>
      <c r="Z4001" s="99"/>
      <c r="AA4001" s="100"/>
      <c r="AB4001" s="99"/>
      <c r="AC4001" s="100"/>
      <c r="AD4001" s="105"/>
      <c r="AE4001" s="94"/>
      <c r="AF4001" s="105"/>
      <c r="AG4001" s="94"/>
      <c r="AH4001" s="132"/>
      <c r="AI4001" s="97"/>
      <c r="AJ4001" s="96"/>
      <c r="AK4001" s="176"/>
      <c r="AL4001" s="169"/>
    </row>
    <row r="4002" spans="13:38" x14ac:dyDescent="0.45">
      <c r="M4002" s="96"/>
      <c r="N4002" s="103"/>
      <c r="R4002" s="108"/>
      <c r="S4002" s="98"/>
      <c r="T4002" s="105"/>
      <c r="V4002" s="171"/>
      <c r="W4002" s="95"/>
      <c r="X4002" s="129"/>
      <c r="Y4002" s="100"/>
      <c r="Z4002" s="99"/>
      <c r="AA4002" s="100"/>
      <c r="AB4002" s="99"/>
      <c r="AC4002" s="100"/>
      <c r="AD4002" s="105"/>
      <c r="AE4002" s="94"/>
      <c r="AF4002" s="105"/>
      <c r="AG4002" s="94"/>
      <c r="AH4002" s="132"/>
      <c r="AI4002" s="97"/>
      <c r="AJ4002" s="96"/>
      <c r="AK4002" s="176"/>
      <c r="AL4002" s="169"/>
    </row>
    <row r="4003" spans="13:38" x14ac:dyDescent="0.45">
      <c r="M4003" s="96"/>
      <c r="N4003" s="103"/>
      <c r="R4003" s="108"/>
      <c r="S4003" s="98"/>
      <c r="T4003" s="105"/>
      <c r="V4003" s="171"/>
      <c r="W4003" s="95"/>
      <c r="X4003" s="129"/>
      <c r="Y4003" s="100"/>
      <c r="Z4003" s="99"/>
      <c r="AA4003" s="100"/>
      <c r="AB4003" s="99"/>
      <c r="AC4003" s="100"/>
      <c r="AD4003" s="105"/>
      <c r="AE4003" s="94"/>
      <c r="AF4003" s="105"/>
      <c r="AG4003" s="94"/>
      <c r="AH4003" s="132"/>
      <c r="AI4003" s="97"/>
      <c r="AJ4003" s="96"/>
      <c r="AK4003" s="176"/>
      <c r="AL4003" s="169"/>
    </row>
    <row r="4004" spans="13:38" x14ac:dyDescent="0.45">
      <c r="M4004" s="96"/>
      <c r="N4004" s="103"/>
      <c r="R4004" s="108"/>
      <c r="S4004" s="98"/>
      <c r="T4004" s="105"/>
      <c r="V4004" s="171"/>
      <c r="W4004" s="95"/>
      <c r="X4004" s="129"/>
      <c r="Y4004" s="100"/>
      <c r="Z4004" s="99"/>
      <c r="AA4004" s="100"/>
      <c r="AB4004" s="99"/>
      <c r="AC4004" s="100"/>
      <c r="AD4004" s="105"/>
      <c r="AE4004" s="94"/>
      <c r="AF4004" s="105"/>
      <c r="AG4004" s="94"/>
      <c r="AH4004" s="132"/>
      <c r="AI4004" s="97"/>
      <c r="AJ4004" s="96"/>
      <c r="AK4004" s="176"/>
      <c r="AL4004" s="169"/>
    </row>
    <row r="4005" spans="13:38" x14ac:dyDescent="0.45">
      <c r="M4005" s="96"/>
      <c r="N4005" s="103"/>
      <c r="R4005" s="108"/>
      <c r="S4005" s="98"/>
      <c r="T4005" s="105"/>
      <c r="V4005" s="171"/>
      <c r="W4005" s="95"/>
      <c r="X4005" s="129"/>
      <c r="Y4005" s="100"/>
      <c r="Z4005" s="99"/>
      <c r="AA4005" s="100"/>
      <c r="AB4005" s="99"/>
      <c r="AC4005" s="100"/>
      <c r="AD4005" s="105"/>
      <c r="AE4005" s="94"/>
      <c r="AF4005" s="105"/>
      <c r="AG4005" s="94"/>
      <c r="AH4005" s="132"/>
      <c r="AI4005" s="97"/>
      <c r="AJ4005" s="96"/>
      <c r="AK4005" s="176"/>
      <c r="AL4005" s="169"/>
    </row>
    <row r="4006" spans="13:38" x14ac:dyDescent="0.45">
      <c r="M4006" s="96"/>
      <c r="N4006" s="103"/>
      <c r="R4006" s="108"/>
      <c r="S4006" s="98"/>
      <c r="T4006" s="105"/>
      <c r="V4006" s="171"/>
      <c r="W4006" s="95"/>
      <c r="X4006" s="129"/>
      <c r="Y4006" s="100"/>
      <c r="Z4006" s="99"/>
      <c r="AA4006" s="100"/>
      <c r="AB4006" s="99"/>
      <c r="AC4006" s="100"/>
      <c r="AD4006" s="105"/>
      <c r="AE4006" s="94"/>
      <c r="AF4006" s="105"/>
      <c r="AG4006" s="94"/>
      <c r="AH4006" s="132"/>
      <c r="AI4006" s="97"/>
      <c r="AJ4006" s="96"/>
      <c r="AK4006" s="176"/>
      <c r="AL4006" s="169"/>
    </row>
    <row r="4007" spans="13:38" x14ac:dyDescent="0.45">
      <c r="M4007" s="96"/>
      <c r="N4007" s="103"/>
      <c r="R4007" s="108"/>
      <c r="S4007" s="98"/>
      <c r="T4007" s="105"/>
      <c r="V4007" s="171"/>
      <c r="W4007" s="95"/>
      <c r="X4007" s="129"/>
      <c r="Y4007" s="100"/>
      <c r="Z4007" s="99"/>
      <c r="AA4007" s="100"/>
      <c r="AB4007" s="99"/>
      <c r="AC4007" s="100"/>
      <c r="AD4007" s="105"/>
      <c r="AE4007" s="94"/>
      <c r="AF4007" s="105"/>
      <c r="AG4007" s="94"/>
      <c r="AH4007" s="132"/>
      <c r="AI4007" s="97"/>
      <c r="AJ4007" s="96"/>
      <c r="AK4007" s="176"/>
      <c r="AL4007" s="169"/>
    </row>
    <row r="4008" spans="13:38" x14ac:dyDescent="0.45">
      <c r="M4008" s="96"/>
      <c r="N4008" s="103"/>
      <c r="R4008" s="108"/>
      <c r="S4008" s="98"/>
      <c r="T4008" s="105"/>
      <c r="V4008" s="171"/>
      <c r="W4008" s="95"/>
      <c r="X4008" s="129"/>
      <c r="Y4008" s="100"/>
      <c r="Z4008" s="99"/>
      <c r="AA4008" s="100"/>
      <c r="AB4008" s="99"/>
      <c r="AC4008" s="100"/>
      <c r="AD4008" s="105"/>
      <c r="AE4008" s="94"/>
      <c r="AF4008" s="105"/>
      <c r="AG4008" s="94"/>
      <c r="AH4008" s="132"/>
      <c r="AI4008" s="97"/>
      <c r="AJ4008" s="96"/>
      <c r="AK4008" s="176"/>
      <c r="AL4008" s="169"/>
    </row>
    <row r="4009" spans="13:38" x14ac:dyDescent="0.45">
      <c r="M4009" s="96"/>
      <c r="N4009" s="103"/>
      <c r="R4009" s="108"/>
      <c r="S4009" s="98"/>
      <c r="T4009" s="105"/>
      <c r="V4009" s="171"/>
      <c r="W4009" s="95"/>
      <c r="X4009" s="129"/>
      <c r="Y4009" s="100"/>
      <c r="Z4009" s="99"/>
      <c r="AA4009" s="100"/>
      <c r="AB4009" s="99"/>
      <c r="AC4009" s="100"/>
      <c r="AD4009" s="105"/>
      <c r="AE4009" s="94"/>
      <c r="AF4009" s="105"/>
      <c r="AG4009" s="94"/>
      <c r="AH4009" s="132"/>
      <c r="AI4009" s="97"/>
      <c r="AJ4009" s="96"/>
      <c r="AK4009" s="176"/>
      <c r="AL4009" s="169"/>
    </row>
    <row r="4010" spans="13:38" x14ac:dyDescent="0.45">
      <c r="M4010" s="96"/>
      <c r="N4010" s="103"/>
      <c r="R4010" s="108"/>
      <c r="S4010" s="98"/>
      <c r="T4010" s="105"/>
      <c r="V4010" s="171"/>
      <c r="W4010" s="95"/>
      <c r="X4010" s="129"/>
      <c r="Y4010" s="100"/>
      <c r="Z4010" s="99"/>
      <c r="AA4010" s="100"/>
      <c r="AB4010" s="99"/>
      <c r="AC4010" s="100"/>
      <c r="AD4010" s="105"/>
      <c r="AE4010" s="94"/>
      <c r="AF4010" s="105"/>
      <c r="AG4010" s="94"/>
      <c r="AH4010" s="132"/>
      <c r="AI4010" s="97"/>
      <c r="AJ4010" s="96"/>
      <c r="AK4010" s="176"/>
      <c r="AL4010" s="169"/>
    </row>
    <row r="4011" spans="13:38" x14ac:dyDescent="0.45">
      <c r="M4011" s="96"/>
      <c r="N4011" s="103"/>
      <c r="R4011" s="108"/>
      <c r="S4011" s="98"/>
      <c r="T4011" s="105"/>
      <c r="V4011" s="171"/>
      <c r="W4011" s="95"/>
      <c r="X4011" s="129"/>
      <c r="Y4011" s="100"/>
      <c r="Z4011" s="99"/>
      <c r="AA4011" s="100"/>
      <c r="AB4011" s="99"/>
      <c r="AC4011" s="100"/>
      <c r="AD4011" s="105"/>
      <c r="AE4011" s="94"/>
      <c r="AF4011" s="105"/>
      <c r="AG4011" s="94"/>
      <c r="AH4011" s="132"/>
      <c r="AI4011" s="97"/>
      <c r="AJ4011" s="96"/>
      <c r="AK4011" s="176"/>
      <c r="AL4011" s="169"/>
    </row>
    <row r="4012" spans="13:38" x14ac:dyDescent="0.45">
      <c r="M4012" s="96"/>
      <c r="N4012" s="103"/>
      <c r="R4012" s="108"/>
      <c r="S4012" s="98"/>
      <c r="T4012" s="105"/>
      <c r="V4012" s="171"/>
      <c r="W4012" s="95"/>
      <c r="X4012" s="129"/>
      <c r="Y4012" s="100"/>
      <c r="Z4012" s="99"/>
      <c r="AA4012" s="100"/>
      <c r="AB4012" s="99"/>
      <c r="AC4012" s="100"/>
      <c r="AD4012" s="105"/>
      <c r="AE4012" s="94"/>
      <c r="AF4012" s="105"/>
      <c r="AG4012" s="94"/>
      <c r="AH4012" s="132"/>
      <c r="AI4012" s="97"/>
      <c r="AJ4012" s="96"/>
      <c r="AK4012" s="176"/>
      <c r="AL4012" s="169"/>
    </row>
    <row r="4013" spans="13:38" x14ac:dyDescent="0.45">
      <c r="M4013" s="96"/>
      <c r="N4013" s="103"/>
      <c r="R4013" s="108"/>
      <c r="S4013" s="98"/>
      <c r="T4013" s="105"/>
      <c r="V4013" s="171"/>
      <c r="W4013" s="95"/>
      <c r="X4013" s="129"/>
      <c r="Y4013" s="100"/>
      <c r="Z4013" s="99"/>
      <c r="AA4013" s="100"/>
      <c r="AB4013" s="99"/>
      <c r="AC4013" s="100"/>
      <c r="AD4013" s="105"/>
      <c r="AE4013" s="94"/>
      <c r="AF4013" s="105"/>
      <c r="AG4013" s="94"/>
      <c r="AH4013" s="132"/>
      <c r="AI4013" s="97"/>
      <c r="AJ4013" s="96"/>
      <c r="AK4013" s="176"/>
      <c r="AL4013" s="169"/>
    </row>
    <row r="4014" spans="13:38" x14ac:dyDescent="0.45">
      <c r="M4014" s="96"/>
      <c r="N4014" s="103"/>
      <c r="R4014" s="108"/>
      <c r="S4014" s="98"/>
      <c r="T4014" s="105"/>
      <c r="V4014" s="171"/>
      <c r="W4014" s="95"/>
      <c r="X4014" s="129"/>
      <c r="Y4014" s="100"/>
      <c r="Z4014" s="99"/>
      <c r="AA4014" s="100"/>
      <c r="AB4014" s="99"/>
      <c r="AC4014" s="100"/>
      <c r="AD4014" s="105"/>
      <c r="AE4014" s="94"/>
      <c r="AF4014" s="105"/>
      <c r="AG4014" s="94"/>
      <c r="AH4014" s="132"/>
      <c r="AI4014" s="97"/>
      <c r="AJ4014" s="96"/>
      <c r="AK4014" s="176"/>
      <c r="AL4014" s="169"/>
    </row>
    <row r="4015" spans="13:38" x14ac:dyDescent="0.45">
      <c r="M4015" s="96"/>
      <c r="N4015" s="103"/>
      <c r="R4015" s="108"/>
      <c r="S4015" s="98"/>
      <c r="T4015" s="105"/>
      <c r="V4015" s="171"/>
      <c r="W4015" s="95"/>
      <c r="X4015" s="129"/>
      <c r="Y4015" s="100"/>
      <c r="Z4015" s="99"/>
      <c r="AA4015" s="100"/>
      <c r="AB4015" s="99"/>
      <c r="AC4015" s="100"/>
      <c r="AD4015" s="105"/>
      <c r="AE4015" s="94"/>
      <c r="AF4015" s="105"/>
      <c r="AG4015" s="94"/>
      <c r="AH4015" s="132"/>
      <c r="AI4015" s="97"/>
      <c r="AJ4015" s="96"/>
      <c r="AK4015" s="176"/>
      <c r="AL4015" s="169"/>
    </row>
    <row r="4016" spans="13:38" x14ac:dyDescent="0.45">
      <c r="M4016" s="96"/>
      <c r="N4016" s="103"/>
      <c r="R4016" s="108"/>
      <c r="S4016" s="98"/>
      <c r="T4016" s="105"/>
      <c r="V4016" s="171"/>
      <c r="W4016" s="95"/>
      <c r="X4016" s="129"/>
      <c r="Y4016" s="100"/>
      <c r="Z4016" s="99"/>
      <c r="AA4016" s="100"/>
      <c r="AB4016" s="99"/>
      <c r="AC4016" s="100"/>
      <c r="AD4016" s="105"/>
      <c r="AE4016" s="94"/>
      <c r="AF4016" s="105"/>
      <c r="AG4016" s="94"/>
      <c r="AH4016" s="132"/>
      <c r="AI4016" s="97"/>
      <c r="AJ4016" s="96"/>
      <c r="AK4016" s="176"/>
      <c r="AL4016" s="169"/>
    </row>
    <row r="4017" spans="13:38" x14ac:dyDescent="0.45">
      <c r="M4017" s="96"/>
      <c r="N4017" s="103"/>
      <c r="R4017" s="108"/>
      <c r="S4017" s="98"/>
      <c r="T4017" s="105"/>
      <c r="V4017" s="171"/>
      <c r="W4017" s="95"/>
      <c r="X4017" s="129"/>
      <c r="Y4017" s="100"/>
      <c r="Z4017" s="99"/>
      <c r="AA4017" s="100"/>
      <c r="AB4017" s="99"/>
      <c r="AC4017" s="100"/>
      <c r="AD4017" s="105"/>
      <c r="AE4017" s="94"/>
      <c r="AF4017" s="105"/>
      <c r="AG4017" s="94"/>
      <c r="AH4017" s="132"/>
      <c r="AI4017" s="97"/>
      <c r="AJ4017" s="96"/>
      <c r="AK4017" s="176"/>
      <c r="AL4017" s="169"/>
    </row>
    <row r="4018" spans="13:38" x14ac:dyDescent="0.45">
      <c r="M4018" s="96"/>
      <c r="N4018" s="103"/>
      <c r="R4018" s="108"/>
      <c r="S4018" s="98"/>
      <c r="T4018" s="105"/>
      <c r="V4018" s="171"/>
      <c r="W4018" s="95"/>
      <c r="X4018" s="129"/>
      <c r="Y4018" s="100"/>
      <c r="Z4018" s="99"/>
      <c r="AA4018" s="100"/>
      <c r="AB4018" s="99"/>
      <c r="AC4018" s="100"/>
      <c r="AD4018" s="105"/>
      <c r="AE4018" s="94"/>
      <c r="AF4018" s="105"/>
      <c r="AG4018" s="94"/>
      <c r="AH4018" s="132"/>
      <c r="AI4018" s="97"/>
      <c r="AJ4018" s="96"/>
      <c r="AK4018" s="176"/>
      <c r="AL4018" s="169"/>
    </row>
    <row r="4019" spans="13:38" x14ac:dyDescent="0.45">
      <c r="M4019" s="96"/>
      <c r="N4019" s="103"/>
      <c r="R4019" s="108"/>
      <c r="S4019" s="98"/>
      <c r="T4019" s="105"/>
      <c r="V4019" s="171"/>
      <c r="W4019" s="95"/>
      <c r="X4019" s="129"/>
      <c r="Y4019" s="100"/>
      <c r="Z4019" s="99"/>
      <c r="AA4019" s="100"/>
      <c r="AB4019" s="99"/>
      <c r="AC4019" s="100"/>
      <c r="AD4019" s="105"/>
      <c r="AE4019" s="94"/>
      <c r="AF4019" s="105"/>
      <c r="AG4019" s="94"/>
      <c r="AH4019" s="132"/>
      <c r="AI4019" s="97"/>
      <c r="AJ4019" s="96"/>
      <c r="AK4019" s="176"/>
      <c r="AL4019" s="169"/>
    </row>
    <row r="4020" spans="13:38" x14ac:dyDescent="0.45">
      <c r="M4020" s="96"/>
      <c r="N4020" s="103"/>
      <c r="R4020" s="108"/>
      <c r="S4020" s="98"/>
      <c r="T4020" s="105"/>
      <c r="V4020" s="171"/>
      <c r="W4020" s="95"/>
      <c r="X4020" s="129"/>
      <c r="Y4020" s="100"/>
      <c r="Z4020" s="99"/>
      <c r="AA4020" s="100"/>
      <c r="AB4020" s="99"/>
      <c r="AC4020" s="100"/>
      <c r="AD4020" s="105"/>
      <c r="AE4020" s="94"/>
      <c r="AF4020" s="105"/>
      <c r="AG4020" s="94"/>
      <c r="AH4020" s="132"/>
      <c r="AI4020" s="97"/>
      <c r="AJ4020" s="96"/>
      <c r="AK4020" s="176"/>
      <c r="AL4020" s="169"/>
    </row>
    <row r="4021" spans="13:38" x14ac:dyDescent="0.45">
      <c r="M4021" s="96"/>
      <c r="N4021" s="103"/>
      <c r="R4021" s="108"/>
      <c r="S4021" s="98"/>
      <c r="T4021" s="105"/>
      <c r="V4021" s="171"/>
      <c r="W4021" s="95"/>
      <c r="X4021" s="129"/>
      <c r="Y4021" s="100"/>
      <c r="Z4021" s="99"/>
      <c r="AA4021" s="100"/>
      <c r="AB4021" s="99"/>
      <c r="AC4021" s="100"/>
      <c r="AD4021" s="105"/>
      <c r="AE4021" s="94"/>
      <c r="AF4021" s="105"/>
      <c r="AG4021" s="94"/>
      <c r="AH4021" s="132"/>
      <c r="AI4021" s="97"/>
      <c r="AJ4021" s="96"/>
      <c r="AK4021" s="176"/>
      <c r="AL4021" s="169"/>
    </row>
    <row r="4022" spans="13:38" x14ac:dyDescent="0.45">
      <c r="M4022" s="96"/>
      <c r="N4022" s="103"/>
      <c r="R4022" s="108"/>
      <c r="S4022" s="98"/>
      <c r="T4022" s="105"/>
      <c r="V4022" s="171"/>
      <c r="W4022" s="95"/>
      <c r="X4022" s="129"/>
      <c r="Y4022" s="100"/>
      <c r="Z4022" s="99"/>
      <c r="AA4022" s="100"/>
      <c r="AB4022" s="99"/>
      <c r="AC4022" s="100"/>
      <c r="AD4022" s="105"/>
      <c r="AE4022" s="94"/>
      <c r="AF4022" s="105"/>
      <c r="AG4022" s="94"/>
      <c r="AH4022" s="132"/>
      <c r="AI4022" s="97"/>
      <c r="AJ4022" s="96"/>
      <c r="AK4022" s="176"/>
      <c r="AL4022" s="169"/>
    </row>
    <row r="4023" spans="13:38" x14ac:dyDescent="0.45">
      <c r="M4023" s="96"/>
      <c r="N4023" s="103"/>
      <c r="R4023" s="108"/>
      <c r="S4023" s="98"/>
      <c r="T4023" s="105"/>
      <c r="V4023" s="171"/>
      <c r="W4023" s="95"/>
      <c r="X4023" s="129"/>
      <c r="Y4023" s="100"/>
      <c r="Z4023" s="99"/>
      <c r="AA4023" s="100"/>
      <c r="AB4023" s="99"/>
      <c r="AC4023" s="100"/>
      <c r="AD4023" s="105"/>
      <c r="AE4023" s="94"/>
      <c r="AF4023" s="105"/>
      <c r="AG4023" s="94"/>
      <c r="AH4023" s="132"/>
      <c r="AI4023" s="97"/>
      <c r="AJ4023" s="96"/>
      <c r="AK4023" s="176"/>
      <c r="AL4023" s="169"/>
    </row>
    <row r="4024" spans="13:38" x14ac:dyDescent="0.45">
      <c r="M4024" s="96"/>
      <c r="N4024" s="103"/>
      <c r="R4024" s="108"/>
      <c r="S4024" s="98"/>
      <c r="T4024" s="105"/>
      <c r="V4024" s="171"/>
      <c r="W4024" s="95"/>
      <c r="X4024" s="129"/>
      <c r="Y4024" s="100"/>
      <c r="Z4024" s="99"/>
      <c r="AA4024" s="100"/>
      <c r="AB4024" s="99"/>
      <c r="AC4024" s="100"/>
      <c r="AD4024" s="105"/>
      <c r="AE4024" s="94"/>
      <c r="AF4024" s="105"/>
      <c r="AG4024" s="94"/>
      <c r="AH4024" s="132"/>
      <c r="AI4024" s="97"/>
      <c r="AJ4024" s="96"/>
      <c r="AK4024" s="176"/>
      <c r="AL4024" s="169"/>
    </row>
    <row r="4025" spans="13:38" x14ac:dyDescent="0.45">
      <c r="M4025" s="96"/>
      <c r="N4025" s="103"/>
      <c r="R4025" s="108"/>
      <c r="S4025" s="98"/>
      <c r="T4025" s="105"/>
      <c r="V4025" s="171"/>
      <c r="W4025" s="95"/>
      <c r="X4025" s="129"/>
      <c r="Y4025" s="100"/>
      <c r="Z4025" s="99"/>
      <c r="AA4025" s="100"/>
      <c r="AB4025" s="99"/>
      <c r="AC4025" s="100"/>
      <c r="AD4025" s="105"/>
      <c r="AE4025" s="94"/>
      <c r="AF4025" s="105"/>
      <c r="AG4025" s="94"/>
      <c r="AH4025" s="132"/>
      <c r="AI4025" s="97"/>
      <c r="AJ4025" s="96"/>
      <c r="AK4025" s="176"/>
      <c r="AL4025" s="169"/>
    </row>
    <row r="4026" spans="13:38" x14ac:dyDescent="0.45">
      <c r="M4026" s="96"/>
      <c r="N4026" s="103"/>
      <c r="R4026" s="108"/>
      <c r="S4026" s="98"/>
      <c r="T4026" s="105"/>
      <c r="V4026" s="171"/>
      <c r="W4026" s="95"/>
      <c r="X4026" s="129"/>
      <c r="Y4026" s="100"/>
      <c r="Z4026" s="99"/>
      <c r="AA4026" s="100"/>
      <c r="AB4026" s="99"/>
      <c r="AC4026" s="100"/>
      <c r="AD4026" s="105"/>
      <c r="AE4026" s="94"/>
      <c r="AF4026" s="105"/>
      <c r="AG4026" s="94"/>
      <c r="AH4026" s="132"/>
      <c r="AI4026" s="97"/>
      <c r="AJ4026" s="96"/>
      <c r="AK4026" s="176"/>
      <c r="AL4026" s="169"/>
    </row>
    <row r="4027" spans="13:38" x14ac:dyDescent="0.45">
      <c r="M4027" s="96"/>
      <c r="N4027" s="103"/>
      <c r="R4027" s="108"/>
      <c r="S4027" s="98"/>
      <c r="T4027" s="105"/>
      <c r="V4027" s="171"/>
      <c r="W4027" s="95"/>
      <c r="X4027" s="129"/>
      <c r="Y4027" s="100"/>
      <c r="Z4027" s="99"/>
      <c r="AA4027" s="100"/>
      <c r="AB4027" s="99"/>
      <c r="AC4027" s="100"/>
      <c r="AD4027" s="105"/>
      <c r="AE4027" s="94"/>
      <c r="AF4027" s="105"/>
      <c r="AG4027" s="94"/>
      <c r="AH4027" s="132"/>
      <c r="AI4027" s="97"/>
      <c r="AJ4027" s="96"/>
      <c r="AK4027" s="176"/>
      <c r="AL4027" s="169"/>
    </row>
    <row r="4028" spans="13:38" x14ac:dyDescent="0.45">
      <c r="M4028" s="96"/>
      <c r="N4028" s="103"/>
      <c r="R4028" s="108"/>
      <c r="S4028" s="98"/>
      <c r="T4028" s="105"/>
      <c r="V4028" s="171"/>
      <c r="W4028" s="95"/>
      <c r="X4028" s="129"/>
      <c r="Y4028" s="100"/>
      <c r="Z4028" s="99"/>
      <c r="AA4028" s="100"/>
      <c r="AB4028" s="99"/>
      <c r="AC4028" s="100"/>
      <c r="AD4028" s="105"/>
      <c r="AE4028" s="94"/>
      <c r="AF4028" s="105"/>
      <c r="AG4028" s="94"/>
      <c r="AH4028" s="132"/>
      <c r="AI4028" s="97"/>
      <c r="AJ4028" s="96"/>
      <c r="AK4028" s="176"/>
      <c r="AL4028" s="169"/>
    </row>
    <row r="4029" spans="13:38" x14ac:dyDescent="0.45">
      <c r="M4029" s="96"/>
      <c r="N4029" s="103"/>
      <c r="R4029" s="108"/>
      <c r="S4029" s="98"/>
      <c r="T4029" s="105"/>
      <c r="V4029" s="171"/>
      <c r="W4029" s="95"/>
      <c r="X4029" s="129"/>
      <c r="Y4029" s="100"/>
      <c r="Z4029" s="99"/>
      <c r="AA4029" s="100"/>
      <c r="AB4029" s="99"/>
      <c r="AC4029" s="100"/>
      <c r="AD4029" s="105"/>
      <c r="AE4029" s="94"/>
      <c r="AF4029" s="105"/>
      <c r="AG4029" s="94"/>
      <c r="AH4029" s="132"/>
      <c r="AI4029" s="97"/>
      <c r="AJ4029" s="96"/>
      <c r="AK4029" s="176"/>
      <c r="AL4029" s="169"/>
    </row>
    <row r="4030" spans="13:38" x14ac:dyDescent="0.45">
      <c r="M4030" s="96"/>
      <c r="N4030" s="103"/>
      <c r="R4030" s="108"/>
      <c r="S4030" s="98"/>
      <c r="T4030" s="105"/>
      <c r="V4030" s="171"/>
      <c r="W4030" s="95"/>
      <c r="X4030" s="129"/>
      <c r="Y4030" s="100"/>
      <c r="Z4030" s="99"/>
      <c r="AA4030" s="100"/>
      <c r="AB4030" s="99"/>
      <c r="AC4030" s="100"/>
      <c r="AD4030" s="105"/>
      <c r="AE4030" s="94"/>
      <c r="AF4030" s="105"/>
      <c r="AG4030" s="94"/>
      <c r="AH4030" s="132"/>
      <c r="AI4030" s="97"/>
      <c r="AJ4030" s="96"/>
      <c r="AK4030" s="176"/>
      <c r="AL4030" s="169"/>
    </row>
    <row r="4031" spans="13:38" x14ac:dyDescent="0.45">
      <c r="M4031" s="96"/>
      <c r="N4031" s="103"/>
      <c r="R4031" s="108"/>
      <c r="S4031" s="98"/>
      <c r="T4031" s="105"/>
      <c r="V4031" s="171"/>
      <c r="W4031" s="95"/>
      <c r="X4031" s="129"/>
      <c r="Y4031" s="100"/>
      <c r="Z4031" s="99"/>
      <c r="AA4031" s="100"/>
      <c r="AB4031" s="99"/>
      <c r="AC4031" s="100"/>
      <c r="AD4031" s="105"/>
      <c r="AE4031" s="94"/>
      <c r="AF4031" s="105"/>
      <c r="AG4031" s="94"/>
      <c r="AH4031" s="132"/>
      <c r="AI4031" s="97"/>
      <c r="AJ4031" s="96"/>
      <c r="AK4031" s="176"/>
      <c r="AL4031" s="169"/>
    </row>
    <row r="4032" spans="13:38" x14ac:dyDescent="0.45">
      <c r="M4032" s="96"/>
      <c r="N4032" s="103"/>
      <c r="R4032" s="108"/>
      <c r="S4032" s="98"/>
      <c r="T4032" s="105"/>
      <c r="V4032" s="171"/>
      <c r="W4032" s="95"/>
      <c r="X4032" s="129"/>
      <c r="Y4032" s="100"/>
      <c r="Z4032" s="99"/>
      <c r="AA4032" s="100"/>
      <c r="AB4032" s="99"/>
      <c r="AC4032" s="100"/>
      <c r="AD4032" s="105"/>
      <c r="AE4032" s="94"/>
      <c r="AF4032" s="105"/>
      <c r="AG4032" s="94"/>
      <c r="AH4032" s="132"/>
      <c r="AI4032" s="97"/>
      <c r="AJ4032" s="96"/>
      <c r="AK4032" s="176"/>
      <c r="AL4032" s="169"/>
    </row>
    <row r="4033" spans="13:38" x14ac:dyDescent="0.45">
      <c r="M4033" s="96"/>
      <c r="N4033" s="103"/>
      <c r="R4033" s="108"/>
      <c r="S4033" s="98"/>
      <c r="T4033" s="105"/>
      <c r="V4033" s="171"/>
      <c r="W4033" s="95"/>
      <c r="X4033" s="129"/>
      <c r="Y4033" s="100"/>
      <c r="Z4033" s="99"/>
      <c r="AA4033" s="100"/>
      <c r="AB4033" s="99"/>
      <c r="AC4033" s="100"/>
      <c r="AD4033" s="105"/>
      <c r="AE4033" s="94"/>
      <c r="AF4033" s="105"/>
      <c r="AG4033" s="94"/>
      <c r="AH4033" s="132"/>
      <c r="AI4033" s="97"/>
      <c r="AJ4033" s="96"/>
      <c r="AK4033" s="176"/>
      <c r="AL4033" s="169"/>
    </row>
    <row r="4034" spans="13:38" x14ac:dyDescent="0.45">
      <c r="M4034" s="96"/>
      <c r="N4034" s="103"/>
      <c r="R4034" s="108"/>
      <c r="S4034" s="98"/>
      <c r="T4034" s="105"/>
      <c r="V4034" s="171"/>
      <c r="W4034" s="95"/>
      <c r="X4034" s="129"/>
      <c r="Y4034" s="100"/>
      <c r="Z4034" s="99"/>
      <c r="AA4034" s="100"/>
      <c r="AB4034" s="99"/>
      <c r="AC4034" s="100"/>
      <c r="AD4034" s="105"/>
      <c r="AE4034" s="94"/>
      <c r="AF4034" s="105"/>
      <c r="AG4034" s="94"/>
      <c r="AH4034" s="132"/>
      <c r="AI4034" s="97"/>
      <c r="AJ4034" s="96"/>
      <c r="AK4034" s="176"/>
      <c r="AL4034" s="169"/>
    </row>
    <row r="4035" spans="13:38" x14ac:dyDescent="0.45">
      <c r="M4035" s="96"/>
      <c r="N4035" s="103"/>
      <c r="R4035" s="108"/>
      <c r="S4035" s="98"/>
      <c r="T4035" s="105"/>
      <c r="V4035" s="171"/>
      <c r="W4035" s="95"/>
      <c r="X4035" s="129"/>
      <c r="Y4035" s="100"/>
      <c r="Z4035" s="99"/>
      <c r="AA4035" s="100"/>
      <c r="AB4035" s="99"/>
      <c r="AC4035" s="100"/>
      <c r="AD4035" s="105"/>
      <c r="AE4035" s="94"/>
      <c r="AF4035" s="105"/>
      <c r="AG4035" s="94"/>
      <c r="AH4035" s="132"/>
      <c r="AI4035" s="97"/>
      <c r="AJ4035" s="96"/>
      <c r="AK4035" s="176"/>
      <c r="AL4035" s="169"/>
    </row>
    <row r="4036" spans="13:38" x14ac:dyDescent="0.45">
      <c r="M4036" s="96"/>
      <c r="N4036" s="103"/>
      <c r="R4036" s="108"/>
      <c r="S4036" s="98"/>
      <c r="T4036" s="105"/>
      <c r="V4036" s="171"/>
      <c r="W4036" s="95"/>
      <c r="X4036" s="129"/>
      <c r="Y4036" s="100"/>
      <c r="Z4036" s="99"/>
      <c r="AA4036" s="100"/>
      <c r="AB4036" s="99"/>
      <c r="AC4036" s="100"/>
      <c r="AD4036" s="105"/>
      <c r="AE4036" s="94"/>
      <c r="AF4036" s="105"/>
      <c r="AG4036" s="94"/>
      <c r="AH4036" s="132"/>
      <c r="AI4036" s="97"/>
      <c r="AJ4036" s="96"/>
      <c r="AK4036" s="176"/>
      <c r="AL4036" s="169"/>
    </row>
    <row r="4037" spans="13:38" x14ac:dyDescent="0.45">
      <c r="M4037" s="96"/>
      <c r="N4037" s="103"/>
      <c r="R4037" s="108"/>
      <c r="S4037" s="98"/>
      <c r="T4037" s="105"/>
      <c r="V4037" s="171"/>
      <c r="W4037" s="95"/>
      <c r="X4037" s="129"/>
      <c r="Y4037" s="100"/>
      <c r="Z4037" s="99"/>
      <c r="AA4037" s="100"/>
      <c r="AB4037" s="99"/>
      <c r="AC4037" s="100"/>
      <c r="AD4037" s="105"/>
      <c r="AE4037" s="94"/>
      <c r="AF4037" s="105"/>
      <c r="AG4037" s="94"/>
      <c r="AH4037" s="132"/>
      <c r="AI4037" s="97"/>
      <c r="AJ4037" s="96"/>
      <c r="AK4037" s="176"/>
      <c r="AL4037" s="169"/>
    </row>
    <row r="4038" spans="13:38" x14ac:dyDescent="0.45">
      <c r="M4038" s="96"/>
      <c r="N4038" s="103"/>
      <c r="R4038" s="108"/>
      <c r="S4038" s="98"/>
      <c r="T4038" s="105"/>
      <c r="V4038" s="171"/>
      <c r="W4038" s="95"/>
      <c r="X4038" s="129"/>
      <c r="Y4038" s="100"/>
      <c r="Z4038" s="99"/>
      <c r="AA4038" s="100"/>
      <c r="AB4038" s="99"/>
      <c r="AC4038" s="100"/>
      <c r="AD4038" s="105"/>
      <c r="AE4038" s="94"/>
      <c r="AF4038" s="105"/>
      <c r="AG4038" s="94"/>
      <c r="AH4038" s="132"/>
      <c r="AI4038" s="97"/>
      <c r="AJ4038" s="96"/>
      <c r="AK4038" s="176"/>
      <c r="AL4038" s="169"/>
    </row>
    <row r="4039" spans="13:38" x14ac:dyDescent="0.45">
      <c r="M4039" s="96"/>
      <c r="N4039" s="103"/>
      <c r="R4039" s="108"/>
      <c r="S4039" s="98"/>
      <c r="T4039" s="105"/>
      <c r="V4039" s="171"/>
      <c r="W4039" s="95"/>
      <c r="X4039" s="129"/>
      <c r="Y4039" s="100"/>
      <c r="Z4039" s="99"/>
      <c r="AA4039" s="100"/>
      <c r="AB4039" s="99"/>
      <c r="AC4039" s="100"/>
      <c r="AD4039" s="105"/>
      <c r="AE4039" s="94"/>
      <c r="AF4039" s="105"/>
      <c r="AG4039" s="94"/>
      <c r="AH4039" s="132"/>
      <c r="AI4039" s="97"/>
      <c r="AJ4039" s="96"/>
      <c r="AK4039" s="176"/>
      <c r="AL4039" s="169"/>
    </row>
    <row r="4040" spans="13:38" x14ac:dyDescent="0.45">
      <c r="M4040" s="96"/>
      <c r="N4040" s="103"/>
      <c r="R4040" s="108"/>
      <c r="S4040" s="98"/>
      <c r="T4040" s="105"/>
      <c r="V4040" s="171"/>
      <c r="W4040" s="95"/>
      <c r="X4040" s="129"/>
      <c r="Y4040" s="100"/>
      <c r="Z4040" s="99"/>
      <c r="AA4040" s="100"/>
      <c r="AB4040" s="99"/>
      <c r="AC4040" s="100"/>
      <c r="AD4040" s="105"/>
      <c r="AE4040" s="94"/>
      <c r="AF4040" s="105"/>
      <c r="AG4040" s="94"/>
      <c r="AH4040" s="132"/>
      <c r="AI4040" s="97"/>
      <c r="AJ4040" s="96"/>
      <c r="AK4040" s="176"/>
      <c r="AL4040" s="169"/>
    </row>
    <row r="4041" spans="13:38" x14ac:dyDescent="0.45">
      <c r="M4041" s="96"/>
      <c r="N4041" s="103"/>
      <c r="R4041" s="108"/>
      <c r="S4041" s="98"/>
      <c r="T4041" s="105"/>
      <c r="V4041" s="171"/>
      <c r="W4041" s="95"/>
      <c r="X4041" s="129"/>
      <c r="Y4041" s="100"/>
      <c r="Z4041" s="99"/>
      <c r="AA4041" s="100"/>
      <c r="AB4041" s="99"/>
      <c r="AC4041" s="100"/>
      <c r="AD4041" s="105"/>
      <c r="AE4041" s="94"/>
      <c r="AF4041" s="105"/>
      <c r="AG4041" s="94"/>
      <c r="AH4041" s="132"/>
      <c r="AI4041" s="97"/>
      <c r="AJ4041" s="96"/>
      <c r="AK4041" s="176"/>
      <c r="AL4041" s="169"/>
    </row>
    <row r="4042" spans="13:38" x14ac:dyDescent="0.45">
      <c r="M4042" s="96"/>
      <c r="N4042" s="103"/>
      <c r="R4042" s="108"/>
      <c r="S4042" s="98"/>
      <c r="T4042" s="105"/>
      <c r="V4042" s="171"/>
      <c r="W4042" s="95"/>
      <c r="X4042" s="129"/>
      <c r="Y4042" s="100"/>
      <c r="Z4042" s="99"/>
      <c r="AA4042" s="100"/>
      <c r="AB4042" s="99"/>
      <c r="AC4042" s="100"/>
      <c r="AD4042" s="105"/>
      <c r="AE4042" s="94"/>
      <c r="AF4042" s="105"/>
      <c r="AG4042" s="94"/>
      <c r="AH4042" s="132"/>
      <c r="AI4042" s="97"/>
      <c r="AJ4042" s="96"/>
      <c r="AK4042" s="176"/>
      <c r="AL4042" s="169"/>
    </row>
    <row r="4043" spans="13:38" x14ac:dyDescent="0.45">
      <c r="M4043" s="96"/>
      <c r="N4043" s="103"/>
      <c r="R4043" s="108"/>
      <c r="S4043" s="98"/>
      <c r="T4043" s="105"/>
      <c r="V4043" s="171"/>
      <c r="W4043" s="95"/>
      <c r="X4043" s="129"/>
      <c r="Y4043" s="100"/>
      <c r="Z4043" s="99"/>
      <c r="AA4043" s="100"/>
      <c r="AB4043" s="99"/>
      <c r="AC4043" s="100"/>
      <c r="AD4043" s="105"/>
      <c r="AE4043" s="94"/>
      <c r="AF4043" s="105"/>
      <c r="AG4043" s="94"/>
      <c r="AH4043" s="132"/>
      <c r="AI4043" s="97"/>
      <c r="AJ4043" s="96"/>
      <c r="AK4043" s="176"/>
      <c r="AL4043" s="169"/>
    </row>
    <row r="4044" spans="13:38" x14ac:dyDescent="0.45">
      <c r="M4044" s="96"/>
      <c r="N4044" s="103"/>
      <c r="R4044" s="108"/>
      <c r="S4044" s="98"/>
      <c r="T4044" s="105"/>
      <c r="V4044" s="171"/>
      <c r="W4044" s="95"/>
      <c r="X4044" s="129"/>
      <c r="Y4044" s="100"/>
      <c r="Z4044" s="99"/>
      <c r="AA4044" s="100"/>
      <c r="AB4044" s="99"/>
      <c r="AC4044" s="100"/>
      <c r="AD4044" s="105"/>
      <c r="AE4044" s="94"/>
      <c r="AF4044" s="105"/>
      <c r="AG4044" s="94"/>
      <c r="AH4044" s="132"/>
      <c r="AI4044" s="97"/>
      <c r="AJ4044" s="96"/>
      <c r="AK4044" s="176"/>
      <c r="AL4044" s="169"/>
    </row>
    <row r="4045" spans="13:38" x14ac:dyDescent="0.45">
      <c r="M4045" s="96"/>
      <c r="N4045" s="103"/>
      <c r="R4045" s="108"/>
      <c r="S4045" s="98"/>
      <c r="T4045" s="105"/>
      <c r="V4045" s="171"/>
      <c r="W4045" s="95"/>
      <c r="X4045" s="129"/>
      <c r="Y4045" s="100"/>
      <c r="Z4045" s="99"/>
      <c r="AA4045" s="100"/>
      <c r="AB4045" s="99"/>
      <c r="AC4045" s="100"/>
      <c r="AD4045" s="105"/>
      <c r="AE4045" s="94"/>
      <c r="AF4045" s="105"/>
      <c r="AG4045" s="94"/>
      <c r="AH4045" s="132"/>
      <c r="AI4045" s="97"/>
      <c r="AJ4045" s="96"/>
      <c r="AK4045" s="176"/>
      <c r="AL4045" s="169"/>
    </row>
    <row r="4046" spans="13:38" x14ac:dyDescent="0.45">
      <c r="M4046" s="96"/>
      <c r="N4046" s="103"/>
      <c r="R4046" s="108"/>
      <c r="S4046" s="98"/>
      <c r="T4046" s="105"/>
      <c r="V4046" s="171"/>
      <c r="W4046" s="95"/>
      <c r="X4046" s="129"/>
      <c r="Y4046" s="100"/>
      <c r="Z4046" s="99"/>
      <c r="AA4046" s="100"/>
      <c r="AB4046" s="99"/>
      <c r="AC4046" s="100"/>
      <c r="AD4046" s="105"/>
      <c r="AE4046" s="94"/>
      <c r="AF4046" s="105"/>
      <c r="AG4046" s="94"/>
      <c r="AH4046" s="132"/>
      <c r="AI4046" s="97"/>
      <c r="AJ4046" s="96"/>
      <c r="AK4046" s="176"/>
      <c r="AL4046" s="169"/>
    </row>
    <row r="4047" spans="13:38" x14ac:dyDescent="0.45">
      <c r="M4047" s="96"/>
      <c r="N4047" s="103"/>
      <c r="R4047" s="108"/>
      <c r="S4047" s="98"/>
      <c r="T4047" s="105"/>
      <c r="V4047" s="171"/>
      <c r="W4047" s="95"/>
      <c r="X4047" s="129"/>
      <c r="Y4047" s="100"/>
      <c r="Z4047" s="99"/>
      <c r="AA4047" s="100"/>
      <c r="AB4047" s="99"/>
      <c r="AC4047" s="100"/>
      <c r="AD4047" s="105"/>
      <c r="AE4047" s="94"/>
      <c r="AF4047" s="105"/>
      <c r="AG4047" s="94"/>
      <c r="AH4047" s="132"/>
      <c r="AI4047" s="97"/>
      <c r="AJ4047" s="96"/>
      <c r="AK4047" s="176"/>
      <c r="AL4047" s="169"/>
    </row>
    <row r="4048" spans="13:38" x14ac:dyDescent="0.45">
      <c r="M4048" s="96"/>
      <c r="N4048" s="103"/>
      <c r="R4048" s="108"/>
      <c r="S4048" s="98"/>
      <c r="T4048" s="105"/>
      <c r="V4048" s="171"/>
      <c r="W4048" s="95"/>
      <c r="X4048" s="129"/>
      <c r="Y4048" s="100"/>
      <c r="Z4048" s="99"/>
      <c r="AA4048" s="100"/>
      <c r="AB4048" s="99"/>
      <c r="AC4048" s="100"/>
      <c r="AD4048" s="105"/>
      <c r="AE4048" s="94"/>
      <c r="AF4048" s="105"/>
      <c r="AG4048" s="94"/>
      <c r="AH4048" s="132"/>
      <c r="AI4048" s="97"/>
      <c r="AJ4048" s="96"/>
      <c r="AK4048" s="176"/>
      <c r="AL4048" s="169"/>
    </row>
    <row r="4049" spans="13:38" x14ac:dyDescent="0.45">
      <c r="M4049" s="96"/>
      <c r="N4049" s="103"/>
      <c r="R4049" s="108"/>
      <c r="S4049" s="98"/>
      <c r="T4049" s="105"/>
      <c r="V4049" s="171"/>
      <c r="W4049" s="95"/>
      <c r="X4049" s="129"/>
      <c r="Y4049" s="100"/>
      <c r="Z4049" s="99"/>
      <c r="AA4049" s="100"/>
      <c r="AB4049" s="99"/>
      <c r="AC4049" s="100"/>
      <c r="AD4049" s="105"/>
      <c r="AE4049" s="94"/>
      <c r="AF4049" s="105"/>
      <c r="AG4049" s="94"/>
      <c r="AH4049" s="132"/>
      <c r="AI4049" s="97"/>
      <c r="AJ4049" s="96"/>
      <c r="AK4049" s="176"/>
      <c r="AL4049" s="169"/>
    </row>
    <row r="4050" spans="13:38" x14ac:dyDescent="0.45">
      <c r="M4050" s="96"/>
      <c r="N4050" s="103"/>
      <c r="R4050" s="108"/>
      <c r="S4050" s="98"/>
      <c r="T4050" s="105"/>
      <c r="V4050" s="171"/>
      <c r="W4050" s="95"/>
      <c r="X4050" s="129"/>
      <c r="Y4050" s="100"/>
      <c r="Z4050" s="99"/>
      <c r="AA4050" s="100"/>
      <c r="AB4050" s="99"/>
      <c r="AC4050" s="100"/>
      <c r="AD4050" s="105"/>
      <c r="AE4050" s="94"/>
      <c r="AF4050" s="105"/>
      <c r="AG4050" s="94"/>
      <c r="AH4050" s="132"/>
      <c r="AI4050" s="97"/>
      <c r="AJ4050" s="96"/>
      <c r="AK4050" s="176"/>
      <c r="AL4050" s="169"/>
    </row>
    <row r="4051" spans="13:38" x14ac:dyDescent="0.45">
      <c r="M4051" s="96"/>
      <c r="N4051" s="103"/>
      <c r="R4051" s="108"/>
      <c r="S4051" s="98"/>
      <c r="T4051" s="105"/>
      <c r="V4051" s="171"/>
      <c r="W4051" s="95"/>
      <c r="X4051" s="129"/>
      <c r="Y4051" s="100"/>
      <c r="Z4051" s="99"/>
      <c r="AA4051" s="100"/>
      <c r="AB4051" s="99"/>
      <c r="AC4051" s="100"/>
      <c r="AD4051" s="105"/>
      <c r="AE4051" s="94"/>
      <c r="AF4051" s="105"/>
      <c r="AG4051" s="94"/>
      <c r="AH4051" s="132"/>
      <c r="AI4051" s="97"/>
      <c r="AJ4051" s="96"/>
      <c r="AK4051" s="176"/>
      <c r="AL4051" s="169"/>
    </row>
    <row r="4052" spans="13:38" x14ac:dyDescent="0.45">
      <c r="M4052" s="96"/>
      <c r="N4052" s="103"/>
      <c r="R4052" s="108"/>
      <c r="S4052" s="98"/>
      <c r="T4052" s="105"/>
      <c r="V4052" s="171"/>
      <c r="W4052" s="95"/>
      <c r="X4052" s="129"/>
      <c r="Y4052" s="100"/>
      <c r="Z4052" s="99"/>
      <c r="AA4052" s="100"/>
      <c r="AB4052" s="99"/>
      <c r="AC4052" s="100"/>
      <c r="AD4052" s="105"/>
      <c r="AE4052" s="94"/>
      <c r="AF4052" s="105"/>
      <c r="AG4052" s="94"/>
      <c r="AH4052" s="132"/>
      <c r="AI4052" s="97"/>
      <c r="AJ4052" s="96"/>
      <c r="AK4052" s="176"/>
      <c r="AL4052" s="169"/>
    </row>
    <row r="4053" spans="13:38" x14ac:dyDescent="0.45">
      <c r="M4053" s="96"/>
      <c r="N4053" s="103"/>
      <c r="R4053" s="108"/>
      <c r="S4053" s="98"/>
      <c r="T4053" s="105"/>
      <c r="V4053" s="171"/>
      <c r="W4053" s="95"/>
      <c r="X4053" s="129"/>
      <c r="Y4053" s="100"/>
      <c r="Z4053" s="99"/>
      <c r="AA4053" s="100"/>
      <c r="AB4053" s="99"/>
      <c r="AC4053" s="100"/>
      <c r="AD4053" s="105"/>
      <c r="AE4053" s="94"/>
      <c r="AF4053" s="105"/>
      <c r="AG4053" s="94"/>
      <c r="AH4053" s="132"/>
      <c r="AI4053" s="97"/>
      <c r="AJ4053" s="96"/>
      <c r="AK4053" s="176"/>
      <c r="AL4053" s="169"/>
    </row>
    <row r="4054" spans="13:38" x14ac:dyDescent="0.45">
      <c r="M4054" s="96"/>
      <c r="N4054" s="103"/>
      <c r="R4054" s="108"/>
      <c r="S4054" s="98"/>
      <c r="T4054" s="105"/>
      <c r="V4054" s="171"/>
      <c r="W4054" s="95"/>
      <c r="X4054" s="129"/>
      <c r="Y4054" s="100"/>
      <c r="Z4054" s="99"/>
      <c r="AA4054" s="100"/>
      <c r="AB4054" s="99"/>
      <c r="AC4054" s="100"/>
      <c r="AD4054" s="105"/>
      <c r="AE4054" s="94"/>
      <c r="AF4054" s="105"/>
      <c r="AG4054" s="94"/>
      <c r="AH4054" s="132"/>
      <c r="AI4054" s="97"/>
      <c r="AJ4054" s="96"/>
      <c r="AK4054" s="176"/>
      <c r="AL4054" s="169"/>
    </row>
    <row r="4055" spans="13:38" x14ac:dyDescent="0.45">
      <c r="M4055" s="96"/>
      <c r="N4055" s="103"/>
      <c r="R4055" s="108"/>
      <c r="S4055" s="98"/>
      <c r="T4055" s="105"/>
      <c r="V4055" s="171"/>
      <c r="W4055" s="95"/>
      <c r="X4055" s="129"/>
      <c r="Y4055" s="100"/>
      <c r="Z4055" s="99"/>
      <c r="AA4055" s="100"/>
      <c r="AB4055" s="99"/>
      <c r="AC4055" s="100"/>
      <c r="AD4055" s="105"/>
      <c r="AE4055" s="94"/>
      <c r="AF4055" s="105"/>
      <c r="AG4055" s="94"/>
      <c r="AH4055" s="132"/>
      <c r="AI4055" s="97"/>
      <c r="AJ4055" s="96"/>
      <c r="AK4055" s="176"/>
      <c r="AL4055" s="169"/>
    </row>
    <row r="4056" spans="13:38" x14ac:dyDescent="0.45">
      <c r="M4056" s="96"/>
      <c r="N4056" s="103"/>
      <c r="R4056" s="108"/>
      <c r="S4056" s="98"/>
      <c r="T4056" s="105"/>
      <c r="V4056" s="171"/>
      <c r="W4056" s="95"/>
      <c r="X4056" s="129"/>
      <c r="Y4056" s="100"/>
      <c r="Z4056" s="99"/>
      <c r="AA4056" s="100"/>
      <c r="AB4056" s="99"/>
      <c r="AC4056" s="100"/>
      <c r="AD4056" s="105"/>
      <c r="AE4056" s="94"/>
      <c r="AF4056" s="105"/>
      <c r="AG4056" s="94"/>
      <c r="AH4056" s="132"/>
      <c r="AI4056" s="97"/>
      <c r="AJ4056" s="96"/>
      <c r="AK4056" s="176"/>
      <c r="AL4056" s="169"/>
    </row>
    <row r="4057" spans="13:38" x14ac:dyDescent="0.45">
      <c r="M4057" s="96"/>
      <c r="N4057" s="103"/>
      <c r="R4057" s="108"/>
      <c r="S4057" s="98"/>
      <c r="T4057" s="105"/>
      <c r="V4057" s="171"/>
      <c r="W4057" s="95"/>
      <c r="X4057" s="129"/>
      <c r="Y4057" s="100"/>
      <c r="Z4057" s="99"/>
      <c r="AA4057" s="100"/>
      <c r="AB4057" s="99"/>
      <c r="AC4057" s="100"/>
      <c r="AD4057" s="105"/>
      <c r="AE4057" s="94"/>
      <c r="AF4057" s="105"/>
      <c r="AG4057" s="94"/>
      <c r="AH4057" s="132"/>
      <c r="AI4057" s="97"/>
      <c r="AJ4057" s="96"/>
      <c r="AK4057" s="176"/>
      <c r="AL4057" s="169"/>
    </row>
    <row r="4058" spans="13:38" x14ac:dyDescent="0.45">
      <c r="M4058" s="96"/>
      <c r="N4058" s="103"/>
      <c r="R4058" s="108"/>
      <c r="S4058" s="98"/>
      <c r="T4058" s="105"/>
      <c r="V4058" s="171"/>
      <c r="W4058" s="95"/>
      <c r="X4058" s="129"/>
      <c r="Y4058" s="100"/>
      <c r="Z4058" s="99"/>
      <c r="AA4058" s="100"/>
      <c r="AB4058" s="99"/>
      <c r="AC4058" s="100"/>
      <c r="AD4058" s="105"/>
      <c r="AE4058" s="94"/>
      <c r="AF4058" s="105"/>
      <c r="AG4058" s="94"/>
      <c r="AH4058" s="132"/>
      <c r="AI4058" s="97"/>
      <c r="AJ4058" s="96"/>
      <c r="AK4058" s="176"/>
      <c r="AL4058" s="169"/>
    </row>
    <row r="4059" spans="13:38" x14ac:dyDescent="0.45">
      <c r="M4059" s="96"/>
      <c r="N4059" s="103"/>
      <c r="R4059" s="108"/>
      <c r="S4059" s="98"/>
      <c r="T4059" s="105"/>
      <c r="V4059" s="171"/>
      <c r="W4059" s="95"/>
      <c r="X4059" s="129"/>
      <c r="Y4059" s="100"/>
      <c r="Z4059" s="99"/>
      <c r="AA4059" s="100"/>
      <c r="AB4059" s="99"/>
      <c r="AC4059" s="100"/>
      <c r="AD4059" s="105"/>
      <c r="AE4059" s="94"/>
      <c r="AF4059" s="105"/>
      <c r="AG4059" s="94"/>
      <c r="AH4059" s="132"/>
      <c r="AI4059" s="97"/>
      <c r="AJ4059" s="96"/>
      <c r="AK4059" s="176"/>
      <c r="AL4059" s="169"/>
    </row>
    <row r="4060" spans="13:38" x14ac:dyDescent="0.45">
      <c r="M4060" s="96"/>
      <c r="N4060" s="103"/>
      <c r="R4060" s="108"/>
      <c r="S4060" s="98"/>
      <c r="T4060" s="105"/>
      <c r="V4060" s="171"/>
      <c r="W4060" s="95"/>
      <c r="X4060" s="129"/>
      <c r="Y4060" s="100"/>
      <c r="Z4060" s="99"/>
      <c r="AA4060" s="100"/>
      <c r="AB4060" s="99"/>
      <c r="AC4060" s="100"/>
      <c r="AD4060" s="105"/>
      <c r="AE4060" s="94"/>
      <c r="AF4060" s="105"/>
      <c r="AG4060" s="94"/>
      <c r="AH4060" s="132"/>
      <c r="AI4060" s="97"/>
      <c r="AJ4060" s="96"/>
      <c r="AK4060" s="176"/>
      <c r="AL4060" s="169"/>
    </row>
    <row r="4061" spans="13:38" x14ac:dyDescent="0.45">
      <c r="M4061" s="96"/>
      <c r="N4061" s="103"/>
      <c r="R4061" s="108"/>
      <c r="S4061" s="98"/>
      <c r="T4061" s="105"/>
      <c r="V4061" s="171"/>
      <c r="W4061" s="95"/>
      <c r="X4061" s="129"/>
      <c r="Y4061" s="100"/>
      <c r="Z4061" s="99"/>
      <c r="AA4061" s="100"/>
      <c r="AB4061" s="99"/>
      <c r="AC4061" s="100"/>
      <c r="AD4061" s="105"/>
      <c r="AE4061" s="94"/>
      <c r="AF4061" s="105"/>
      <c r="AG4061" s="94"/>
      <c r="AH4061" s="132"/>
      <c r="AI4061" s="97"/>
      <c r="AJ4061" s="96"/>
      <c r="AK4061" s="176"/>
      <c r="AL4061" s="169"/>
    </row>
    <row r="4062" spans="13:38" x14ac:dyDescent="0.45">
      <c r="M4062" s="96"/>
      <c r="N4062" s="103"/>
      <c r="R4062" s="108"/>
      <c r="S4062" s="98"/>
      <c r="T4062" s="105"/>
      <c r="V4062" s="171"/>
      <c r="W4062" s="95"/>
      <c r="X4062" s="129"/>
      <c r="Y4062" s="100"/>
      <c r="Z4062" s="99"/>
      <c r="AA4062" s="100"/>
      <c r="AB4062" s="99"/>
      <c r="AC4062" s="100"/>
      <c r="AD4062" s="105"/>
      <c r="AE4062" s="94"/>
      <c r="AF4062" s="105"/>
      <c r="AG4062" s="94"/>
      <c r="AH4062" s="132"/>
      <c r="AI4062" s="97"/>
      <c r="AJ4062" s="96"/>
      <c r="AK4062" s="176"/>
      <c r="AL4062" s="169"/>
    </row>
    <row r="4063" spans="13:38" x14ac:dyDescent="0.45">
      <c r="M4063" s="96"/>
      <c r="N4063" s="103"/>
      <c r="R4063" s="108"/>
      <c r="S4063" s="98"/>
      <c r="T4063" s="105"/>
      <c r="V4063" s="171"/>
      <c r="W4063" s="95"/>
      <c r="X4063" s="129"/>
      <c r="Y4063" s="100"/>
      <c r="Z4063" s="99"/>
      <c r="AA4063" s="100"/>
      <c r="AB4063" s="99"/>
      <c r="AC4063" s="100"/>
      <c r="AD4063" s="105"/>
      <c r="AE4063" s="94"/>
      <c r="AF4063" s="105"/>
      <c r="AG4063" s="94"/>
      <c r="AH4063" s="132"/>
      <c r="AI4063" s="97"/>
      <c r="AJ4063" s="96"/>
      <c r="AK4063" s="176"/>
      <c r="AL4063" s="169"/>
    </row>
    <row r="4064" spans="13:38" x14ac:dyDescent="0.45">
      <c r="M4064" s="96"/>
      <c r="N4064" s="103"/>
      <c r="R4064" s="108"/>
      <c r="S4064" s="98"/>
      <c r="T4064" s="105"/>
      <c r="V4064" s="171"/>
      <c r="W4064" s="95"/>
      <c r="X4064" s="129"/>
      <c r="Y4064" s="100"/>
      <c r="Z4064" s="99"/>
      <c r="AA4064" s="100"/>
      <c r="AB4064" s="99"/>
      <c r="AC4064" s="100"/>
      <c r="AD4064" s="105"/>
      <c r="AE4064" s="94"/>
      <c r="AF4064" s="105"/>
      <c r="AG4064" s="94"/>
      <c r="AH4064" s="132"/>
      <c r="AI4064" s="97"/>
      <c r="AJ4064" s="96"/>
      <c r="AK4064" s="176"/>
      <c r="AL4064" s="169"/>
    </row>
    <row r="4065" spans="13:38" x14ac:dyDescent="0.45">
      <c r="M4065" s="96"/>
      <c r="N4065" s="103"/>
      <c r="R4065" s="108"/>
      <c r="S4065" s="98"/>
      <c r="T4065" s="105"/>
      <c r="V4065" s="171"/>
      <c r="W4065" s="95"/>
      <c r="X4065" s="129"/>
      <c r="Y4065" s="100"/>
      <c r="Z4065" s="99"/>
      <c r="AA4065" s="100"/>
      <c r="AB4065" s="99"/>
      <c r="AC4065" s="100"/>
      <c r="AD4065" s="105"/>
      <c r="AE4065" s="94"/>
      <c r="AF4065" s="105"/>
      <c r="AG4065" s="94"/>
      <c r="AH4065" s="132"/>
      <c r="AI4065" s="97"/>
      <c r="AJ4065" s="96"/>
      <c r="AK4065" s="176"/>
      <c r="AL4065" s="169"/>
    </row>
    <row r="4066" spans="13:38" x14ac:dyDescent="0.45">
      <c r="M4066" s="96"/>
      <c r="N4066" s="103"/>
      <c r="R4066" s="108"/>
      <c r="S4066" s="98"/>
      <c r="T4066" s="105"/>
      <c r="V4066" s="171"/>
      <c r="W4066" s="95"/>
      <c r="X4066" s="129"/>
      <c r="Y4066" s="100"/>
      <c r="Z4066" s="99"/>
      <c r="AA4066" s="100"/>
      <c r="AB4066" s="99"/>
      <c r="AC4066" s="100"/>
      <c r="AD4066" s="105"/>
      <c r="AE4066" s="94"/>
      <c r="AF4066" s="105"/>
      <c r="AG4066" s="94"/>
      <c r="AH4066" s="132"/>
      <c r="AI4066" s="97"/>
      <c r="AJ4066" s="96"/>
      <c r="AK4066" s="176"/>
      <c r="AL4066" s="169"/>
    </row>
    <row r="4067" spans="13:38" x14ac:dyDescent="0.45">
      <c r="M4067" s="96"/>
      <c r="N4067" s="103"/>
      <c r="R4067" s="108"/>
      <c r="S4067" s="98"/>
      <c r="T4067" s="105"/>
      <c r="V4067" s="171"/>
      <c r="W4067" s="95"/>
      <c r="X4067" s="129"/>
      <c r="Y4067" s="100"/>
      <c r="Z4067" s="99"/>
      <c r="AA4067" s="100"/>
      <c r="AB4067" s="99"/>
      <c r="AC4067" s="100"/>
      <c r="AD4067" s="105"/>
      <c r="AE4067" s="94"/>
      <c r="AF4067" s="105"/>
      <c r="AG4067" s="94"/>
      <c r="AH4067" s="132"/>
      <c r="AI4067" s="97"/>
      <c r="AJ4067" s="96"/>
      <c r="AK4067" s="176"/>
      <c r="AL4067" s="169"/>
    </row>
    <row r="4068" spans="13:38" x14ac:dyDescent="0.45">
      <c r="M4068" s="96"/>
      <c r="N4068" s="103"/>
      <c r="R4068" s="108"/>
      <c r="S4068" s="98"/>
      <c r="T4068" s="105"/>
      <c r="V4068" s="171"/>
      <c r="W4068" s="95"/>
      <c r="X4068" s="129"/>
      <c r="Y4068" s="100"/>
      <c r="Z4068" s="99"/>
      <c r="AA4068" s="100"/>
      <c r="AB4068" s="99"/>
      <c r="AC4068" s="100"/>
      <c r="AD4068" s="105"/>
      <c r="AE4068" s="94"/>
      <c r="AF4068" s="105"/>
      <c r="AG4068" s="94"/>
      <c r="AH4068" s="132"/>
      <c r="AI4068" s="97"/>
      <c r="AJ4068" s="96"/>
      <c r="AK4068" s="176"/>
      <c r="AL4068" s="169"/>
    </row>
    <row r="4069" spans="13:38" x14ac:dyDescent="0.45">
      <c r="M4069" s="96"/>
      <c r="N4069" s="103"/>
      <c r="R4069" s="108"/>
      <c r="S4069" s="98"/>
      <c r="T4069" s="105"/>
      <c r="V4069" s="171"/>
      <c r="W4069" s="95"/>
      <c r="X4069" s="129"/>
      <c r="Y4069" s="100"/>
      <c r="Z4069" s="99"/>
      <c r="AA4069" s="100"/>
      <c r="AB4069" s="99"/>
      <c r="AC4069" s="100"/>
      <c r="AD4069" s="105"/>
      <c r="AE4069" s="94"/>
      <c r="AF4069" s="105"/>
      <c r="AG4069" s="94"/>
      <c r="AH4069" s="132"/>
      <c r="AI4069" s="97"/>
      <c r="AJ4069" s="96"/>
      <c r="AK4069" s="176"/>
      <c r="AL4069" s="169"/>
    </row>
    <row r="4070" spans="13:38" x14ac:dyDescent="0.45">
      <c r="M4070" s="96"/>
      <c r="N4070" s="103"/>
      <c r="R4070" s="108"/>
      <c r="S4070" s="98"/>
      <c r="T4070" s="105"/>
      <c r="V4070" s="171"/>
      <c r="W4070" s="95"/>
      <c r="X4070" s="129"/>
      <c r="Y4070" s="100"/>
      <c r="Z4070" s="99"/>
      <c r="AA4070" s="100"/>
      <c r="AB4070" s="99"/>
      <c r="AC4070" s="100"/>
      <c r="AD4070" s="105"/>
      <c r="AE4070" s="94"/>
      <c r="AF4070" s="105"/>
      <c r="AG4070" s="94"/>
      <c r="AH4070" s="132"/>
      <c r="AI4070" s="97"/>
      <c r="AJ4070" s="96"/>
      <c r="AK4070" s="176"/>
      <c r="AL4070" s="169"/>
    </row>
    <row r="4071" spans="13:38" x14ac:dyDescent="0.45">
      <c r="M4071" s="96"/>
      <c r="N4071" s="103"/>
      <c r="R4071" s="108"/>
      <c r="S4071" s="98"/>
      <c r="T4071" s="105"/>
      <c r="V4071" s="171"/>
      <c r="W4071" s="95"/>
      <c r="X4071" s="129"/>
      <c r="Y4071" s="100"/>
      <c r="Z4071" s="99"/>
      <c r="AA4071" s="100"/>
      <c r="AB4071" s="99"/>
      <c r="AC4071" s="100"/>
      <c r="AD4071" s="105"/>
      <c r="AE4071" s="94"/>
      <c r="AF4071" s="105"/>
      <c r="AG4071" s="94"/>
      <c r="AH4071" s="132"/>
      <c r="AI4071" s="97"/>
      <c r="AJ4071" s="96"/>
      <c r="AK4071" s="176"/>
      <c r="AL4071" s="169"/>
    </row>
    <row r="4072" spans="13:38" x14ac:dyDescent="0.45">
      <c r="M4072" s="96"/>
      <c r="N4072" s="103"/>
      <c r="R4072" s="108"/>
      <c r="S4072" s="98"/>
      <c r="T4072" s="105"/>
      <c r="V4072" s="171"/>
      <c r="W4072" s="95"/>
      <c r="X4072" s="129"/>
      <c r="Y4072" s="100"/>
      <c r="Z4072" s="99"/>
      <c r="AA4072" s="100"/>
      <c r="AB4072" s="99"/>
      <c r="AC4072" s="100"/>
      <c r="AD4072" s="105"/>
      <c r="AE4072" s="94"/>
      <c r="AF4072" s="105"/>
      <c r="AG4072" s="94"/>
      <c r="AH4072" s="132"/>
      <c r="AI4072" s="97"/>
      <c r="AJ4072" s="96"/>
      <c r="AK4072" s="176"/>
      <c r="AL4072" s="169"/>
    </row>
    <row r="4073" spans="13:38" x14ac:dyDescent="0.45">
      <c r="M4073" s="96"/>
      <c r="N4073" s="103"/>
      <c r="R4073" s="108"/>
      <c r="S4073" s="98"/>
      <c r="T4073" s="105"/>
      <c r="V4073" s="171"/>
      <c r="W4073" s="95"/>
      <c r="X4073" s="129"/>
      <c r="Y4073" s="100"/>
      <c r="Z4073" s="99"/>
      <c r="AA4073" s="100"/>
      <c r="AB4073" s="99"/>
      <c r="AC4073" s="100"/>
      <c r="AD4073" s="105"/>
      <c r="AE4073" s="94"/>
      <c r="AF4073" s="105"/>
      <c r="AG4073" s="94"/>
      <c r="AH4073" s="132"/>
      <c r="AI4073" s="97"/>
      <c r="AJ4073" s="96"/>
      <c r="AK4073" s="176"/>
      <c r="AL4073" s="169"/>
    </row>
    <row r="4074" spans="13:38" x14ac:dyDescent="0.45">
      <c r="M4074" s="96"/>
      <c r="N4074" s="103"/>
      <c r="R4074" s="108"/>
      <c r="S4074" s="98"/>
      <c r="T4074" s="105"/>
      <c r="V4074" s="171"/>
      <c r="W4074" s="95"/>
      <c r="X4074" s="129"/>
      <c r="Y4074" s="100"/>
      <c r="Z4074" s="99"/>
      <c r="AA4074" s="100"/>
      <c r="AB4074" s="99"/>
      <c r="AC4074" s="100"/>
      <c r="AD4074" s="105"/>
      <c r="AE4074" s="94"/>
      <c r="AF4074" s="105"/>
      <c r="AG4074" s="94"/>
      <c r="AH4074" s="132"/>
      <c r="AI4074" s="97"/>
      <c r="AJ4074" s="96"/>
      <c r="AK4074" s="176"/>
      <c r="AL4074" s="169"/>
    </row>
    <row r="4075" spans="13:38" x14ac:dyDescent="0.45">
      <c r="M4075" s="96"/>
      <c r="N4075" s="103"/>
      <c r="R4075" s="108"/>
      <c r="S4075" s="98"/>
      <c r="T4075" s="105"/>
      <c r="V4075" s="171"/>
      <c r="W4075" s="95"/>
      <c r="X4075" s="129"/>
      <c r="Y4075" s="100"/>
      <c r="Z4075" s="99"/>
      <c r="AA4075" s="100"/>
      <c r="AB4075" s="99"/>
      <c r="AC4075" s="100"/>
      <c r="AD4075" s="105"/>
      <c r="AE4075" s="94"/>
      <c r="AF4075" s="105"/>
      <c r="AG4075" s="94"/>
      <c r="AH4075" s="132"/>
      <c r="AI4075" s="97"/>
      <c r="AJ4075" s="96"/>
      <c r="AK4075" s="176"/>
      <c r="AL4075" s="169"/>
    </row>
    <row r="4076" spans="13:38" x14ac:dyDescent="0.45">
      <c r="M4076" s="96"/>
      <c r="N4076" s="103"/>
      <c r="R4076" s="108"/>
      <c r="S4076" s="98"/>
      <c r="T4076" s="105"/>
      <c r="V4076" s="171"/>
      <c r="W4076" s="95"/>
      <c r="X4076" s="129"/>
      <c r="Y4076" s="100"/>
      <c r="Z4076" s="99"/>
      <c r="AA4076" s="100"/>
      <c r="AB4076" s="99"/>
      <c r="AC4076" s="100"/>
      <c r="AD4076" s="105"/>
      <c r="AE4076" s="94"/>
      <c r="AF4076" s="105"/>
      <c r="AG4076" s="94"/>
      <c r="AH4076" s="132"/>
      <c r="AI4076" s="97"/>
      <c r="AJ4076" s="96"/>
      <c r="AK4076" s="176"/>
      <c r="AL4076" s="169"/>
    </row>
    <row r="4077" spans="13:38" x14ac:dyDescent="0.45">
      <c r="M4077" s="96"/>
      <c r="N4077" s="103"/>
      <c r="R4077" s="108"/>
      <c r="S4077" s="98"/>
      <c r="T4077" s="105"/>
      <c r="V4077" s="171"/>
      <c r="W4077" s="95"/>
      <c r="X4077" s="129"/>
      <c r="Y4077" s="100"/>
      <c r="Z4077" s="99"/>
      <c r="AA4077" s="100"/>
      <c r="AB4077" s="99"/>
      <c r="AC4077" s="100"/>
      <c r="AD4077" s="105"/>
      <c r="AE4077" s="94"/>
      <c r="AF4077" s="105"/>
      <c r="AG4077" s="94"/>
      <c r="AH4077" s="132"/>
      <c r="AI4077" s="97"/>
      <c r="AJ4077" s="96"/>
      <c r="AK4077" s="176"/>
      <c r="AL4077" s="169"/>
    </row>
    <row r="4078" spans="13:38" x14ac:dyDescent="0.45">
      <c r="M4078" s="96"/>
      <c r="N4078" s="103"/>
      <c r="R4078" s="108"/>
      <c r="S4078" s="98"/>
      <c r="T4078" s="105"/>
      <c r="V4078" s="171"/>
      <c r="W4078" s="95"/>
      <c r="X4078" s="129"/>
      <c r="Y4078" s="100"/>
      <c r="Z4078" s="99"/>
      <c r="AA4078" s="100"/>
      <c r="AB4078" s="99"/>
      <c r="AC4078" s="100"/>
      <c r="AD4078" s="105"/>
      <c r="AE4078" s="94"/>
      <c r="AF4078" s="105"/>
      <c r="AG4078" s="94"/>
      <c r="AH4078" s="132"/>
      <c r="AI4078" s="97"/>
      <c r="AJ4078" s="96"/>
      <c r="AK4078" s="176"/>
      <c r="AL4078" s="169"/>
    </row>
    <row r="4079" spans="13:38" x14ac:dyDescent="0.45">
      <c r="M4079" s="96"/>
      <c r="N4079" s="103"/>
      <c r="R4079" s="108"/>
      <c r="S4079" s="98"/>
      <c r="T4079" s="105"/>
      <c r="V4079" s="171"/>
      <c r="W4079" s="95"/>
      <c r="X4079" s="129"/>
      <c r="Y4079" s="100"/>
      <c r="Z4079" s="99"/>
      <c r="AA4079" s="100"/>
      <c r="AB4079" s="99"/>
      <c r="AC4079" s="100"/>
      <c r="AD4079" s="105"/>
      <c r="AE4079" s="94"/>
      <c r="AF4079" s="105"/>
      <c r="AG4079" s="94"/>
      <c r="AH4079" s="132"/>
      <c r="AI4079" s="97"/>
      <c r="AJ4079" s="96"/>
      <c r="AK4079" s="176"/>
      <c r="AL4079" s="169"/>
    </row>
    <row r="4080" spans="13:38" x14ac:dyDescent="0.45">
      <c r="M4080" s="96"/>
      <c r="N4080" s="103"/>
      <c r="R4080" s="108"/>
      <c r="S4080" s="98"/>
      <c r="T4080" s="105"/>
      <c r="V4080" s="171"/>
      <c r="W4080" s="95"/>
      <c r="X4080" s="129"/>
      <c r="Y4080" s="100"/>
      <c r="Z4080" s="99"/>
      <c r="AA4080" s="100"/>
      <c r="AB4080" s="99"/>
      <c r="AC4080" s="100"/>
      <c r="AD4080" s="105"/>
      <c r="AE4080" s="94"/>
      <c r="AF4080" s="105"/>
      <c r="AG4080" s="94"/>
      <c r="AH4080" s="132"/>
      <c r="AI4080" s="97"/>
      <c r="AJ4080" s="96"/>
      <c r="AK4080" s="176"/>
      <c r="AL4080" s="169"/>
    </row>
    <row r="4081" spans="13:38" x14ac:dyDescent="0.45">
      <c r="M4081" s="96"/>
      <c r="N4081" s="103"/>
      <c r="R4081" s="108"/>
      <c r="S4081" s="98"/>
      <c r="T4081" s="105"/>
      <c r="V4081" s="171"/>
      <c r="W4081" s="95"/>
      <c r="X4081" s="129"/>
      <c r="Y4081" s="100"/>
      <c r="Z4081" s="99"/>
      <c r="AA4081" s="100"/>
      <c r="AB4081" s="99"/>
      <c r="AC4081" s="100"/>
      <c r="AD4081" s="105"/>
      <c r="AE4081" s="94"/>
      <c r="AF4081" s="105"/>
      <c r="AG4081" s="94"/>
      <c r="AH4081" s="132"/>
      <c r="AI4081" s="97"/>
      <c r="AJ4081" s="96"/>
      <c r="AK4081" s="176"/>
      <c r="AL4081" s="169"/>
    </row>
    <row r="4082" spans="13:38" x14ac:dyDescent="0.45">
      <c r="M4082" s="96"/>
      <c r="N4082" s="103"/>
      <c r="R4082" s="108"/>
      <c r="S4082" s="98"/>
      <c r="T4082" s="105"/>
      <c r="V4082" s="171"/>
      <c r="W4082" s="95"/>
      <c r="X4082" s="129"/>
      <c r="Y4082" s="100"/>
      <c r="Z4082" s="99"/>
      <c r="AA4082" s="100"/>
      <c r="AB4082" s="99"/>
      <c r="AC4082" s="100"/>
      <c r="AD4082" s="105"/>
      <c r="AE4082" s="94"/>
      <c r="AF4082" s="105"/>
      <c r="AG4082" s="94"/>
      <c r="AH4082" s="132"/>
      <c r="AI4082" s="97"/>
      <c r="AJ4082" s="96"/>
      <c r="AK4082" s="176"/>
      <c r="AL4082" s="169"/>
    </row>
    <row r="4083" spans="13:38" x14ac:dyDescent="0.45">
      <c r="M4083" s="96"/>
      <c r="N4083" s="103"/>
      <c r="R4083" s="108"/>
      <c r="S4083" s="98"/>
      <c r="T4083" s="105"/>
      <c r="V4083" s="171"/>
      <c r="W4083" s="95"/>
      <c r="X4083" s="129"/>
      <c r="Y4083" s="100"/>
      <c r="Z4083" s="99"/>
      <c r="AA4083" s="100"/>
      <c r="AB4083" s="99"/>
      <c r="AC4083" s="100"/>
      <c r="AD4083" s="105"/>
      <c r="AE4083" s="94"/>
      <c r="AF4083" s="105"/>
      <c r="AG4083" s="94"/>
      <c r="AH4083" s="132"/>
      <c r="AI4083" s="97"/>
      <c r="AJ4083" s="96"/>
      <c r="AK4083" s="176"/>
      <c r="AL4083" s="169"/>
    </row>
    <row r="4084" spans="13:38" x14ac:dyDescent="0.45">
      <c r="M4084" s="96"/>
      <c r="N4084" s="103"/>
      <c r="R4084" s="108"/>
      <c r="S4084" s="98"/>
      <c r="T4084" s="105"/>
      <c r="V4084" s="171"/>
      <c r="W4084" s="95"/>
      <c r="X4084" s="129"/>
      <c r="Y4084" s="100"/>
      <c r="Z4084" s="99"/>
      <c r="AA4084" s="100"/>
      <c r="AB4084" s="99"/>
      <c r="AC4084" s="100"/>
      <c r="AD4084" s="105"/>
      <c r="AE4084" s="94"/>
      <c r="AF4084" s="105"/>
      <c r="AG4084" s="94"/>
      <c r="AH4084" s="132"/>
      <c r="AI4084" s="97"/>
      <c r="AJ4084" s="96"/>
      <c r="AK4084" s="176"/>
      <c r="AL4084" s="169"/>
    </row>
    <row r="4085" spans="13:38" x14ac:dyDescent="0.45">
      <c r="M4085" s="96"/>
      <c r="N4085" s="103"/>
      <c r="R4085" s="108"/>
      <c r="S4085" s="98"/>
      <c r="T4085" s="105"/>
      <c r="V4085" s="171"/>
      <c r="W4085" s="95"/>
      <c r="X4085" s="129"/>
      <c r="Y4085" s="100"/>
      <c r="Z4085" s="99"/>
      <c r="AA4085" s="100"/>
      <c r="AB4085" s="99"/>
      <c r="AC4085" s="100"/>
      <c r="AD4085" s="105"/>
      <c r="AE4085" s="94"/>
      <c r="AF4085" s="105"/>
      <c r="AG4085" s="94"/>
      <c r="AH4085" s="132"/>
      <c r="AI4085" s="97"/>
      <c r="AJ4085" s="96"/>
      <c r="AK4085" s="176"/>
      <c r="AL4085" s="169"/>
    </row>
    <row r="4086" spans="13:38" x14ac:dyDescent="0.45">
      <c r="M4086" s="96"/>
      <c r="N4086" s="103"/>
      <c r="R4086" s="108"/>
      <c r="S4086" s="98"/>
      <c r="T4086" s="105"/>
      <c r="V4086" s="171"/>
      <c r="W4086" s="95"/>
      <c r="X4086" s="129"/>
      <c r="Y4086" s="100"/>
      <c r="Z4086" s="99"/>
      <c r="AA4086" s="100"/>
      <c r="AB4086" s="99"/>
      <c r="AC4086" s="100"/>
      <c r="AD4086" s="105"/>
      <c r="AE4086" s="94"/>
      <c r="AF4086" s="105"/>
      <c r="AG4086" s="94"/>
      <c r="AH4086" s="132"/>
      <c r="AI4086" s="97"/>
      <c r="AJ4086" s="96"/>
      <c r="AK4086" s="176"/>
      <c r="AL4086" s="169"/>
    </row>
    <row r="4087" spans="13:38" x14ac:dyDescent="0.45">
      <c r="M4087" s="96"/>
      <c r="N4087" s="103"/>
      <c r="R4087" s="108"/>
      <c r="S4087" s="98"/>
      <c r="T4087" s="105"/>
      <c r="V4087" s="171"/>
      <c r="W4087" s="95"/>
      <c r="X4087" s="129"/>
      <c r="Y4087" s="100"/>
      <c r="Z4087" s="99"/>
      <c r="AA4087" s="100"/>
      <c r="AB4087" s="99"/>
      <c r="AC4087" s="100"/>
      <c r="AD4087" s="105"/>
      <c r="AE4087" s="94"/>
      <c r="AF4087" s="105"/>
      <c r="AG4087" s="94"/>
      <c r="AH4087" s="132"/>
      <c r="AI4087" s="97"/>
      <c r="AJ4087" s="96"/>
      <c r="AK4087" s="176"/>
      <c r="AL4087" s="169"/>
    </row>
    <row r="4088" spans="13:38" x14ac:dyDescent="0.45">
      <c r="M4088" s="96"/>
      <c r="N4088" s="103"/>
      <c r="R4088" s="108"/>
      <c r="S4088" s="98"/>
      <c r="T4088" s="105"/>
      <c r="V4088" s="171"/>
      <c r="W4088" s="95"/>
      <c r="X4088" s="129"/>
      <c r="Y4088" s="100"/>
      <c r="Z4088" s="99"/>
      <c r="AA4088" s="100"/>
      <c r="AB4088" s="99"/>
      <c r="AC4088" s="100"/>
      <c r="AD4088" s="105"/>
      <c r="AE4088" s="94"/>
      <c r="AF4088" s="105"/>
      <c r="AG4088" s="94"/>
      <c r="AH4088" s="132"/>
      <c r="AI4088" s="97"/>
      <c r="AJ4088" s="96"/>
      <c r="AK4088" s="176"/>
      <c r="AL4088" s="169"/>
    </row>
    <row r="4089" spans="13:38" x14ac:dyDescent="0.45">
      <c r="M4089" s="96"/>
      <c r="N4089" s="103"/>
      <c r="R4089" s="108"/>
      <c r="S4089" s="98"/>
      <c r="T4089" s="105"/>
      <c r="V4089" s="171"/>
      <c r="W4089" s="95"/>
      <c r="X4089" s="129"/>
      <c r="Y4089" s="100"/>
      <c r="Z4089" s="99"/>
      <c r="AA4089" s="100"/>
      <c r="AB4089" s="99"/>
      <c r="AC4089" s="100"/>
      <c r="AD4089" s="105"/>
      <c r="AE4089" s="94"/>
      <c r="AF4089" s="105"/>
      <c r="AG4089" s="94"/>
      <c r="AH4089" s="132"/>
      <c r="AI4089" s="97"/>
      <c r="AJ4089" s="96"/>
      <c r="AK4089" s="176"/>
      <c r="AL4089" s="169"/>
    </row>
    <row r="4090" spans="13:38" x14ac:dyDescent="0.45">
      <c r="M4090" s="96"/>
      <c r="N4090" s="103"/>
      <c r="R4090" s="108"/>
      <c r="S4090" s="98"/>
      <c r="T4090" s="105"/>
      <c r="V4090" s="171"/>
      <c r="W4090" s="95"/>
      <c r="X4090" s="129"/>
      <c r="Y4090" s="100"/>
      <c r="Z4090" s="99"/>
      <c r="AA4090" s="100"/>
      <c r="AB4090" s="99"/>
      <c r="AC4090" s="100"/>
      <c r="AD4090" s="105"/>
      <c r="AE4090" s="94"/>
      <c r="AF4090" s="105"/>
      <c r="AG4090" s="94"/>
      <c r="AH4090" s="132"/>
      <c r="AI4090" s="97"/>
      <c r="AJ4090" s="96"/>
      <c r="AK4090" s="176"/>
      <c r="AL4090" s="169"/>
    </row>
    <row r="4091" spans="13:38" x14ac:dyDescent="0.45">
      <c r="M4091" s="96"/>
      <c r="N4091" s="103"/>
      <c r="R4091" s="108"/>
      <c r="S4091" s="98"/>
      <c r="T4091" s="105"/>
      <c r="V4091" s="171"/>
      <c r="W4091" s="95"/>
      <c r="X4091" s="129"/>
      <c r="Y4091" s="100"/>
      <c r="Z4091" s="99"/>
      <c r="AA4091" s="100"/>
      <c r="AB4091" s="99"/>
      <c r="AC4091" s="100"/>
      <c r="AD4091" s="105"/>
      <c r="AE4091" s="94"/>
      <c r="AF4091" s="105"/>
      <c r="AG4091" s="94"/>
      <c r="AH4091" s="132"/>
      <c r="AI4091" s="97"/>
      <c r="AJ4091" s="96"/>
      <c r="AK4091" s="176"/>
      <c r="AL4091" s="169"/>
    </row>
    <row r="4092" spans="13:38" x14ac:dyDescent="0.45">
      <c r="M4092" s="96"/>
      <c r="N4092" s="103"/>
      <c r="R4092" s="108"/>
      <c r="S4092" s="98"/>
      <c r="T4092" s="105"/>
      <c r="V4092" s="171"/>
      <c r="W4092" s="95"/>
      <c r="X4092" s="129"/>
      <c r="Y4092" s="100"/>
      <c r="Z4092" s="99"/>
      <c r="AA4092" s="100"/>
      <c r="AB4092" s="99"/>
      <c r="AC4092" s="100"/>
      <c r="AD4092" s="105"/>
      <c r="AE4092" s="94"/>
      <c r="AF4092" s="105"/>
      <c r="AG4092" s="94"/>
      <c r="AH4092" s="132"/>
      <c r="AI4092" s="97"/>
      <c r="AJ4092" s="96"/>
      <c r="AK4092" s="176"/>
      <c r="AL4092" s="169"/>
    </row>
    <row r="4093" spans="13:38" x14ac:dyDescent="0.45">
      <c r="M4093" s="96"/>
      <c r="N4093" s="103"/>
      <c r="R4093" s="108"/>
      <c r="S4093" s="98"/>
      <c r="T4093" s="105"/>
      <c r="V4093" s="171"/>
      <c r="W4093" s="95"/>
      <c r="X4093" s="129"/>
      <c r="Y4093" s="100"/>
      <c r="Z4093" s="99"/>
      <c r="AA4093" s="100"/>
      <c r="AB4093" s="99"/>
      <c r="AC4093" s="100"/>
      <c r="AD4093" s="105"/>
      <c r="AE4093" s="94"/>
      <c r="AF4093" s="105"/>
      <c r="AG4093" s="94"/>
      <c r="AH4093" s="132"/>
      <c r="AI4093" s="97"/>
      <c r="AJ4093" s="96"/>
      <c r="AK4093" s="176"/>
      <c r="AL4093" s="169"/>
    </row>
    <row r="4094" spans="13:38" x14ac:dyDescent="0.45">
      <c r="M4094" s="96"/>
      <c r="N4094" s="103"/>
      <c r="R4094" s="108"/>
      <c r="S4094" s="98"/>
      <c r="T4094" s="105"/>
      <c r="V4094" s="171"/>
      <c r="W4094" s="95"/>
      <c r="X4094" s="129"/>
      <c r="Y4094" s="100"/>
      <c r="Z4094" s="99"/>
      <c r="AA4094" s="100"/>
      <c r="AB4094" s="99"/>
      <c r="AC4094" s="100"/>
      <c r="AD4094" s="105"/>
      <c r="AE4094" s="94"/>
      <c r="AF4094" s="105"/>
      <c r="AG4094" s="94"/>
      <c r="AH4094" s="132"/>
      <c r="AI4094" s="97"/>
      <c r="AJ4094" s="96"/>
      <c r="AK4094" s="176"/>
      <c r="AL4094" s="169"/>
    </row>
    <row r="4095" spans="13:38" x14ac:dyDescent="0.45">
      <c r="M4095" s="96"/>
      <c r="N4095" s="103"/>
      <c r="R4095" s="108"/>
      <c r="S4095" s="98"/>
      <c r="T4095" s="105"/>
      <c r="V4095" s="171"/>
      <c r="W4095" s="95"/>
      <c r="X4095" s="129"/>
      <c r="Y4095" s="100"/>
      <c r="Z4095" s="99"/>
      <c r="AA4095" s="100"/>
      <c r="AB4095" s="99"/>
      <c r="AC4095" s="100"/>
      <c r="AD4095" s="105"/>
      <c r="AE4095" s="94"/>
      <c r="AF4095" s="105"/>
      <c r="AG4095" s="94"/>
      <c r="AH4095" s="132"/>
      <c r="AI4095" s="97"/>
      <c r="AJ4095" s="96"/>
      <c r="AK4095" s="176"/>
      <c r="AL4095" s="169"/>
    </row>
    <row r="4096" spans="13:38" x14ac:dyDescent="0.45">
      <c r="M4096" s="96"/>
      <c r="N4096" s="103"/>
      <c r="R4096" s="108"/>
      <c r="S4096" s="98"/>
      <c r="T4096" s="105"/>
      <c r="V4096" s="171"/>
      <c r="W4096" s="95"/>
      <c r="X4096" s="129"/>
      <c r="Y4096" s="100"/>
      <c r="Z4096" s="99"/>
      <c r="AA4096" s="100"/>
      <c r="AB4096" s="99"/>
      <c r="AC4096" s="100"/>
      <c r="AD4096" s="105"/>
      <c r="AE4096" s="94"/>
      <c r="AF4096" s="105"/>
      <c r="AG4096" s="94"/>
      <c r="AH4096" s="132"/>
      <c r="AI4096" s="97"/>
      <c r="AJ4096" s="96"/>
      <c r="AK4096" s="176"/>
      <c r="AL4096" s="169"/>
    </row>
    <row r="4097" spans="13:38" x14ac:dyDescent="0.45">
      <c r="M4097" s="96"/>
      <c r="N4097" s="103"/>
      <c r="R4097" s="108"/>
      <c r="S4097" s="98"/>
      <c r="T4097" s="105"/>
      <c r="V4097" s="171"/>
      <c r="W4097" s="95"/>
      <c r="X4097" s="129"/>
      <c r="Y4097" s="100"/>
      <c r="Z4097" s="99"/>
      <c r="AA4097" s="100"/>
      <c r="AB4097" s="99"/>
      <c r="AC4097" s="100"/>
      <c r="AD4097" s="105"/>
      <c r="AE4097" s="94"/>
      <c r="AF4097" s="105"/>
      <c r="AG4097" s="94"/>
      <c r="AH4097" s="132"/>
      <c r="AI4097" s="97"/>
      <c r="AJ4097" s="96"/>
      <c r="AK4097" s="176"/>
      <c r="AL4097" s="169"/>
    </row>
    <row r="4098" spans="13:38" x14ac:dyDescent="0.45">
      <c r="M4098" s="96"/>
      <c r="N4098" s="103"/>
      <c r="R4098" s="108"/>
      <c r="S4098" s="98"/>
      <c r="T4098" s="105"/>
      <c r="V4098" s="171"/>
      <c r="W4098" s="95"/>
      <c r="X4098" s="129"/>
      <c r="Y4098" s="100"/>
      <c r="Z4098" s="99"/>
      <c r="AA4098" s="100"/>
      <c r="AB4098" s="99"/>
      <c r="AC4098" s="100"/>
      <c r="AD4098" s="105"/>
      <c r="AE4098" s="94"/>
      <c r="AF4098" s="105"/>
      <c r="AG4098" s="94"/>
      <c r="AH4098" s="132"/>
      <c r="AI4098" s="97"/>
      <c r="AJ4098" s="96"/>
      <c r="AK4098" s="176"/>
      <c r="AL4098" s="169"/>
    </row>
    <row r="4099" spans="13:38" x14ac:dyDescent="0.45">
      <c r="M4099" s="96"/>
      <c r="N4099" s="103"/>
      <c r="R4099" s="108"/>
      <c r="S4099" s="98"/>
      <c r="T4099" s="105"/>
      <c r="V4099" s="171"/>
      <c r="W4099" s="95"/>
      <c r="X4099" s="129"/>
      <c r="Y4099" s="100"/>
      <c r="Z4099" s="99"/>
      <c r="AA4099" s="100"/>
      <c r="AB4099" s="99"/>
      <c r="AC4099" s="100"/>
      <c r="AD4099" s="105"/>
      <c r="AE4099" s="94"/>
      <c r="AF4099" s="105"/>
      <c r="AG4099" s="94"/>
      <c r="AH4099" s="132"/>
      <c r="AI4099" s="97"/>
      <c r="AJ4099" s="96"/>
      <c r="AK4099" s="176"/>
      <c r="AL4099" s="169"/>
    </row>
    <row r="4100" spans="13:38" x14ac:dyDescent="0.45">
      <c r="M4100" s="96"/>
      <c r="N4100" s="103"/>
      <c r="R4100" s="108"/>
      <c r="S4100" s="98"/>
      <c r="T4100" s="105"/>
      <c r="V4100" s="171"/>
      <c r="W4100" s="95"/>
      <c r="X4100" s="129"/>
      <c r="Y4100" s="100"/>
      <c r="Z4100" s="99"/>
      <c r="AA4100" s="100"/>
      <c r="AB4100" s="99"/>
      <c r="AC4100" s="100"/>
      <c r="AD4100" s="105"/>
      <c r="AE4100" s="94"/>
      <c r="AF4100" s="105"/>
      <c r="AG4100" s="94"/>
      <c r="AH4100" s="132"/>
      <c r="AI4100" s="97"/>
      <c r="AJ4100" s="96"/>
      <c r="AK4100" s="176"/>
      <c r="AL4100" s="169"/>
    </row>
    <row r="4101" spans="13:38" x14ac:dyDescent="0.45">
      <c r="M4101" s="96"/>
      <c r="N4101" s="103"/>
      <c r="R4101" s="108"/>
      <c r="S4101" s="98"/>
      <c r="T4101" s="105"/>
      <c r="V4101" s="171"/>
      <c r="W4101" s="95"/>
      <c r="X4101" s="129"/>
      <c r="Y4101" s="100"/>
      <c r="Z4101" s="99"/>
      <c r="AA4101" s="100"/>
      <c r="AB4101" s="99"/>
      <c r="AC4101" s="100"/>
      <c r="AD4101" s="105"/>
      <c r="AE4101" s="94"/>
      <c r="AF4101" s="105"/>
      <c r="AG4101" s="94"/>
      <c r="AH4101" s="132"/>
      <c r="AI4101" s="97"/>
      <c r="AJ4101" s="96"/>
      <c r="AK4101" s="176"/>
      <c r="AL4101" s="169"/>
    </row>
    <row r="4102" spans="13:38" x14ac:dyDescent="0.45">
      <c r="M4102" s="96"/>
      <c r="N4102" s="103"/>
      <c r="R4102" s="108"/>
      <c r="S4102" s="98"/>
      <c r="T4102" s="105"/>
      <c r="V4102" s="171"/>
      <c r="W4102" s="95"/>
      <c r="X4102" s="129"/>
      <c r="Y4102" s="100"/>
      <c r="Z4102" s="99"/>
      <c r="AA4102" s="100"/>
      <c r="AB4102" s="99"/>
      <c r="AC4102" s="100"/>
      <c r="AD4102" s="105"/>
      <c r="AE4102" s="94"/>
      <c r="AF4102" s="105"/>
      <c r="AG4102" s="94"/>
      <c r="AH4102" s="132"/>
      <c r="AI4102" s="97"/>
      <c r="AJ4102" s="96"/>
      <c r="AK4102" s="176"/>
      <c r="AL4102" s="169"/>
    </row>
    <row r="4103" spans="13:38" x14ac:dyDescent="0.45">
      <c r="M4103" s="96"/>
      <c r="N4103" s="103"/>
      <c r="R4103" s="108"/>
      <c r="S4103" s="98"/>
      <c r="T4103" s="105"/>
      <c r="V4103" s="171"/>
      <c r="W4103" s="95"/>
      <c r="X4103" s="129"/>
      <c r="Y4103" s="100"/>
      <c r="Z4103" s="99"/>
      <c r="AA4103" s="100"/>
      <c r="AB4103" s="99"/>
      <c r="AC4103" s="100"/>
      <c r="AD4103" s="105"/>
      <c r="AE4103" s="94"/>
      <c r="AF4103" s="105"/>
      <c r="AG4103" s="94"/>
      <c r="AH4103" s="132"/>
      <c r="AI4103" s="97"/>
      <c r="AJ4103" s="96"/>
      <c r="AK4103" s="176"/>
      <c r="AL4103" s="169"/>
    </row>
    <row r="4104" spans="13:38" x14ac:dyDescent="0.45">
      <c r="M4104" s="96"/>
      <c r="N4104" s="103"/>
      <c r="R4104" s="108"/>
      <c r="S4104" s="98"/>
      <c r="T4104" s="105"/>
      <c r="V4104" s="171"/>
      <c r="W4104" s="95"/>
      <c r="X4104" s="129"/>
      <c r="Y4104" s="100"/>
      <c r="Z4104" s="99"/>
      <c r="AA4104" s="100"/>
      <c r="AB4104" s="99"/>
      <c r="AC4104" s="100"/>
      <c r="AD4104" s="105"/>
      <c r="AE4104" s="94"/>
      <c r="AF4104" s="105"/>
      <c r="AG4104" s="94"/>
      <c r="AH4104" s="132"/>
      <c r="AI4104" s="97"/>
      <c r="AJ4104" s="96"/>
      <c r="AK4104" s="176"/>
      <c r="AL4104" s="169"/>
    </row>
    <row r="4105" spans="13:38" x14ac:dyDescent="0.45">
      <c r="M4105" s="96"/>
      <c r="N4105" s="103"/>
      <c r="R4105" s="108"/>
      <c r="S4105" s="98"/>
      <c r="T4105" s="105"/>
      <c r="V4105" s="171"/>
      <c r="W4105" s="95"/>
      <c r="X4105" s="129"/>
      <c r="Y4105" s="100"/>
      <c r="Z4105" s="99"/>
      <c r="AA4105" s="100"/>
      <c r="AB4105" s="99"/>
      <c r="AC4105" s="100"/>
      <c r="AD4105" s="105"/>
      <c r="AE4105" s="94"/>
      <c r="AF4105" s="105"/>
      <c r="AG4105" s="94"/>
      <c r="AH4105" s="132"/>
      <c r="AI4105" s="97"/>
      <c r="AJ4105" s="96"/>
      <c r="AK4105" s="176"/>
      <c r="AL4105" s="169"/>
    </row>
    <row r="4106" spans="13:38" x14ac:dyDescent="0.45">
      <c r="M4106" s="96"/>
      <c r="N4106" s="103"/>
      <c r="R4106" s="108"/>
      <c r="S4106" s="98"/>
      <c r="T4106" s="105"/>
      <c r="V4106" s="171"/>
      <c r="W4106" s="95"/>
      <c r="X4106" s="129"/>
      <c r="Y4106" s="100"/>
      <c r="Z4106" s="99"/>
      <c r="AA4106" s="100"/>
      <c r="AB4106" s="99"/>
      <c r="AC4106" s="100"/>
      <c r="AD4106" s="105"/>
      <c r="AE4106" s="94"/>
      <c r="AF4106" s="105"/>
      <c r="AG4106" s="94"/>
      <c r="AH4106" s="132"/>
      <c r="AI4106" s="97"/>
      <c r="AJ4106" s="96"/>
      <c r="AK4106" s="176"/>
      <c r="AL4106" s="169"/>
    </row>
    <row r="4107" spans="13:38" x14ac:dyDescent="0.45">
      <c r="M4107" s="96"/>
      <c r="N4107" s="103"/>
      <c r="R4107" s="108"/>
      <c r="S4107" s="98"/>
      <c r="T4107" s="105"/>
      <c r="V4107" s="171"/>
      <c r="W4107" s="95"/>
      <c r="X4107" s="129"/>
      <c r="Y4107" s="100"/>
      <c r="Z4107" s="99"/>
      <c r="AA4107" s="100"/>
      <c r="AB4107" s="99"/>
      <c r="AC4107" s="100"/>
      <c r="AD4107" s="105"/>
      <c r="AE4107" s="94"/>
      <c r="AF4107" s="105"/>
      <c r="AG4107" s="94"/>
      <c r="AH4107" s="132"/>
      <c r="AI4107" s="97"/>
      <c r="AJ4107" s="96"/>
      <c r="AK4107" s="176"/>
      <c r="AL4107" s="169"/>
    </row>
    <row r="4108" spans="13:38" x14ac:dyDescent="0.45">
      <c r="M4108" s="96"/>
      <c r="N4108" s="103"/>
      <c r="R4108" s="108"/>
      <c r="S4108" s="98"/>
      <c r="T4108" s="105"/>
      <c r="V4108" s="171"/>
      <c r="W4108" s="95"/>
      <c r="X4108" s="129"/>
      <c r="Y4108" s="100"/>
      <c r="Z4108" s="99"/>
      <c r="AA4108" s="100"/>
      <c r="AB4108" s="99"/>
      <c r="AC4108" s="100"/>
      <c r="AD4108" s="105"/>
      <c r="AE4108" s="94"/>
      <c r="AF4108" s="105"/>
      <c r="AG4108" s="94"/>
      <c r="AH4108" s="132"/>
      <c r="AI4108" s="97"/>
      <c r="AJ4108" s="96"/>
      <c r="AK4108" s="176"/>
      <c r="AL4108" s="169"/>
    </row>
    <row r="4109" spans="13:38" x14ac:dyDescent="0.45">
      <c r="M4109" s="96"/>
      <c r="N4109" s="103"/>
      <c r="R4109" s="108"/>
      <c r="S4109" s="98"/>
      <c r="T4109" s="105"/>
      <c r="V4109" s="171"/>
      <c r="W4109" s="95"/>
      <c r="X4109" s="129"/>
      <c r="Y4109" s="100"/>
      <c r="Z4109" s="99"/>
      <c r="AA4109" s="100"/>
      <c r="AB4109" s="99"/>
      <c r="AC4109" s="100"/>
      <c r="AD4109" s="105"/>
      <c r="AE4109" s="94"/>
      <c r="AF4109" s="105"/>
      <c r="AG4109" s="94"/>
      <c r="AH4109" s="132"/>
      <c r="AI4109" s="97"/>
      <c r="AJ4109" s="96"/>
      <c r="AK4109" s="176"/>
      <c r="AL4109" s="169"/>
    </row>
    <row r="4110" spans="13:38" x14ac:dyDescent="0.45">
      <c r="M4110" s="96"/>
      <c r="N4110" s="103"/>
      <c r="R4110" s="108"/>
      <c r="S4110" s="98"/>
      <c r="T4110" s="105"/>
      <c r="V4110" s="171"/>
      <c r="W4110" s="95"/>
      <c r="X4110" s="129"/>
      <c r="Y4110" s="100"/>
      <c r="Z4110" s="99"/>
      <c r="AA4110" s="100"/>
      <c r="AB4110" s="99"/>
      <c r="AC4110" s="100"/>
      <c r="AD4110" s="105"/>
      <c r="AE4110" s="94"/>
      <c r="AF4110" s="105"/>
      <c r="AG4110" s="94"/>
      <c r="AH4110" s="132"/>
      <c r="AI4110" s="97"/>
      <c r="AJ4110" s="96"/>
      <c r="AK4110" s="176"/>
      <c r="AL4110" s="169"/>
    </row>
    <row r="4111" spans="13:38" x14ac:dyDescent="0.45">
      <c r="M4111" s="96"/>
      <c r="N4111" s="103"/>
      <c r="R4111" s="108"/>
      <c r="S4111" s="98"/>
      <c r="T4111" s="105"/>
      <c r="V4111" s="171"/>
      <c r="W4111" s="95"/>
      <c r="X4111" s="129"/>
      <c r="Y4111" s="100"/>
      <c r="Z4111" s="99"/>
      <c r="AA4111" s="100"/>
      <c r="AB4111" s="99"/>
      <c r="AC4111" s="100"/>
      <c r="AD4111" s="105"/>
      <c r="AE4111" s="94"/>
      <c r="AF4111" s="105"/>
      <c r="AG4111" s="94"/>
      <c r="AH4111" s="132"/>
      <c r="AI4111" s="97"/>
      <c r="AJ4111" s="96"/>
      <c r="AK4111" s="176"/>
      <c r="AL4111" s="169"/>
    </row>
    <row r="4112" spans="13:38" x14ac:dyDescent="0.45">
      <c r="M4112" s="96"/>
      <c r="N4112" s="103"/>
      <c r="R4112" s="108"/>
      <c r="S4112" s="98"/>
      <c r="T4112" s="105"/>
      <c r="V4112" s="171"/>
      <c r="W4112" s="95"/>
      <c r="X4112" s="129"/>
      <c r="Y4112" s="100"/>
      <c r="Z4112" s="99"/>
      <c r="AA4112" s="100"/>
      <c r="AB4112" s="99"/>
      <c r="AC4112" s="100"/>
      <c r="AD4112" s="105"/>
      <c r="AE4112" s="94"/>
      <c r="AF4112" s="105"/>
      <c r="AG4112" s="94"/>
      <c r="AH4112" s="132"/>
      <c r="AI4112" s="97"/>
      <c r="AJ4112" s="96"/>
      <c r="AK4112" s="176"/>
      <c r="AL4112" s="169"/>
    </row>
    <row r="4113" spans="13:38" x14ac:dyDescent="0.45">
      <c r="M4113" s="96"/>
      <c r="N4113" s="103"/>
      <c r="R4113" s="108"/>
      <c r="S4113" s="98"/>
      <c r="T4113" s="105"/>
      <c r="V4113" s="171"/>
      <c r="W4113" s="95"/>
      <c r="X4113" s="129"/>
      <c r="Y4113" s="100"/>
      <c r="Z4113" s="99"/>
      <c r="AA4113" s="100"/>
      <c r="AB4113" s="99"/>
      <c r="AC4113" s="100"/>
      <c r="AD4113" s="105"/>
      <c r="AE4113" s="94"/>
      <c r="AF4113" s="105"/>
      <c r="AG4113" s="94"/>
      <c r="AH4113" s="132"/>
      <c r="AI4113" s="97"/>
      <c r="AJ4113" s="96"/>
      <c r="AK4113" s="176"/>
      <c r="AL4113" s="169"/>
    </row>
    <row r="4114" spans="13:38" x14ac:dyDescent="0.45">
      <c r="M4114" s="96"/>
      <c r="N4114" s="103"/>
      <c r="R4114" s="108"/>
      <c r="S4114" s="98"/>
      <c r="T4114" s="105"/>
      <c r="V4114" s="171"/>
      <c r="W4114" s="95"/>
      <c r="X4114" s="129"/>
      <c r="Y4114" s="100"/>
      <c r="Z4114" s="99"/>
      <c r="AA4114" s="100"/>
      <c r="AB4114" s="99"/>
      <c r="AC4114" s="100"/>
      <c r="AD4114" s="105"/>
      <c r="AE4114" s="94"/>
      <c r="AF4114" s="105"/>
      <c r="AG4114" s="94"/>
      <c r="AH4114" s="132"/>
      <c r="AI4114" s="97"/>
      <c r="AJ4114" s="96"/>
      <c r="AK4114" s="176"/>
      <c r="AL4114" s="169"/>
    </row>
    <row r="4115" spans="13:38" x14ac:dyDescent="0.45">
      <c r="M4115" s="96"/>
      <c r="N4115" s="103"/>
      <c r="R4115" s="108"/>
      <c r="S4115" s="98"/>
      <c r="T4115" s="105"/>
      <c r="V4115" s="171"/>
      <c r="W4115" s="95"/>
      <c r="X4115" s="129"/>
      <c r="Y4115" s="100"/>
      <c r="Z4115" s="99"/>
      <c r="AA4115" s="100"/>
      <c r="AB4115" s="99"/>
      <c r="AC4115" s="100"/>
      <c r="AD4115" s="105"/>
      <c r="AE4115" s="94"/>
      <c r="AF4115" s="105"/>
      <c r="AG4115" s="94"/>
      <c r="AH4115" s="132"/>
      <c r="AI4115" s="97"/>
      <c r="AJ4115" s="96"/>
      <c r="AK4115" s="176"/>
      <c r="AL4115" s="169"/>
    </row>
    <row r="4116" spans="13:38" x14ac:dyDescent="0.45">
      <c r="M4116" s="96"/>
      <c r="N4116" s="103"/>
      <c r="R4116" s="108"/>
      <c r="S4116" s="98"/>
      <c r="T4116" s="105"/>
      <c r="V4116" s="171"/>
      <c r="W4116" s="95"/>
      <c r="X4116" s="129"/>
      <c r="Y4116" s="100"/>
      <c r="Z4116" s="99"/>
      <c r="AA4116" s="100"/>
      <c r="AB4116" s="99"/>
      <c r="AC4116" s="100"/>
      <c r="AD4116" s="105"/>
      <c r="AE4116" s="94"/>
      <c r="AF4116" s="105"/>
      <c r="AG4116" s="94"/>
      <c r="AH4116" s="132"/>
      <c r="AI4116" s="97"/>
      <c r="AJ4116" s="96"/>
      <c r="AK4116" s="176"/>
      <c r="AL4116" s="169"/>
    </row>
    <row r="4117" spans="13:38" x14ac:dyDescent="0.45">
      <c r="M4117" s="96"/>
      <c r="N4117" s="103"/>
      <c r="R4117" s="108"/>
      <c r="S4117" s="98"/>
      <c r="T4117" s="105"/>
      <c r="V4117" s="171"/>
      <c r="W4117" s="95"/>
      <c r="X4117" s="129"/>
      <c r="Y4117" s="100"/>
      <c r="Z4117" s="99"/>
      <c r="AA4117" s="100"/>
      <c r="AB4117" s="99"/>
      <c r="AC4117" s="100"/>
      <c r="AD4117" s="105"/>
      <c r="AE4117" s="94"/>
      <c r="AF4117" s="105"/>
      <c r="AG4117" s="94"/>
      <c r="AH4117" s="132"/>
      <c r="AI4117" s="97"/>
      <c r="AJ4117" s="96"/>
      <c r="AK4117" s="176"/>
      <c r="AL4117" s="169"/>
    </row>
    <row r="4118" spans="13:38" x14ac:dyDescent="0.45">
      <c r="M4118" s="96"/>
      <c r="N4118" s="103"/>
      <c r="R4118" s="108"/>
      <c r="S4118" s="98"/>
      <c r="T4118" s="105"/>
      <c r="V4118" s="171"/>
      <c r="W4118" s="95"/>
      <c r="X4118" s="129"/>
      <c r="Y4118" s="100"/>
      <c r="Z4118" s="99"/>
      <c r="AA4118" s="100"/>
      <c r="AB4118" s="99"/>
      <c r="AC4118" s="100"/>
      <c r="AD4118" s="105"/>
      <c r="AE4118" s="94"/>
      <c r="AF4118" s="105"/>
      <c r="AG4118" s="94"/>
      <c r="AH4118" s="132"/>
      <c r="AI4118" s="97"/>
      <c r="AJ4118" s="96"/>
      <c r="AK4118" s="176"/>
      <c r="AL4118" s="169"/>
    </row>
    <row r="4119" spans="13:38" x14ac:dyDescent="0.45">
      <c r="M4119" s="96"/>
      <c r="N4119" s="103"/>
      <c r="R4119" s="108"/>
      <c r="S4119" s="98"/>
      <c r="T4119" s="105"/>
      <c r="V4119" s="171"/>
      <c r="W4119" s="95"/>
      <c r="X4119" s="129"/>
      <c r="Y4119" s="100"/>
      <c r="Z4119" s="99"/>
      <c r="AA4119" s="100"/>
      <c r="AB4119" s="99"/>
      <c r="AC4119" s="100"/>
      <c r="AD4119" s="105"/>
      <c r="AE4119" s="94"/>
      <c r="AF4119" s="105"/>
      <c r="AG4119" s="94"/>
      <c r="AH4119" s="132"/>
      <c r="AI4119" s="97"/>
      <c r="AJ4119" s="96"/>
      <c r="AK4119" s="176"/>
      <c r="AL4119" s="169"/>
    </row>
    <row r="4120" spans="13:38" x14ac:dyDescent="0.45">
      <c r="M4120" s="96"/>
      <c r="N4120" s="103"/>
      <c r="R4120" s="108"/>
      <c r="S4120" s="98"/>
      <c r="T4120" s="105"/>
      <c r="V4120" s="171"/>
      <c r="W4120" s="95"/>
      <c r="X4120" s="129"/>
      <c r="Y4120" s="100"/>
      <c r="Z4120" s="99"/>
      <c r="AA4120" s="100"/>
      <c r="AB4120" s="99"/>
      <c r="AC4120" s="100"/>
      <c r="AD4120" s="105"/>
      <c r="AE4120" s="94"/>
      <c r="AF4120" s="105"/>
      <c r="AG4120" s="94"/>
      <c r="AH4120" s="132"/>
      <c r="AI4120" s="97"/>
      <c r="AJ4120" s="96"/>
      <c r="AK4120" s="176"/>
      <c r="AL4120" s="169"/>
    </row>
    <row r="4121" spans="13:38" x14ac:dyDescent="0.45">
      <c r="M4121" s="96"/>
      <c r="N4121" s="103"/>
      <c r="R4121" s="108"/>
      <c r="S4121" s="98"/>
      <c r="T4121" s="105"/>
      <c r="V4121" s="171"/>
      <c r="W4121" s="95"/>
      <c r="X4121" s="129"/>
      <c r="Y4121" s="100"/>
      <c r="Z4121" s="99"/>
      <c r="AA4121" s="100"/>
      <c r="AB4121" s="99"/>
      <c r="AC4121" s="100"/>
      <c r="AD4121" s="105"/>
      <c r="AE4121" s="94"/>
      <c r="AF4121" s="105"/>
      <c r="AG4121" s="94"/>
      <c r="AH4121" s="132"/>
      <c r="AI4121" s="97"/>
      <c r="AJ4121" s="96"/>
      <c r="AK4121" s="176"/>
      <c r="AL4121" s="169"/>
    </row>
    <row r="4122" spans="13:38" x14ac:dyDescent="0.45">
      <c r="M4122" s="96"/>
      <c r="N4122" s="103"/>
      <c r="R4122" s="108"/>
      <c r="S4122" s="98"/>
      <c r="T4122" s="105"/>
      <c r="V4122" s="171"/>
      <c r="W4122" s="95"/>
      <c r="X4122" s="129"/>
      <c r="Y4122" s="100"/>
      <c r="Z4122" s="99"/>
      <c r="AA4122" s="100"/>
      <c r="AB4122" s="99"/>
      <c r="AC4122" s="100"/>
      <c r="AD4122" s="105"/>
      <c r="AE4122" s="94"/>
      <c r="AF4122" s="105"/>
      <c r="AG4122" s="94"/>
      <c r="AH4122" s="132"/>
      <c r="AI4122" s="97"/>
      <c r="AJ4122" s="96"/>
      <c r="AK4122" s="176"/>
      <c r="AL4122" s="169"/>
    </row>
    <row r="4123" spans="13:38" x14ac:dyDescent="0.45">
      <c r="M4123" s="96"/>
      <c r="N4123" s="103"/>
      <c r="R4123" s="108"/>
      <c r="S4123" s="98"/>
      <c r="T4123" s="105"/>
      <c r="V4123" s="171"/>
      <c r="W4123" s="95"/>
      <c r="X4123" s="129"/>
      <c r="Y4123" s="100"/>
      <c r="Z4123" s="99"/>
      <c r="AA4123" s="100"/>
      <c r="AB4123" s="99"/>
      <c r="AC4123" s="100"/>
      <c r="AD4123" s="105"/>
      <c r="AE4123" s="94"/>
      <c r="AF4123" s="105"/>
      <c r="AG4123" s="94"/>
      <c r="AH4123" s="132"/>
      <c r="AI4123" s="97"/>
      <c r="AJ4123" s="96"/>
      <c r="AK4123" s="176"/>
      <c r="AL4123" s="169"/>
    </row>
    <row r="4124" spans="13:38" x14ac:dyDescent="0.45">
      <c r="M4124" s="96"/>
      <c r="N4124" s="103"/>
      <c r="R4124" s="108"/>
      <c r="S4124" s="98"/>
      <c r="T4124" s="105"/>
      <c r="V4124" s="171"/>
      <c r="W4124" s="95"/>
      <c r="X4124" s="129"/>
      <c r="Y4124" s="100"/>
      <c r="Z4124" s="99"/>
      <c r="AA4124" s="100"/>
      <c r="AB4124" s="99"/>
      <c r="AC4124" s="100"/>
      <c r="AD4124" s="105"/>
      <c r="AE4124" s="94"/>
      <c r="AF4124" s="105"/>
      <c r="AG4124" s="94"/>
      <c r="AH4124" s="132"/>
      <c r="AI4124" s="97"/>
      <c r="AJ4124" s="96"/>
      <c r="AK4124" s="176"/>
      <c r="AL4124" s="169"/>
    </row>
    <row r="4125" spans="13:38" x14ac:dyDescent="0.45">
      <c r="M4125" s="96"/>
      <c r="N4125" s="103"/>
      <c r="R4125" s="108"/>
      <c r="S4125" s="98"/>
      <c r="T4125" s="105"/>
      <c r="V4125" s="171"/>
      <c r="W4125" s="95"/>
      <c r="X4125" s="129"/>
      <c r="Y4125" s="100"/>
      <c r="Z4125" s="99"/>
      <c r="AA4125" s="100"/>
      <c r="AB4125" s="99"/>
      <c r="AC4125" s="100"/>
      <c r="AD4125" s="105"/>
      <c r="AE4125" s="94"/>
      <c r="AF4125" s="105"/>
      <c r="AG4125" s="94"/>
      <c r="AH4125" s="132"/>
      <c r="AI4125" s="97"/>
      <c r="AJ4125" s="96"/>
      <c r="AK4125" s="176"/>
      <c r="AL4125" s="169"/>
    </row>
    <row r="4126" spans="13:38" x14ac:dyDescent="0.45">
      <c r="M4126" s="96"/>
      <c r="N4126" s="103"/>
      <c r="R4126" s="108"/>
      <c r="S4126" s="98"/>
      <c r="T4126" s="105"/>
      <c r="V4126" s="171"/>
      <c r="W4126" s="95"/>
      <c r="X4126" s="129"/>
      <c r="Y4126" s="100"/>
      <c r="Z4126" s="99"/>
      <c r="AA4126" s="100"/>
      <c r="AB4126" s="99"/>
      <c r="AC4126" s="100"/>
      <c r="AD4126" s="105"/>
      <c r="AE4126" s="94"/>
      <c r="AF4126" s="105"/>
      <c r="AG4126" s="94"/>
      <c r="AH4126" s="132"/>
      <c r="AI4126" s="97"/>
      <c r="AJ4126" s="96"/>
      <c r="AK4126" s="176"/>
      <c r="AL4126" s="169"/>
    </row>
    <row r="4127" spans="13:38" x14ac:dyDescent="0.45">
      <c r="M4127" s="96"/>
      <c r="N4127" s="103"/>
      <c r="R4127" s="108"/>
      <c r="S4127" s="98"/>
      <c r="T4127" s="105"/>
      <c r="V4127" s="171"/>
      <c r="W4127" s="95"/>
      <c r="X4127" s="129"/>
      <c r="Y4127" s="100"/>
      <c r="Z4127" s="99"/>
      <c r="AA4127" s="100"/>
      <c r="AB4127" s="99"/>
      <c r="AC4127" s="100"/>
      <c r="AD4127" s="105"/>
      <c r="AE4127" s="94"/>
      <c r="AF4127" s="105"/>
      <c r="AG4127" s="94"/>
      <c r="AH4127" s="132"/>
      <c r="AI4127" s="97"/>
      <c r="AJ4127" s="96"/>
      <c r="AK4127" s="176"/>
      <c r="AL4127" s="169"/>
    </row>
    <row r="4128" spans="13:38" x14ac:dyDescent="0.45">
      <c r="M4128" s="96"/>
      <c r="N4128" s="103"/>
      <c r="R4128" s="108"/>
      <c r="S4128" s="98"/>
      <c r="T4128" s="105"/>
      <c r="V4128" s="171"/>
      <c r="W4128" s="95"/>
      <c r="X4128" s="129"/>
      <c r="Y4128" s="100"/>
      <c r="Z4128" s="99"/>
      <c r="AA4128" s="100"/>
      <c r="AB4128" s="99"/>
      <c r="AC4128" s="100"/>
      <c r="AD4128" s="105"/>
      <c r="AE4128" s="94"/>
      <c r="AF4128" s="105"/>
      <c r="AG4128" s="94"/>
      <c r="AH4128" s="132"/>
      <c r="AI4128" s="97"/>
      <c r="AJ4128" s="96"/>
      <c r="AK4128" s="176"/>
      <c r="AL4128" s="169"/>
    </row>
    <row r="4129" spans="13:38" x14ac:dyDescent="0.45">
      <c r="M4129" s="96"/>
      <c r="N4129" s="103"/>
      <c r="R4129" s="108"/>
      <c r="S4129" s="98"/>
      <c r="T4129" s="105"/>
      <c r="V4129" s="171"/>
      <c r="W4129" s="95"/>
      <c r="X4129" s="129"/>
      <c r="Y4129" s="100"/>
      <c r="Z4129" s="99"/>
      <c r="AA4129" s="100"/>
      <c r="AB4129" s="99"/>
      <c r="AC4129" s="100"/>
      <c r="AD4129" s="105"/>
      <c r="AE4129" s="94"/>
      <c r="AF4129" s="105"/>
      <c r="AG4129" s="94"/>
      <c r="AH4129" s="132"/>
      <c r="AI4129" s="97"/>
      <c r="AJ4129" s="96"/>
      <c r="AK4129" s="176"/>
      <c r="AL4129" s="169"/>
    </row>
    <row r="4130" spans="13:38" x14ac:dyDescent="0.45">
      <c r="M4130" s="96"/>
      <c r="N4130" s="103"/>
      <c r="R4130" s="108"/>
      <c r="S4130" s="98"/>
      <c r="T4130" s="105"/>
      <c r="V4130" s="171"/>
      <c r="W4130" s="95"/>
      <c r="X4130" s="129"/>
      <c r="Y4130" s="100"/>
      <c r="Z4130" s="99"/>
      <c r="AA4130" s="100"/>
      <c r="AB4130" s="99"/>
      <c r="AC4130" s="100"/>
      <c r="AD4130" s="105"/>
      <c r="AE4130" s="94"/>
      <c r="AF4130" s="105"/>
      <c r="AG4130" s="94"/>
      <c r="AH4130" s="132"/>
      <c r="AI4130" s="97"/>
      <c r="AJ4130" s="96"/>
      <c r="AK4130" s="176"/>
      <c r="AL4130" s="169"/>
    </row>
    <row r="4131" spans="13:38" x14ac:dyDescent="0.45">
      <c r="M4131" s="96"/>
      <c r="N4131" s="103"/>
      <c r="R4131" s="108"/>
      <c r="S4131" s="98"/>
      <c r="T4131" s="105"/>
      <c r="V4131" s="171"/>
      <c r="W4131" s="95"/>
      <c r="X4131" s="129"/>
      <c r="Y4131" s="100"/>
      <c r="Z4131" s="99"/>
      <c r="AA4131" s="100"/>
      <c r="AB4131" s="99"/>
      <c r="AC4131" s="100"/>
      <c r="AD4131" s="105"/>
      <c r="AE4131" s="94"/>
      <c r="AF4131" s="105"/>
      <c r="AG4131" s="94"/>
      <c r="AH4131" s="132"/>
      <c r="AI4131" s="97"/>
      <c r="AJ4131" s="96"/>
      <c r="AK4131" s="176"/>
      <c r="AL4131" s="169"/>
    </row>
    <row r="4132" spans="13:38" x14ac:dyDescent="0.45">
      <c r="M4132" s="96"/>
      <c r="N4132" s="103"/>
      <c r="R4132" s="108"/>
      <c r="S4132" s="98"/>
      <c r="T4132" s="105"/>
      <c r="V4132" s="171"/>
      <c r="W4132" s="95"/>
      <c r="X4132" s="129"/>
      <c r="Y4132" s="100"/>
      <c r="Z4132" s="99"/>
      <c r="AA4132" s="100"/>
      <c r="AB4132" s="99"/>
      <c r="AC4132" s="100"/>
      <c r="AD4132" s="105"/>
      <c r="AE4132" s="94"/>
      <c r="AF4132" s="105"/>
      <c r="AG4132" s="94"/>
      <c r="AH4132" s="132"/>
      <c r="AI4132" s="97"/>
      <c r="AJ4132" s="96"/>
      <c r="AK4132" s="176"/>
      <c r="AL4132" s="169"/>
    </row>
    <row r="4133" spans="13:38" x14ac:dyDescent="0.45">
      <c r="M4133" s="96"/>
      <c r="N4133" s="103"/>
      <c r="R4133" s="108"/>
      <c r="S4133" s="98"/>
      <c r="T4133" s="105"/>
      <c r="V4133" s="171"/>
      <c r="W4133" s="95"/>
      <c r="X4133" s="129"/>
      <c r="Y4133" s="100"/>
      <c r="Z4133" s="99"/>
      <c r="AA4133" s="100"/>
      <c r="AB4133" s="99"/>
      <c r="AC4133" s="100"/>
      <c r="AD4133" s="105"/>
      <c r="AE4133" s="94"/>
      <c r="AF4133" s="105"/>
      <c r="AG4133" s="94"/>
      <c r="AH4133" s="132"/>
      <c r="AI4133" s="97"/>
      <c r="AJ4133" s="96"/>
      <c r="AK4133" s="176"/>
      <c r="AL4133" s="169"/>
    </row>
    <row r="4134" spans="13:38" x14ac:dyDescent="0.45">
      <c r="M4134" s="96"/>
      <c r="N4134" s="103"/>
      <c r="R4134" s="108"/>
      <c r="S4134" s="98"/>
      <c r="T4134" s="105"/>
      <c r="V4134" s="171"/>
      <c r="W4134" s="95"/>
      <c r="X4134" s="129"/>
      <c r="Y4134" s="100"/>
      <c r="Z4134" s="99"/>
      <c r="AA4134" s="100"/>
      <c r="AB4134" s="99"/>
      <c r="AC4134" s="100"/>
      <c r="AD4134" s="105"/>
      <c r="AE4134" s="94"/>
      <c r="AF4134" s="105"/>
      <c r="AG4134" s="94"/>
      <c r="AH4134" s="132"/>
      <c r="AI4134" s="97"/>
      <c r="AJ4134" s="96"/>
      <c r="AK4134" s="176"/>
      <c r="AL4134" s="169"/>
    </row>
    <row r="4135" spans="13:38" x14ac:dyDescent="0.45">
      <c r="M4135" s="96"/>
      <c r="N4135" s="103"/>
      <c r="R4135" s="108"/>
      <c r="S4135" s="98"/>
      <c r="T4135" s="105"/>
      <c r="V4135" s="171"/>
      <c r="W4135" s="95"/>
      <c r="X4135" s="129"/>
      <c r="Y4135" s="100"/>
      <c r="Z4135" s="99"/>
      <c r="AA4135" s="100"/>
      <c r="AB4135" s="99"/>
      <c r="AC4135" s="100"/>
      <c r="AD4135" s="105"/>
      <c r="AE4135" s="94"/>
      <c r="AF4135" s="105"/>
      <c r="AG4135" s="94"/>
      <c r="AH4135" s="132"/>
      <c r="AI4135" s="97"/>
      <c r="AJ4135" s="96"/>
      <c r="AK4135" s="176"/>
      <c r="AL4135" s="169"/>
    </row>
    <row r="4136" spans="13:38" x14ac:dyDescent="0.45">
      <c r="M4136" s="96"/>
      <c r="N4136" s="103"/>
      <c r="R4136" s="108"/>
      <c r="S4136" s="98"/>
      <c r="T4136" s="105"/>
      <c r="V4136" s="171"/>
      <c r="W4136" s="95"/>
      <c r="X4136" s="129"/>
      <c r="Y4136" s="100"/>
      <c r="Z4136" s="99"/>
      <c r="AA4136" s="100"/>
      <c r="AB4136" s="99"/>
      <c r="AC4136" s="100"/>
      <c r="AD4136" s="105"/>
      <c r="AE4136" s="94"/>
      <c r="AF4136" s="105"/>
      <c r="AG4136" s="94"/>
      <c r="AH4136" s="132"/>
      <c r="AI4136" s="97"/>
      <c r="AJ4136" s="96"/>
      <c r="AK4136" s="176"/>
      <c r="AL4136" s="169"/>
    </row>
    <row r="4137" spans="13:38" x14ac:dyDescent="0.45">
      <c r="M4137" s="96"/>
      <c r="N4137" s="103"/>
      <c r="R4137" s="108"/>
      <c r="S4137" s="98"/>
      <c r="T4137" s="105"/>
      <c r="V4137" s="171"/>
      <c r="W4137" s="95"/>
      <c r="X4137" s="129"/>
      <c r="Y4137" s="100"/>
      <c r="Z4137" s="99"/>
      <c r="AA4137" s="100"/>
      <c r="AB4137" s="99"/>
      <c r="AC4137" s="100"/>
      <c r="AD4137" s="105"/>
      <c r="AE4137" s="94"/>
      <c r="AF4137" s="105"/>
      <c r="AG4137" s="94"/>
      <c r="AH4137" s="132"/>
      <c r="AI4137" s="97"/>
      <c r="AJ4137" s="96"/>
      <c r="AK4137" s="176"/>
      <c r="AL4137" s="169"/>
    </row>
    <row r="4138" spans="13:38" x14ac:dyDescent="0.45">
      <c r="M4138" s="96"/>
      <c r="N4138" s="103"/>
      <c r="R4138" s="108"/>
      <c r="S4138" s="98"/>
      <c r="T4138" s="105"/>
      <c r="V4138" s="171"/>
      <c r="W4138" s="95"/>
      <c r="X4138" s="129"/>
      <c r="Y4138" s="100"/>
      <c r="Z4138" s="99"/>
      <c r="AA4138" s="100"/>
      <c r="AB4138" s="99"/>
      <c r="AC4138" s="100"/>
      <c r="AD4138" s="105"/>
      <c r="AE4138" s="94"/>
      <c r="AF4138" s="105"/>
      <c r="AG4138" s="94"/>
      <c r="AH4138" s="132"/>
      <c r="AI4138" s="97"/>
      <c r="AJ4138" s="96"/>
      <c r="AK4138" s="176"/>
      <c r="AL4138" s="169"/>
    </row>
    <row r="4139" spans="13:38" x14ac:dyDescent="0.45">
      <c r="M4139" s="96"/>
      <c r="N4139" s="103"/>
      <c r="R4139" s="108"/>
      <c r="S4139" s="98"/>
      <c r="T4139" s="105"/>
      <c r="V4139" s="171"/>
      <c r="W4139" s="95"/>
      <c r="X4139" s="129"/>
      <c r="Y4139" s="100"/>
      <c r="Z4139" s="99"/>
      <c r="AA4139" s="100"/>
      <c r="AB4139" s="99"/>
      <c r="AC4139" s="100"/>
      <c r="AD4139" s="105"/>
      <c r="AE4139" s="94"/>
      <c r="AF4139" s="105"/>
      <c r="AG4139" s="94"/>
      <c r="AH4139" s="132"/>
      <c r="AI4139" s="97"/>
      <c r="AJ4139" s="96"/>
      <c r="AK4139" s="176"/>
      <c r="AL4139" s="169"/>
    </row>
    <row r="4140" spans="13:38" x14ac:dyDescent="0.45">
      <c r="M4140" s="96"/>
      <c r="N4140" s="103"/>
      <c r="R4140" s="108"/>
      <c r="S4140" s="98"/>
      <c r="T4140" s="105"/>
      <c r="V4140" s="171"/>
      <c r="W4140" s="95"/>
      <c r="X4140" s="129"/>
      <c r="Y4140" s="100"/>
      <c r="Z4140" s="99"/>
      <c r="AA4140" s="100"/>
      <c r="AB4140" s="99"/>
      <c r="AC4140" s="100"/>
      <c r="AD4140" s="105"/>
      <c r="AE4140" s="94"/>
      <c r="AF4140" s="105"/>
      <c r="AG4140" s="94"/>
      <c r="AH4140" s="132"/>
      <c r="AI4140" s="97"/>
      <c r="AJ4140" s="96"/>
      <c r="AK4140" s="176"/>
      <c r="AL4140" s="169"/>
    </row>
    <row r="4141" spans="13:38" x14ac:dyDescent="0.45">
      <c r="M4141" s="96"/>
      <c r="N4141" s="103"/>
      <c r="R4141" s="108"/>
      <c r="S4141" s="98"/>
      <c r="T4141" s="105"/>
      <c r="V4141" s="171"/>
      <c r="W4141" s="95"/>
      <c r="X4141" s="129"/>
      <c r="Y4141" s="100"/>
      <c r="Z4141" s="99"/>
      <c r="AA4141" s="100"/>
      <c r="AB4141" s="99"/>
      <c r="AC4141" s="100"/>
      <c r="AD4141" s="105"/>
      <c r="AE4141" s="94"/>
      <c r="AF4141" s="105"/>
      <c r="AG4141" s="94"/>
      <c r="AH4141" s="132"/>
      <c r="AI4141" s="97"/>
      <c r="AJ4141" s="96"/>
      <c r="AK4141" s="176"/>
      <c r="AL4141" s="169"/>
    </row>
    <row r="4142" spans="13:38" x14ac:dyDescent="0.45">
      <c r="M4142" s="96"/>
      <c r="N4142" s="103"/>
      <c r="R4142" s="108"/>
      <c r="S4142" s="98"/>
      <c r="T4142" s="105"/>
      <c r="V4142" s="171"/>
      <c r="W4142" s="95"/>
      <c r="X4142" s="129"/>
      <c r="Y4142" s="100"/>
      <c r="Z4142" s="99"/>
      <c r="AA4142" s="100"/>
      <c r="AB4142" s="99"/>
      <c r="AC4142" s="100"/>
      <c r="AD4142" s="105"/>
      <c r="AE4142" s="94"/>
      <c r="AF4142" s="105"/>
      <c r="AG4142" s="94"/>
      <c r="AH4142" s="132"/>
      <c r="AI4142" s="97"/>
      <c r="AJ4142" s="96"/>
      <c r="AK4142" s="176"/>
      <c r="AL4142" s="169"/>
    </row>
    <row r="4143" spans="13:38" x14ac:dyDescent="0.45">
      <c r="M4143" s="96"/>
      <c r="N4143" s="103"/>
      <c r="R4143" s="108"/>
      <c r="S4143" s="98"/>
      <c r="T4143" s="105"/>
      <c r="V4143" s="171"/>
      <c r="W4143" s="95"/>
      <c r="X4143" s="129"/>
      <c r="Y4143" s="100"/>
      <c r="Z4143" s="99"/>
      <c r="AA4143" s="100"/>
      <c r="AB4143" s="99"/>
      <c r="AC4143" s="100"/>
      <c r="AD4143" s="105"/>
      <c r="AE4143" s="94"/>
      <c r="AF4143" s="105"/>
      <c r="AG4143" s="94"/>
      <c r="AH4143" s="132"/>
      <c r="AI4143" s="97"/>
      <c r="AJ4143" s="96"/>
      <c r="AK4143" s="176"/>
      <c r="AL4143" s="169"/>
    </row>
    <row r="4144" spans="13:38" x14ac:dyDescent="0.45">
      <c r="M4144" s="96"/>
      <c r="N4144" s="103"/>
      <c r="R4144" s="108"/>
      <c r="S4144" s="98"/>
      <c r="T4144" s="105"/>
      <c r="V4144" s="171"/>
      <c r="W4144" s="95"/>
      <c r="X4144" s="129"/>
      <c r="Y4144" s="100"/>
      <c r="Z4144" s="99"/>
      <c r="AA4144" s="100"/>
      <c r="AB4144" s="99"/>
      <c r="AC4144" s="100"/>
      <c r="AD4144" s="105"/>
      <c r="AE4144" s="94"/>
      <c r="AF4144" s="105"/>
      <c r="AG4144" s="94"/>
      <c r="AH4144" s="132"/>
      <c r="AI4144" s="97"/>
      <c r="AJ4144" s="96"/>
      <c r="AK4144" s="176"/>
      <c r="AL4144" s="169"/>
    </row>
    <row r="4145" spans="13:38" x14ac:dyDescent="0.45">
      <c r="M4145" s="96"/>
      <c r="N4145" s="103"/>
      <c r="R4145" s="108"/>
      <c r="S4145" s="98"/>
      <c r="T4145" s="105"/>
      <c r="V4145" s="171"/>
      <c r="W4145" s="95"/>
      <c r="X4145" s="129"/>
      <c r="Y4145" s="100"/>
      <c r="Z4145" s="99"/>
      <c r="AA4145" s="100"/>
      <c r="AB4145" s="99"/>
      <c r="AC4145" s="100"/>
      <c r="AD4145" s="105"/>
      <c r="AE4145" s="94"/>
      <c r="AF4145" s="105"/>
      <c r="AG4145" s="94"/>
      <c r="AH4145" s="132"/>
      <c r="AI4145" s="97"/>
      <c r="AJ4145" s="96"/>
      <c r="AK4145" s="176"/>
      <c r="AL4145" s="169"/>
    </row>
    <row r="4146" spans="13:38" x14ac:dyDescent="0.45">
      <c r="M4146" s="96"/>
      <c r="N4146" s="103"/>
      <c r="R4146" s="108"/>
      <c r="S4146" s="98"/>
      <c r="T4146" s="105"/>
      <c r="V4146" s="171"/>
      <c r="W4146" s="95"/>
      <c r="X4146" s="129"/>
      <c r="Y4146" s="100"/>
      <c r="Z4146" s="99"/>
      <c r="AA4146" s="100"/>
      <c r="AB4146" s="99"/>
      <c r="AC4146" s="100"/>
      <c r="AD4146" s="105"/>
      <c r="AE4146" s="94"/>
      <c r="AF4146" s="105"/>
      <c r="AG4146" s="94"/>
      <c r="AH4146" s="132"/>
      <c r="AI4146" s="97"/>
      <c r="AJ4146" s="96"/>
      <c r="AK4146" s="176"/>
      <c r="AL4146" s="169"/>
    </row>
    <row r="4147" spans="13:38" x14ac:dyDescent="0.45">
      <c r="M4147" s="96"/>
      <c r="N4147" s="103"/>
      <c r="R4147" s="108"/>
      <c r="S4147" s="98"/>
      <c r="T4147" s="105"/>
      <c r="V4147" s="171"/>
      <c r="W4147" s="95"/>
      <c r="X4147" s="129"/>
      <c r="Y4147" s="100"/>
      <c r="Z4147" s="99"/>
      <c r="AA4147" s="100"/>
      <c r="AB4147" s="99"/>
      <c r="AC4147" s="100"/>
      <c r="AD4147" s="105"/>
      <c r="AE4147" s="94"/>
      <c r="AF4147" s="105"/>
      <c r="AG4147" s="94"/>
      <c r="AH4147" s="132"/>
      <c r="AI4147" s="97"/>
      <c r="AJ4147" s="96"/>
      <c r="AK4147" s="176"/>
      <c r="AL4147" s="169"/>
    </row>
    <row r="4148" spans="13:38" x14ac:dyDescent="0.45">
      <c r="M4148" s="96"/>
      <c r="N4148" s="103"/>
      <c r="R4148" s="108"/>
      <c r="S4148" s="98"/>
      <c r="T4148" s="105"/>
      <c r="V4148" s="171"/>
      <c r="W4148" s="95"/>
      <c r="X4148" s="129"/>
      <c r="Y4148" s="100"/>
      <c r="Z4148" s="99"/>
      <c r="AA4148" s="100"/>
      <c r="AB4148" s="99"/>
      <c r="AC4148" s="100"/>
      <c r="AD4148" s="105"/>
      <c r="AE4148" s="94"/>
      <c r="AF4148" s="105"/>
      <c r="AG4148" s="94"/>
      <c r="AH4148" s="132"/>
      <c r="AI4148" s="97"/>
      <c r="AJ4148" s="96"/>
      <c r="AK4148" s="176"/>
      <c r="AL4148" s="169"/>
    </row>
    <row r="4149" spans="13:38" x14ac:dyDescent="0.45">
      <c r="M4149" s="96"/>
      <c r="N4149" s="103"/>
      <c r="R4149" s="108"/>
      <c r="S4149" s="98"/>
      <c r="T4149" s="105"/>
      <c r="V4149" s="171"/>
      <c r="W4149" s="95"/>
      <c r="X4149" s="129"/>
      <c r="Y4149" s="100"/>
      <c r="Z4149" s="99"/>
      <c r="AA4149" s="100"/>
      <c r="AB4149" s="99"/>
      <c r="AC4149" s="100"/>
      <c r="AD4149" s="105"/>
      <c r="AE4149" s="94"/>
      <c r="AF4149" s="105"/>
      <c r="AG4149" s="94"/>
      <c r="AH4149" s="132"/>
      <c r="AI4149" s="97"/>
      <c r="AJ4149" s="96"/>
      <c r="AK4149" s="176"/>
      <c r="AL4149" s="169"/>
    </row>
    <row r="4150" spans="13:38" x14ac:dyDescent="0.45">
      <c r="M4150" s="96"/>
      <c r="N4150" s="103"/>
      <c r="R4150" s="108"/>
      <c r="S4150" s="98"/>
      <c r="T4150" s="105"/>
      <c r="V4150" s="171"/>
      <c r="W4150" s="95"/>
      <c r="X4150" s="129"/>
      <c r="Y4150" s="100"/>
      <c r="Z4150" s="99"/>
      <c r="AA4150" s="100"/>
      <c r="AB4150" s="99"/>
      <c r="AC4150" s="100"/>
      <c r="AD4150" s="105"/>
      <c r="AE4150" s="94"/>
      <c r="AF4150" s="105"/>
      <c r="AG4150" s="94"/>
      <c r="AH4150" s="132"/>
      <c r="AI4150" s="97"/>
      <c r="AJ4150" s="96"/>
      <c r="AK4150" s="176"/>
      <c r="AL4150" s="169"/>
    </row>
    <row r="4151" spans="13:38" x14ac:dyDescent="0.45">
      <c r="M4151" s="96"/>
      <c r="N4151" s="103"/>
      <c r="R4151" s="108"/>
      <c r="S4151" s="98"/>
      <c r="T4151" s="105"/>
      <c r="V4151" s="171"/>
      <c r="W4151" s="95"/>
      <c r="X4151" s="129"/>
      <c r="Y4151" s="100"/>
      <c r="Z4151" s="99"/>
      <c r="AA4151" s="100"/>
      <c r="AB4151" s="99"/>
      <c r="AC4151" s="100"/>
      <c r="AD4151" s="105"/>
      <c r="AE4151" s="94"/>
      <c r="AF4151" s="105"/>
      <c r="AG4151" s="94"/>
      <c r="AH4151" s="132"/>
      <c r="AI4151" s="97"/>
      <c r="AJ4151" s="96"/>
      <c r="AK4151" s="176"/>
      <c r="AL4151" s="169"/>
    </row>
    <row r="4152" spans="13:38" x14ac:dyDescent="0.45">
      <c r="M4152" s="96"/>
      <c r="N4152" s="103"/>
      <c r="R4152" s="108"/>
      <c r="S4152" s="98"/>
      <c r="T4152" s="105"/>
      <c r="V4152" s="171"/>
      <c r="W4152" s="95"/>
      <c r="X4152" s="129"/>
      <c r="Y4152" s="100"/>
      <c r="Z4152" s="99"/>
      <c r="AA4152" s="100"/>
      <c r="AB4152" s="99"/>
      <c r="AC4152" s="100"/>
      <c r="AD4152" s="105"/>
      <c r="AE4152" s="94"/>
      <c r="AF4152" s="105"/>
      <c r="AG4152" s="94"/>
      <c r="AH4152" s="132"/>
      <c r="AI4152" s="97"/>
      <c r="AJ4152" s="96"/>
      <c r="AK4152" s="176"/>
      <c r="AL4152" s="169"/>
    </row>
    <row r="4153" spans="13:38" x14ac:dyDescent="0.45">
      <c r="M4153" s="96"/>
      <c r="N4153" s="103"/>
      <c r="R4153" s="108"/>
      <c r="S4153" s="98"/>
      <c r="T4153" s="105"/>
      <c r="V4153" s="171"/>
      <c r="W4153" s="95"/>
      <c r="X4153" s="129"/>
      <c r="Y4153" s="100"/>
      <c r="Z4153" s="99"/>
      <c r="AA4153" s="100"/>
      <c r="AB4153" s="99"/>
      <c r="AC4153" s="100"/>
      <c r="AD4153" s="105"/>
      <c r="AE4153" s="94"/>
      <c r="AF4153" s="105"/>
      <c r="AG4153" s="94"/>
      <c r="AH4153" s="132"/>
      <c r="AI4153" s="97"/>
      <c r="AJ4153" s="96"/>
      <c r="AK4153" s="176"/>
      <c r="AL4153" s="169"/>
    </row>
    <row r="4154" spans="13:38" x14ac:dyDescent="0.45">
      <c r="M4154" s="96"/>
      <c r="N4154" s="103"/>
      <c r="R4154" s="108"/>
      <c r="S4154" s="98"/>
      <c r="T4154" s="105"/>
      <c r="V4154" s="171"/>
      <c r="W4154" s="95"/>
      <c r="X4154" s="129"/>
      <c r="Y4154" s="100"/>
      <c r="Z4154" s="99"/>
      <c r="AA4154" s="100"/>
      <c r="AB4154" s="99"/>
      <c r="AC4154" s="100"/>
      <c r="AD4154" s="105"/>
      <c r="AE4154" s="94"/>
      <c r="AF4154" s="105"/>
      <c r="AG4154" s="94"/>
      <c r="AH4154" s="132"/>
      <c r="AI4154" s="97"/>
      <c r="AJ4154" s="96"/>
      <c r="AK4154" s="176"/>
      <c r="AL4154" s="169"/>
    </row>
    <row r="4155" spans="13:38" x14ac:dyDescent="0.45">
      <c r="M4155" s="96"/>
      <c r="N4155" s="103"/>
      <c r="R4155" s="108"/>
      <c r="S4155" s="98"/>
      <c r="T4155" s="105"/>
      <c r="V4155" s="171"/>
      <c r="W4155" s="95"/>
      <c r="X4155" s="129"/>
      <c r="Y4155" s="100"/>
      <c r="Z4155" s="99"/>
      <c r="AA4155" s="100"/>
      <c r="AB4155" s="99"/>
      <c r="AC4155" s="100"/>
      <c r="AD4155" s="105"/>
      <c r="AE4155" s="94"/>
      <c r="AF4155" s="105"/>
      <c r="AG4155" s="94"/>
      <c r="AH4155" s="132"/>
      <c r="AI4155" s="97"/>
      <c r="AJ4155" s="96"/>
      <c r="AK4155" s="176"/>
      <c r="AL4155" s="169"/>
    </row>
    <row r="4156" spans="13:38" x14ac:dyDescent="0.45">
      <c r="M4156" s="96"/>
      <c r="N4156" s="103"/>
      <c r="R4156" s="108"/>
      <c r="S4156" s="98"/>
      <c r="T4156" s="105"/>
      <c r="V4156" s="171"/>
      <c r="W4156" s="95"/>
      <c r="X4156" s="129"/>
      <c r="Y4156" s="100"/>
      <c r="Z4156" s="99"/>
      <c r="AA4156" s="100"/>
      <c r="AB4156" s="99"/>
      <c r="AC4156" s="100"/>
      <c r="AD4156" s="105"/>
      <c r="AE4156" s="94"/>
      <c r="AF4156" s="105"/>
      <c r="AG4156" s="94"/>
      <c r="AH4156" s="132"/>
      <c r="AI4156" s="97"/>
      <c r="AJ4156" s="96"/>
      <c r="AK4156" s="176"/>
      <c r="AL4156" s="169"/>
    </row>
    <row r="4157" spans="13:38" x14ac:dyDescent="0.45">
      <c r="M4157" s="96"/>
      <c r="N4157" s="103"/>
      <c r="R4157" s="108"/>
      <c r="S4157" s="98"/>
      <c r="T4157" s="105"/>
      <c r="V4157" s="171"/>
      <c r="W4157" s="95"/>
      <c r="X4157" s="129"/>
      <c r="Y4157" s="100"/>
      <c r="Z4157" s="99"/>
      <c r="AA4157" s="100"/>
      <c r="AB4157" s="99"/>
      <c r="AC4157" s="100"/>
      <c r="AD4157" s="105"/>
      <c r="AE4157" s="94"/>
      <c r="AF4157" s="105"/>
      <c r="AG4157" s="94"/>
      <c r="AH4157" s="132"/>
      <c r="AI4157" s="97"/>
      <c r="AJ4157" s="96"/>
      <c r="AK4157" s="176"/>
      <c r="AL4157" s="169"/>
    </row>
    <row r="4158" spans="13:38" x14ac:dyDescent="0.45">
      <c r="M4158" s="96"/>
      <c r="N4158" s="103"/>
      <c r="R4158" s="108"/>
      <c r="S4158" s="98"/>
      <c r="T4158" s="105"/>
      <c r="V4158" s="171"/>
      <c r="W4158" s="95"/>
      <c r="X4158" s="129"/>
      <c r="Y4158" s="100"/>
      <c r="Z4158" s="99"/>
      <c r="AA4158" s="100"/>
      <c r="AB4158" s="99"/>
      <c r="AC4158" s="100"/>
      <c r="AD4158" s="105"/>
      <c r="AE4158" s="94"/>
      <c r="AF4158" s="105"/>
      <c r="AG4158" s="94"/>
      <c r="AH4158" s="132"/>
      <c r="AI4158" s="97"/>
      <c r="AJ4158" s="96"/>
      <c r="AK4158" s="176"/>
      <c r="AL4158" s="169"/>
    </row>
    <row r="4159" spans="13:38" x14ac:dyDescent="0.45">
      <c r="M4159" s="96"/>
      <c r="N4159" s="103"/>
      <c r="R4159" s="108"/>
      <c r="S4159" s="98"/>
      <c r="T4159" s="105"/>
      <c r="V4159" s="171"/>
      <c r="W4159" s="95"/>
      <c r="X4159" s="129"/>
      <c r="Y4159" s="100"/>
      <c r="Z4159" s="99"/>
      <c r="AA4159" s="100"/>
      <c r="AB4159" s="99"/>
      <c r="AC4159" s="100"/>
      <c r="AD4159" s="105"/>
      <c r="AE4159" s="94"/>
      <c r="AF4159" s="105"/>
      <c r="AG4159" s="94"/>
      <c r="AH4159" s="132"/>
      <c r="AI4159" s="97"/>
      <c r="AJ4159" s="96"/>
      <c r="AK4159" s="176"/>
      <c r="AL4159" s="169"/>
    </row>
    <row r="4160" spans="13:38" x14ac:dyDescent="0.45">
      <c r="M4160" s="96"/>
      <c r="N4160" s="103"/>
      <c r="R4160" s="108"/>
      <c r="S4160" s="98"/>
      <c r="T4160" s="105"/>
      <c r="V4160" s="171"/>
      <c r="W4160" s="95"/>
      <c r="X4160" s="129"/>
      <c r="Y4160" s="100"/>
      <c r="Z4160" s="99"/>
      <c r="AA4160" s="100"/>
      <c r="AB4160" s="99"/>
      <c r="AC4160" s="100"/>
      <c r="AD4160" s="105"/>
      <c r="AE4160" s="94"/>
      <c r="AF4160" s="105"/>
      <c r="AG4160" s="94"/>
      <c r="AH4160" s="132"/>
      <c r="AI4160" s="97"/>
      <c r="AJ4160" s="96"/>
      <c r="AK4160" s="176"/>
      <c r="AL4160" s="169"/>
    </row>
    <row r="4161" spans="13:38" x14ac:dyDescent="0.45">
      <c r="M4161" s="96"/>
      <c r="N4161" s="103"/>
      <c r="R4161" s="108"/>
      <c r="S4161" s="98"/>
      <c r="T4161" s="105"/>
      <c r="V4161" s="171"/>
      <c r="W4161" s="95"/>
      <c r="X4161" s="129"/>
      <c r="Y4161" s="100"/>
      <c r="Z4161" s="99"/>
      <c r="AA4161" s="100"/>
      <c r="AB4161" s="99"/>
      <c r="AC4161" s="100"/>
      <c r="AD4161" s="105"/>
      <c r="AE4161" s="94"/>
      <c r="AF4161" s="105"/>
      <c r="AG4161" s="94"/>
      <c r="AH4161" s="132"/>
      <c r="AI4161" s="97"/>
      <c r="AJ4161" s="96"/>
      <c r="AK4161" s="176"/>
      <c r="AL4161" s="169"/>
    </row>
    <row r="4162" spans="13:38" x14ac:dyDescent="0.45">
      <c r="M4162" s="96"/>
      <c r="N4162" s="103"/>
      <c r="R4162" s="108"/>
      <c r="S4162" s="98"/>
      <c r="T4162" s="105"/>
      <c r="V4162" s="171"/>
      <c r="W4162" s="95"/>
      <c r="X4162" s="129"/>
      <c r="Y4162" s="100"/>
      <c r="Z4162" s="99"/>
      <c r="AA4162" s="100"/>
      <c r="AB4162" s="99"/>
      <c r="AC4162" s="100"/>
      <c r="AD4162" s="105"/>
      <c r="AE4162" s="94"/>
      <c r="AF4162" s="105"/>
      <c r="AG4162" s="94"/>
      <c r="AH4162" s="132"/>
      <c r="AI4162" s="97"/>
      <c r="AJ4162" s="96"/>
      <c r="AK4162" s="176"/>
      <c r="AL4162" s="169"/>
    </row>
    <row r="4163" spans="13:38" x14ac:dyDescent="0.45">
      <c r="M4163" s="96"/>
      <c r="N4163" s="103"/>
      <c r="R4163" s="108"/>
      <c r="S4163" s="98"/>
      <c r="T4163" s="105"/>
      <c r="V4163" s="171"/>
      <c r="W4163" s="95"/>
      <c r="X4163" s="129"/>
      <c r="Y4163" s="100"/>
      <c r="Z4163" s="99"/>
      <c r="AA4163" s="100"/>
      <c r="AB4163" s="99"/>
      <c r="AC4163" s="100"/>
      <c r="AD4163" s="105"/>
      <c r="AE4163" s="94"/>
      <c r="AF4163" s="105"/>
      <c r="AG4163" s="94"/>
      <c r="AH4163" s="132"/>
      <c r="AI4163" s="97"/>
      <c r="AJ4163" s="96"/>
      <c r="AK4163" s="176"/>
      <c r="AL4163" s="169"/>
    </row>
    <row r="4164" spans="13:38" x14ac:dyDescent="0.45">
      <c r="M4164" s="96"/>
      <c r="N4164" s="103"/>
      <c r="R4164" s="108"/>
      <c r="S4164" s="98"/>
      <c r="T4164" s="105"/>
      <c r="V4164" s="171"/>
      <c r="W4164" s="95"/>
      <c r="X4164" s="129"/>
      <c r="Y4164" s="100"/>
      <c r="Z4164" s="99"/>
      <c r="AA4164" s="100"/>
      <c r="AB4164" s="99"/>
      <c r="AC4164" s="100"/>
      <c r="AD4164" s="105"/>
      <c r="AE4164" s="94"/>
      <c r="AF4164" s="105"/>
      <c r="AG4164" s="94"/>
      <c r="AH4164" s="132"/>
      <c r="AI4164" s="97"/>
      <c r="AJ4164" s="96"/>
      <c r="AK4164" s="176"/>
      <c r="AL4164" s="169"/>
    </row>
    <row r="4165" spans="13:38" x14ac:dyDescent="0.45">
      <c r="M4165" s="96"/>
      <c r="N4165" s="103"/>
      <c r="R4165" s="108"/>
      <c r="S4165" s="98"/>
      <c r="T4165" s="105"/>
      <c r="V4165" s="171"/>
      <c r="W4165" s="95"/>
      <c r="X4165" s="129"/>
      <c r="Y4165" s="100"/>
      <c r="Z4165" s="99"/>
      <c r="AA4165" s="100"/>
      <c r="AB4165" s="99"/>
      <c r="AC4165" s="100"/>
      <c r="AD4165" s="105"/>
      <c r="AE4165" s="94"/>
      <c r="AF4165" s="105"/>
      <c r="AG4165" s="94"/>
      <c r="AH4165" s="132"/>
      <c r="AI4165" s="97"/>
      <c r="AJ4165" s="96"/>
      <c r="AK4165" s="176"/>
      <c r="AL4165" s="169"/>
    </row>
    <row r="4166" spans="13:38" x14ac:dyDescent="0.45">
      <c r="M4166" s="96"/>
      <c r="N4166" s="103"/>
      <c r="R4166" s="108"/>
      <c r="S4166" s="98"/>
      <c r="T4166" s="105"/>
      <c r="V4166" s="171"/>
      <c r="W4166" s="95"/>
      <c r="X4166" s="129"/>
      <c r="Y4166" s="100"/>
      <c r="Z4166" s="99"/>
      <c r="AA4166" s="100"/>
      <c r="AB4166" s="99"/>
      <c r="AC4166" s="100"/>
      <c r="AD4166" s="105"/>
      <c r="AE4166" s="94"/>
      <c r="AF4166" s="105"/>
      <c r="AG4166" s="94"/>
      <c r="AH4166" s="132"/>
      <c r="AI4166" s="97"/>
      <c r="AJ4166" s="96"/>
      <c r="AK4166" s="176"/>
      <c r="AL4166" s="169"/>
    </row>
    <row r="4167" spans="13:38" x14ac:dyDescent="0.45">
      <c r="M4167" s="96"/>
      <c r="N4167" s="103"/>
      <c r="R4167" s="108"/>
      <c r="S4167" s="98"/>
      <c r="T4167" s="105"/>
      <c r="V4167" s="171"/>
      <c r="W4167" s="95"/>
      <c r="X4167" s="129"/>
      <c r="Y4167" s="100"/>
      <c r="Z4167" s="99"/>
      <c r="AA4167" s="100"/>
      <c r="AB4167" s="99"/>
      <c r="AC4167" s="100"/>
      <c r="AD4167" s="105"/>
      <c r="AE4167" s="94"/>
      <c r="AF4167" s="105"/>
      <c r="AG4167" s="94"/>
      <c r="AH4167" s="132"/>
      <c r="AI4167" s="97"/>
      <c r="AJ4167" s="96"/>
      <c r="AK4167" s="176"/>
      <c r="AL4167" s="169"/>
    </row>
    <row r="4168" spans="13:38" x14ac:dyDescent="0.45">
      <c r="M4168" s="96"/>
      <c r="N4168" s="103"/>
      <c r="R4168" s="108"/>
      <c r="S4168" s="98"/>
      <c r="T4168" s="105"/>
      <c r="V4168" s="171"/>
      <c r="W4168" s="95"/>
      <c r="X4168" s="129"/>
      <c r="Y4168" s="100"/>
      <c r="Z4168" s="99"/>
      <c r="AA4168" s="100"/>
      <c r="AB4168" s="99"/>
      <c r="AC4168" s="100"/>
      <c r="AD4168" s="105"/>
      <c r="AE4168" s="94"/>
      <c r="AF4168" s="105"/>
      <c r="AG4168" s="94"/>
      <c r="AH4168" s="132"/>
      <c r="AI4168" s="97"/>
      <c r="AJ4168" s="96"/>
      <c r="AK4168" s="176"/>
      <c r="AL4168" s="169"/>
    </row>
    <row r="4169" spans="13:38" x14ac:dyDescent="0.45">
      <c r="M4169" s="96"/>
      <c r="N4169" s="103"/>
      <c r="R4169" s="108"/>
      <c r="S4169" s="98"/>
      <c r="T4169" s="105"/>
      <c r="V4169" s="171"/>
      <c r="W4169" s="95"/>
      <c r="X4169" s="129"/>
      <c r="Y4169" s="100"/>
      <c r="Z4169" s="99"/>
      <c r="AA4169" s="100"/>
      <c r="AB4169" s="99"/>
      <c r="AC4169" s="100"/>
      <c r="AD4169" s="105"/>
      <c r="AE4169" s="94"/>
      <c r="AF4169" s="105"/>
      <c r="AG4169" s="94"/>
      <c r="AH4169" s="132"/>
      <c r="AI4169" s="97"/>
      <c r="AJ4169" s="96"/>
      <c r="AK4169" s="176"/>
      <c r="AL4169" s="169"/>
    </row>
    <row r="4170" spans="13:38" x14ac:dyDescent="0.45">
      <c r="M4170" s="96"/>
      <c r="N4170" s="103"/>
      <c r="R4170" s="108"/>
      <c r="S4170" s="98"/>
      <c r="T4170" s="105"/>
      <c r="V4170" s="171"/>
      <c r="W4170" s="95"/>
      <c r="X4170" s="129"/>
      <c r="Y4170" s="100"/>
      <c r="Z4170" s="99"/>
      <c r="AA4170" s="100"/>
      <c r="AB4170" s="99"/>
      <c r="AC4170" s="100"/>
      <c r="AD4170" s="105"/>
      <c r="AE4170" s="94"/>
      <c r="AF4170" s="105"/>
      <c r="AG4170" s="94"/>
      <c r="AH4170" s="132"/>
      <c r="AI4170" s="97"/>
      <c r="AJ4170" s="96"/>
      <c r="AK4170" s="176"/>
      <c r="AL4170" s="169"/>
    </row>
    <row r="4171" spans="13:38" x14ac:dyDescent="0.45">
      <c r="M4171" s="96"/>
      <c r="N4171" s="103"/>
      <c r="R4171" s="108"/>
      <c r="S4171" s="98"/>
      <c r="T4171" s="105"/>
      <c r="V4171" s="171"/>
      <c r="W4171" s="95"/>
      <c r="X4171" s="129"/>
      <c r="Y4171" s="100"/>
      <c r="Z4171" s="99"/>
      <c r="AA4171" s="100"/>
      <c r="AB4171" s="99"/>
      <c r="AC4171" s="100"/>
      <c r="AD4171" s="105"/>
      <c r="AE4171" s="94"/>
      <c r="AF4171" s="105"/>
      <c r="AG4171" s="94"/>
      <c r="AH4171" s="132"/>
      <c r="AI4171" s="97"/>
      <c r="AJ4171" s="96"/>
      <c r="AK4171" s="176"/>
      <c r="AL4171" s="169"/>
    </row>
    <row r="4172" spans="13:38" x14ac:dyDescent="0.45">
      <c r="M4172" s="96"/>
      <c r="N4172" s="103"/>
      <c r="R4172" s="108"/>
      <c r="S4172" s="98"/>
      <c r="T4172" s="105"/>
      <c r="V4172" s="171"/>
      <c r="W4172" s="95"/>
      <c r="X4172" s="129"/>
      <c r="Y4172" s="100"/>
      <c r="Z4172" s="99"/>
      <c r="AA4172" s="100"/>
      <c r="AB4172" s="99"/>
      <c r="AC4172" s="100"/>
      <c r="AD4172" s="105"/>
      <c r="AE4172" s="94"/>
      <c r="AF4172" s="105"/>
      <c r="AG4172" s="94"/>
      <c r="AH4172" s="132"/>
      <c r="AI4172" s="97"/>
      <c r="AJ4172" s="96"/>
      <c r="AK4172" s="176"/>
      <c r="AL4172" s="169"/>
    </row>
    <row r="4173" spans="13:38" x14ac:dyDescent="0.45">
      <c r="M4173" s="96"/>
      <c r="N4173" s="103"/>
      <c r="R4173" s="108"/>
      <c r="S4173" s="98"/>
      <c r="T4173" s="105"/>
      <c r="V4173" s="171"/>
      <c r="W4173" s="95"/>
      <c r="X4173" s="129"/>
      <c r="Y4173" s="100"/>
      <c r="Z4173" s="99"/>
      <c r="AA4173" s="100"/>
      <c r="AB4173" s="99"/>
      <c r="AC4173" s="100"/>
      <c r="AD4173" s="105"/>
      <c r="AE4173" s="94"/>
      <c r="AF4173" s="105"/>
      <c r="AG4173" s="94"/>
      <c r="AH4173" s="132"/>
      <c r="AI4173" s="97"/>
      <c r="AJ4173" s="96"/>
      <c r="AK4173" s="176"/>
      <c r="AL4173" s="169"/>
    </row>
    <row r="4174" spans="13:38" x14ac:dyDescent="0.45">
      <c r="M4174" s="96"/>
      <c r="N4174" s="103"/>
      <c r="R4174" s="108"/>
      <c r="S4174" s="98"/>
      <c r="T4174" s="105"/>
      <c r="V4174" s="171"/>
      <c r="W4174" s="95"/>
      <c r="X4174" s="129"/>
      <c r="Y4174" s="100"/>
      <c r="Z4174" s="99"/>
      <c r="AA4174" s="100"/>
      <c r="AB4174" s="99"/>
      <c r="AC4174" s="100"/>
      <c r="AD4174" s="105"/>
      <c r="AE4174" s="94"/>
      <c r="AF4174" s="105"/>
      <c r="AG4174" s="94"/>
      <c r="AH4174" s="132"/>
      <c r="AI4174" s="97"/>
      <c r="AJ4174" s="96"/>
      <c r="AK4174" s="176"/>
      <c r="AL4174" s="169"/>
    </row>
    <row r="4175" spans="13:38" x14ac:dyDescent="0.45">
      <c r="M4175" s="96"/>
      <c r="N4175" s="103"/>
      <c r="R4175" s="108"/>
      <c r="S4175" s="98"/>
      <c r="T4175" s="105"/>
      <c r="V4175" s="171"/>
      <c r="W4175" s="95"/>
      <c r="X4175" s="129"/>
      <c r="Y4175" s="100"/>
      <c r="Z4175" s="99"/>
      <c r="AA4175" s="100"/>
      <c r="AB4175" s="99"/>
      <c r="AC4175" s="100"/>
      <c r="AD4175" s="105"/>
      <c r="AE4175" s="94"/>
      <c r="AF4175" s="105"/>
      <c r="AG4175" s="94"/>
      <c r="AH4175" s="132"/>
      <c r="AI4175" s="97"/>
      <c r="AJ4175" s="96"/>
      <c r="AK4175" s="176"/>
      <c r="AL4175" s="169"/>
    </row>
    <row r="4176" spans="13:38" x14ac:dyDescent="0.45">
      <c r="M4176" s="96"/>
      <c r="N4176" s="103"/>
      <c r="R4176" s="108"/>
      <c r="S4176" s="98"/>
      <c r="T4176" s="105"/>
      <c r="V4176" s="171"/>
      <c r="W4176" s="95"/>
      <c r="X4176" s="129"/>
      <c r="Y4176" s="100"/>
      <c r="Z4176" s="99"/>
      <c r="AA4176" s="100"/>
      <c r="AB4176" s="99"/>
      <c r="AC4176" s="100"/>
      <c r="AD4176" s="105"/>
      <c r="AE4176" s="94"/>
      <c r="AF4176" s="105"/>
      <c r="AG4176" s="94"/>
      <c r="AH4176" s="132"/>
      <c r="AI4176" s="97"/>
      <c r="AJ4176" s="96"/>
      <c r="AK4176" s="176"/>
      <c r="AL4176" s="169"/>
    </row>
    <row r="4177" spans="13:38" x14ac:dyDescent="0.45">
      <c r="M4177" s="96"/>
      <c r="N4177" s="103"/>
      <c r="R4177" s="108"/>
      <c r="S4177" s="98"/>
      <c r="T4177" s="105"/>
      <c r="V4177" s="171"/>
      <c r="W4177" s="95"/>
      <c r="X4177" s="129"/>
      <c r="Y4177" s="100"/>
      <c r="Z4177" s="99"/>
      <c r="AA4177" s="100"/>
      <c r="AB4177" s="99"/>
      <c r="AC4177" s="100"/>
      <c r="AD4177" s="105"/>
      <c r="AE4177" s="94"/>
      <c r="AF4177" s="105"/>
      <c r="AG4177" s="94"/>
      <c r="AH4177" s="132"/>
      <c r="AI4177" s="97"/>
      <c r="AJ4177" s="96"/>
      <c r="AK4177" s="176"/>
      <c r="AL4177" s="169"/>
    </row>
    <row r="4178" spans="13:38" x14ac:dyDescent="0.45">
      <c r="M4178" s="96"/>
      <c r="N4178" s="103"/>
      <c r="R4178" s="108"/>
      <c r="S4178" s="98"/>
      <c r="T4178" s="105"/>
      <c r="V4178" s="171"/>
      <c r="W4178" s="95"/>
      <c r="X4178" s="129"/>
      <c r="Y4178" s="100"/>
      <c r="Z4178" s="99"/>
      <c r="AA4178" s="100"/>
      <c r="AB4178" s="99"/>
      <c r="AC4178" s="100"/>
      <c r="AD4178" s="105"/>
      <c r="AE4178" s="94"/>
      <c r="AF4178" s="105"/>
      <c r="AG4178" s="94"/>
      <c r="AH4178" s="132"/>
      <c r="AI4178" s="97"/>
      <c r="AJ4178" s="96"/>
      <c r="AK4178" s="176"/>
      <c r="AL4178" s="169"/>
    </row>
    <row r="4179" spans="13:38" x14ac:dyDescent="0.45">
      <c r="M4179" s="96"/>
      <c r="N4179" s="103"/>
      <c r="R4179" s="108"/>
      <c r="S4179" s="98"/>
      <c r="T4179" s="105"/>
      <c r="V4179" s="171"/>
      <c r="W4179" s="95"/>
      <c r="X4179" s="129"/>
      <c r="Y4179" s="100"/>
      <c r="Z4179" s="99"/>
      <c r="AA4179" s="100"/>
      <c r="AB4179" s="99"/>
      <c r="AC4179" s="100"/>
      <c r="AD4179" s="105"/>
      <c r="AE4179" s="94"/>
      <c r="AF4179" s="105"/>
      <c r="AG4179" s="94"/>
      <c r="AH4179" s="132"/>
      <c r="AI4179" s="97"/>
      <c r="AJ4179" s="96"/>
      <c r="AK4179" s="176"/>
      <c r="AL4179" s="169"/>
    </row>
    <row r="4180" spans="13:38" x14ac:dyDescent="0.45">
      <c r="M4180" s="96"/>
      <c r="N4180" s="103"/>
      <c r="R4180" s="108"/>
      <c r="S4180" s="98"/>
      <c r="T4180" s="105"/>
      <c r="V4180" s="171"/>
      <c r="W4180" s="95"/>
      <c r="X4180" s="129"/>
      <c r="Y4180" s="100"/>
      <c r="Z4180" s="99"/>
      <c r="AA4180" s="100"/>
      <c r="AB4180" s="99"/>
      <c r="AC4180" s="100"/>
      <c r="AD4180" s="105"/>
      <c r="AE4180" s="94"/>
      <c r="AF4180" s="105"/>
      <c r="AG4180" s="94"/>
      <c r="AH4180" s="132"/>
      <c r="AI4180" s="97"/>
      <c r="AJ4180" s="96"/>
      <c r="AK4180" s="176"/>
      <c r="AL4180" s="169"/>
    </row>
    <row r="4181" spans="13:38" x14ac:dyDescent="0.45">
      <c r="M4181" s="96"/>
      <c r="N4181" s="103"/>
      <c r="R4181" s="108"/>
      <c r="S4181" s="98"/>
      <c r="T4181" s="105"/>
      <c r="V4181" s="171"/>
      <c r="W4181" s="95"/>
      <c r="X4181" s="129"/>
      <c r="Y4181" s="100"/>
      <c r="Z4181" s="99"/>
      <c r="AA4181" s="100"/>
      <c r="AB4181" s="99"/>
      <c r="AC4181" s="100"/>
      <c r="AD4181" s="105"/>
      <c r="AE4181" s="94"/>
      <c r="AF4181" s="105"/>
      <c r="AG4181" s="94"/>
      <c r="AH4181" s="132"/>
      <c r="AI4181" s="97"/>
      <c r="AJ4181" s="96"/>
      <c r="AK4181" s="176"/>
      <c r="AL4181" s="169"/>
    </row>
    <row r="4182" spans="13:38" x14ac:dyDescent="0.45">
      <c r="M4182" s="96"/>
      <c r="N4182" s="103"/>
      <c r="R4182" s="108"/>
      <c r="S4182" s="98"/>
      <c r="T4182" s="105"/>
      <c r="V4182" s="171"/>
      <c r="W4182" s="95"/>
      <c r="X4182" s="129"/>
      <c r="Y4182" s="100"/>
      <c r="Z4182" s="99"/>
      <c r="AA4182" s="100"/>
      <c r="AB4182" s="99"/>
      <c r="AC4182" s="100"/>
      <c r="AD4182" s="105"/>
      <c r="AE4182" s="94"/>
      <c r="AF4182" s="105"/>
      <c r="AG4182" s="94"/>
      <c r="AH4182" s="132"/>
      <c r="AI4182" s="97"/>
      <c r="AJ4182" s="96"/>
      <c r="AK4182" s="176"/>
      <c r="AL4182" s="169"/>
    </row>
    <row r="4183" spans="13:38" x14ac:dyDescent="0.45">
      <c r="M4183" s="96"/>
      <c r="N4183" s="103"/>
      <c r="R4183" s="108"/>
      <c r="S4183" s="98"/>
      <c r="T4183" s="105"/>
      <c r="V4183" s="171"/>
      <c r="W4183" s="95"/>
      <c r="X4183" s="129"/>
      <c r="Y4183" s="100"/>
      <c r="Z4183" s="99"/>
      <c r="AA4183" s="100"/>
      <c r="AB4183" s="99"/>
      <c r="AC4183" s="100"/>
      <c r="AD4183" s="105"/>
      <c r="AE4183" s="94"/>
      <c r="AF4183" s="105"/>
      <c r="AG4183" s="94"/>
      <c r="AH4183" s="132"/>
      <c r="AI4183" s="97"/>
      <c r="AJ4183" s="96"/>
      <c r="AK4183" s="176"/>
      <c r="AL4183" s="169"/>
    </row>
    <row r="4184" spans="13:38" x14ac:dyDescent="0.45">
      <c r="M4184" s="96"/>
      <c r="N4184" s="103"/>
      <c r="R4184" s="108"/>
      <c r="S4184" s="98"/>
      <c r="T4184" s="105"/>
      <c r="V4184" s="171"/>
      <c r="W4184" s="95"/>
      <c r="X4184" s="129"/>
      <c r="Y4184" s="100"/>
      <c r="Z4184" s="99"/>
      <c r="AA4184" s="100"/>
      <c r="AB4184" s="99"/>
      <c r="AC4184" s="100"/>
      <c r="AD4184" s="105"/>
      <c r="AE4184" s="94"/>
      <c r="AF4184" s="105"/>
      <c r="AG4184" s="94"/>
      <c r="AH4184" s="132"/>
      <c r="AI4184" s="97"/>
      <c r="AJ4184" s="96"/>
      <c r="AK4184" s="176"/>
      <c r="AL4184" s="169"/>
    </row>
    <row r="4185" spans="13:38" x14ac:dyDescent="0.45">
      <c r="M4185" s="96"/>
      <c r="N4185" s="103"/>
      <c r="R4185" s="108"/>
      <c r="S4185" s="98"/>
      <c r="T4185" s="105"/>
      <c r="V4185" s="171"/>
      <c r="W4185" s="95"/>
      <c r="X4185" s="129"/>
      <c r="Y4185" s="100"/>
      <c r="Z4185" s="99"/>
      <c r="AA4185" s="100"/>
      <c r="AB4185" s="99"/>
      <c r="AC4185" s="100"/>
      <c r="AD4185" s="105"/>
      <c r="AE4185" s="94"/>
      <c r="AF4185" s="105"/>
      <c r="AG4185" s="94"/>
      <c r="AH4185" s="132"/>
      <c r="AI4185" s="97"/>
      <c r="AJ4185" s="96"/>
      <c r="AK4185" s="176"/>
      <c r="AL4185" s="169"/>
    </row>
    <row r="4186" spans="13:38" x14ac:dyDescent="0.45">
      <c r="M4186" s="96"/>
      <c r="N4186" s="103"/>
      <c r="R4186" s="108"/>
      <c r="S4186" s="98"/>
      <c r="T4186" s="105"/>
      <c r="V4186" s="171"/>
      <c r="W4186" s="95"/>
      <c r="X4186" s="129"/>
      <c r="Y4186" s="100"/>
      <c r="Z4186" s="99"/>
      <c r="AA4186" s="100"/>
      <c r="AB4186" s="99"/>
      <c r="AC4186" s="100"/>
      <c r="AD4186" s="105"/>
      <c r="AE4186" s="94"/>
      <c r="AF4186" s="105"/>
      <c r="AG4186" s="94"/>
      <c r="AH4186" s="132"/>
      <c r="AI4186" s="97"/>
      <c r="AJ4186" s="96"/>
      <c r="AK4186" s="176"/>
      <c r="AL4186" s="169"/>
    </row>
    <row r="4187" spans="13:38" x14ac:dyDescent="0.45">
      <c r="M4187" s="96"/>
      <c r="N4187" s="103"/>
      <c r="R4187" s="108"/>
      <c r="S4187" s="98"/>
      <c r="T4187" s="105"/>
      <c r="V4187" s="171"/>
      <c r="W4187" s="95"/>
      <c r="X4187" s="129"/>
      <c r="Y4187" s="100"/>
      <c r="Z4187" s="99"/>
      <c r="AA4187" s="100"/>
      <c r="AB4187" s="99"/>
      <c r="AC4187" s="100"/>
      <c r="AD4187" s="105"/>
      <c r="AE4187" s="94"/>
      <c r="AF4187" s="105"/>
      <c r="AG4187" s="94"/>
      <c r="AH4187" s="132"/>
      <c r="AI4187" s="97"/>
      <c r="AJ4187" s="96"/>
      <c r="AK4187" s="176"/>
      <c r="AL4187" s="169"/>
    </row>
    <row r="4188" spans="13:38" x14ac:dyDescent="0.45">
      <c r="M4188" s="96"/>
      <c r="N4188" s="103"/>
      <c r="R4188" s="108"/>
      <c r="S4188" s="98"/>
      <c r="T4188" s="105"/>
      <c r="V4188" s="171"/>
      <c r="W4188" s="95"/>
      <c r="X4188" s="129"/>
      <c r="Y4188" s="100"/>
      <c r="Z4188" s="99"/>
      <c r="AA4188" s="100"/>
      <c r="AB4188" s="99"/>
      <c r="AC4188" s="100"/>
      <c r="AD4188" s="105"/>
      <c r="AE4188" s="94"/>
      <c r="AF4188" s="105"/>
      <c r="AG4188" s="94"/>
      <c r="AH4188" s="132"/>
      <c r="AI4188" s="97"/>
      <c r="AJ4188" s="96"/>
      <c r="AK4188" s="176"/>
      <c r="AL4188" s="169"/>
    </row>
    <row r="4189" spans="13:38" x14ac:dyDescent="0.45">
      <c r="M4189" s="96"/>
      <c r="N4189" s="103"/>
      <c r="R4189" s="108"/>
      <c r="S4189" s="98"/>
      <c r="T4189" s="105"/>
      <c r="V4189" s="171"/>
      <c r="W4189" s="95"/>
      <c r="X4189" s="129"/>
      <c r="Y4189" s="100"/>
      <c r="Z4189" s="99"/>
      <c r="AA4189" s="100"/>
      <c r="AB4189" s="99"/>
      <c r="AC4189" s="100"/>
      <c r="AD4189" s="105"/>
      <c r="AE4189" s="94"/>
      <c r="AF4189" s="105"/>
      <c r="AG4189" s="94"/>
      <c r="AH4189" s="132"/>
      <c r="AI4189" s="97"/>
      <c r="AJ4189" s="96"/>
      <c r="AK4189" s="176"/>
      <c r="AL4189" s="169"/>
    </row>
    <row r="4190" spans="13:38" x14ac:dyDescent="0.45">
      <c r="M4190" s="96"/>
      <c r="N4190" s="103"/>
      <c r="R4190" s="108"/>
      <c r="S4190" s="98"/>
      <c r="T4190" s="105"/>
      <c r="V4190" s="171"/>
      <c r="W4190" s="95"/>
      <c r="X4190" s="129"/>
      <c r="Y4190" s="100"/>
      <c r="Z4190" s="99"/>
      <c r="AA4190" s="100"/>
      <c r="AB4190" s="99"/>
      <c r="AC4190" s="100"/>
      <c r="AD4190" s="105"/>
      <c r="AE4190" s="94"/>
      <c r="AF4190" s="105"/>
      <c r="AG4190" s="94"/>
      <c r="AH4190" s="132"/>
      <c r="AI4190" s="97"/>
      <c r="AJ4190" s="96"/>
      <c r="AK4190" s="176"/>
      <c r="AL4190" s="169"/>
    </row>
    <row r="4191" spans="13:38" x14ac:dyDescent="0.45">
      <c r="M4191" s="96"/>
      <c r="N4191" s="103"/>
      <c r="R4191" s="108"/>
      <c r="S4191" s="98"/>
      <c r="T4191" s="105"/>
      <c r="V4191" s="171"/>
      <c r="W4191" s="95"/>
      <c r="X4191" s="129"/>
      <c r="Y4191" s="100"/>
      <c r="Z4191" s="99"/>
      <c r="AA4191" s="100"/>
      <c r="AB4191" s="99"/>
      <c r="AC4191" s="100"/>
      <c r="AD4191" s="105"/>
      <c r="AE4191" s="94"/>
      <c r="AF4191" s="105"/>
      <c r="AG4191" s="94"/>
      <c r="AH4191" s="132"/>
      <c r="AI4191" s="97"/>
      <c r="AJ4191" s="96"/>
      <c r="AK4191" s="176"/>
      <c r="AL4191" s="169"/>
    </row>
    <row r="4192" spans="13:38" x14ac:dyDescent="0.45">
      <c r="M4192" s="96"/>
      <c r="N4192" s="103"/>
      <c r="R4192" s="108"/>
      <c r="S4192" s="98"/>
      <c r="T4192" s="105"/>
      <c r="V4192" s="171"/>
      <c r="W4192" s="95"/>
      <c r="X4192" s="129"/>
      <c r="Y4192" s="100"/>
      <c r="Z4192" s="99"/>
      <c r="AA4192" s="100"/>
      <c r="AB4192" s="99"/>
      <c r="AC4192" s="100"/>
      <c r="AD4192" s="105"/>
      <c r="AE4192" s="94"/>
      <c r="AF4192" s="105"/>
      <c r="AG4192" s="94"/>
      <c r="AH4192" s="132"/>
      <c r="AI4192" s="97"/>
      <c r="AJ4192" s="96"/>
      <c r="AK4192" s="176"/>
      <c r="AL4192" s="169"/>
    </row>
    <row r="4193" spans="13:38" x14ac:dyDescent="0.45">
      <c r="M4193" s="96"/>
      <c r="N4193" s="103"/>
      <c r="R4193" s="108"/>
      <c r="S4193" s="98"/>
      <c r="T4193" s="105"/>
      <c r="V4193" s="171"/>
      <c r="W4193" s="95"/>
      <c r="X4193" s="129"/>
      <c r="Y4193" s="100"/>
      <c r="Z4193" s="99"/>
      <c r="AA4193" s="100"/>
      <c r="AB4193" s="99"/>
      <c r="AC4193" s="100"/>
      <c r="AD4193" s="105"/>
      <c r="AE4193" s="94"/>
      <c r="AF4193" s="105"/>
      <c r="AG4193" s="94"/>
      <c r="AH4193" s="132"/>
      <c r="AI4193" s="97"/>
      <c r="AJ4193" s="96"/>
      <c r="AK4193" s="176"/>
      <c r="AL4193" s="169"/>
    </row>
    <row r="4194" spans="13:38" x14ac:dyDescent="0.45">
      <c r="M4194" s="96"/>
      <c r="N4194" s="103"/>
      <c r="R4194" s="108"/>
      <c r="S4194" s="98"/>
      <c r="T4194" s="105"/>
      <c r="V4194" s="171"/>
      <c r="W4194" s="95"/>
      <c r="X4194" s="129"/>
      <c r="Y4194" s="100"/>
      <c r="Z4194" s="99"/>
      <c r="AA4194" s="100"/>
      <c r="AB4194" s="99"/>
      <c r="AC4194" s="100"/>
      <c r="AD4194" s="105"/>
      <c r="AE4194" s="94"/>
      <c r="AF4194" s="105"/>
      <c r="AG4194" s="94"/>
      <c r="AH4194" s="132"/>
      <c r="AI4194" s="97"/>
      <c r="AJ4194" s="96"/>
      <c r="AK4194" s="176"/>
      <c r="AL4194" s="169"/>
    </row>
    <row r="4195" spans="13:38" x14ac:dyDescent="0.45">
      <c r="M4195" s="96"/>
      <c r="N4195" s="103"/>
      <c r="R4195" s="108"/>
      <c r="S4195" s="98"/>
      <c r="T4195" s="105"/>
      <c r="V4195" s="171"/>
      <c r="W4195" s="95"/>
      <c r="X4195" s="129"/>
      <c r="Y4195" s="100"/>
      <c r="Z4195" s="99"/>
      <c r="AA4195" s="100"/>
      <c r="AB4195" s="99"/>
      <c r="AC4195" s="100"/>
      <c r="AD4195" s="105"/>
      <c r="AE4195" s="94"/>
      <c r="AF4195" s="105"/>
      <c r="AG4195" s="94"/>
      <c r="AH4195" s="132"/>
      <c r="AI4195" s="97"/>
      <c r="AJ4195" s="96"/>
      <c r="AK4195" s="176"/>
      <c r="AL4195" s="169"/>
    </row>
    <row r="4196" spans="13:38" x14ac:dyDescent="0.45">
      <c r="M4196" s="96"/>
      <c r="N4196" s="103"/>
      <c r="R4196" s="108"/>
      <c r="S4196" s="98"/>
      <c r="T4196" s="105"/>
      <c r="V4196" s="171"/>
      <c r="W4196" s="95"/>
      <c r="X4196" s="129"/>
      <c r="Y4196" s="100"/>
      <c r="Z4196" s="99"/>
      <c r="AA4196" s="100"/>
      <c r="AB4196" s="99"/>
      <c r="AC4196" s="100"/>
      <c r="AD4196" s="105"/>
      <c r="AE4196" s="94"/>
      <c r="AF4196" s="105"/>
      <c r="AG4196" s="94"/>
      <c r="AH4196" s="132"/>
      <c r="AI4196" s="97"/>
      <c r="AJ4196" s="96"/>
      <c r="AK4196" s="176"/>
      <c r="AL4196" s="169"/>
    </row>
    <row r="4197" spans="13:38" x14ac:dyDescent="0.45">
      <c r="M4197" s="96"/>
      <c r="N4197" s="103"/>
      <c r="R4197" s="108"/>
      <c r="S4197" s="98"/>
      <c r="T4197" s="105"/>
      <c r="V4197" s="171"/>
      <c r="W4197" s="95"/>
      <c r="X4197" s="129"/>
      <c r="Y4197" s="100"/>
      <c r="Z4197" s="99"/>
      <c r="AA4197" s="100"/>
      <c r="AB4197" s="99"/>
      <c r="AC4197" s="100"/>
      <c r="AD4197" s="105"/>
      <c r="AE4197" s="94"/>
      <c r="AF4197" s="105"/>
      <c r="AG4197" s="94"/>
      <c r="AH4197" s="132"/>
      <c r="AI4197" s="97"/>
      <c r="AJ4197" s="96"/>
      <c r="AK4197" s="176"/>
      <c r="AL4197" s="169"/>
    </row>
    <row r="4198" spans="13:38" x14ac:dyDescent="0.45">
      <c r="M4198" s="96"/>
      <c r="N4198" s="103"/>
      <c r="R4198" s="108"/>
      <c r="S4198" s="98"/>
      <c r="T4198" s="105"/>
      <c r="V4198" s="171"/>
      <c r="W4198" s="95"/>
      <c r="X4198" s="129"/>
      <c r="Y4198" s="100"/>
      <c r="Z4198" s="99"/>
      <c r="AA4198" s="100"/>
      <c r="AB4198" s="99"/>
      <c r="AC4198" s="100"/>
      <c r="AD4198" s="105"/>
      <c r="AE4198" s="94"/>
      <c r="AF4198" s="105"/>
      <c r="AG4198" s="94"/>
      <c r="AH4198" s="132"/>
      <c r="AI4198" s="97"/>
      <c r="AJ4198" s="96"/>
      <c r="AK4198" s="176"/>
      <c r="AL4198" s="169"/>
    </row>
    <row r="4199" spans="13:38" x14ac:dyDescent="0.45">
      <c r="M4199" s="96"/>
      <c r="N4199" s="103"/>
      <c r="R4199" s="108"/>
      <c r="S4199" s="98"/>
      <c r="T4199" s="105"/>
      <c r="V4199" s="171"/>
      <c r="W4199" s="95"/>
      <c r="X4199" s="129"/>
      <c r="Y4199" s="100"/>
      <c r="Z4199" s="99"/>
      <c r="AA4199" s="100"/>
      <c r="AB4199" s="99"/>
      <c r="AC4199" s="100"/>
      <c r="AD4199" s="105"/>
      <c r="AE4199" s="94"/>
      <c r="AF4199" s="105"/>
      <c r="AG4199" s="94"/>
      <c r="AH4199" s="132"/>
      <c r="AI4199" s="97"/>
      <c r="AJ4199" s="96"/>
      <c r="AK4199" s="176"/>
      <c r="AL4199" s="169"/>
    </row>
    <row r="4200" spans="13:38" x14ac:dyDescent="0.45">
      <c r="M4200" s="96"/>
      <c r="N4200" s="103"/>
      <c r="R4200" s="108"/>
      <c r="S4200" s="98"/>
      <c r="T4200" s="105"/>
      <c r="V4200" s="171"/>
      <c r="W4200" s="95"/>
      <c r="X4200" s="129"/>
      <c r="Y4200" s="100"/>
      <c r="Z4200" s="99"/>
      <c r="AA4200" s="100"/>
      <c r="AB4200" s="99"/>
      <c r="AC4200" s="100"/>
      <c r="AD4200" s="105"/>
      <c r="AE4200" s="94"/>
      <c r="AF4200" s="105"/>
      <c r="AG4200" s="94"/>
      <c r="AH4200" s="132"/>
      <c r="AI4200" s="97"/>
      <c r="AJ4200" s="96"/>
      <c r="AK4200" s="176"/>
      <c r="AL4200" s="169"/>
    </row>
    <row r="4201" spans="13:38" x14ac:dyDescent="0.45">
      <c r="M4201" s="96"/>
      <c r="N4201" s="103"/>
      <c r="R4201" s="108"/>
      <c r="S4201" s="98"/>
      <c r="T4201" s="105"/>
      <c r="V4201" s="171"/>
      <c r="W4201" s="95"/>
      <c r="X4201" s="129"/>
      <c r="Y4201" s="100"/>
      <c r="Z4201" s="99"/>
      <c r="AA4201" s="100"/>
      <c r="AB4201" s="99"/>
      <c r="AC4201" s="100"/>
      <c r="AD4201" s="105"/>
      <c r="AE4201" s="94"/>
      <c r="AF4201" s="105"/>
      <c r="AG4201" s="94"/>
      <c r="AH4201" s="132"/>
      <c r="AI4201" s="97"/>
      <c r="AJ4201" s="96"/>
      <c r="AK4201" s="176"/>
      <c r="AL4201" s="169"/>
    </row>
    <row r="4202" spans="13:38" x14ac:dyDescent="0.45">
      <c r="M4202" s="96"/>
      <c r="N4202" s="103"/>
      <c r="R4202" s="108"/>
      <c r="S4202" s="98"/>
      <c r="T4202" s="105"/>
      <c r="V4202" s="171"/>
      <c r="W4202" s="95"/>
      <c r="X4202" s="129"/>
      <c r="Y4202" s="100"/>
      <c r="Z4202" s="99"/>
      <c r="AA4202" s="100"/>
      <c r="AB4202" s="99"/>
      <c r="AC4202" s="100"/>
      <c r="AD4202" s="105"/>
      <c r="AE4202" s="94"/>
      <c r="AF4202" s="105"/>
      <c r="AG4202" s="94"/>
      <c r="AH4202" s="132"/>
      <c r="AI4202" s="97"/>
      <c r="AJ4202" s="96"/>
      <c r="AK4202" s="176"/>
      <c r="AL4202" s="169"/>
    </row>
    <row r="4203" spans="13:38" x14ac:dyDescent="0.45">
      <c r="M4203" s="96"/>
      <c r="N4203" s="103"/>
      <c r="R4203" s="108"/>
      <c r="S4203" s="98"/>
      <c r="T4203" s="105"/>
      <c r="V4203" s="171"/>
      <c r="W4203" s="95"/>
      <c r="X4203" s="129"/>
      <c r="Y4203" s="100"/>
      <c r="Z4203" s="99"/>
      <c r="AA4203" s="100"/>
      <c r="AB4203" s="99"/>
      <c r="AC4203" s="100"/>
      <c r="AD4203" s="105"/>
      <c r="AE4203" s="94"/>
      <c r="AF4203" s="105"/>
      <c r="AG4203" s="94"/>
      <c r="AH4203" s="132"/>
      <c r="AI4203" s="97"/>
      <c r="AJ4203" s="96"/>
      <c r="AK4203" s="176"/>
      <c r="AL4203" s="169"/>
    </row>
    <row r="4204" spans="13:38" x14ac:dyDescent="0.45">
      <c r="M4204" s="96"/>
      <c r="N4204" s="103"/>
      <c r="R4204" s="108"/>
      <c r="S4204" s="98"/>
      <c r="T4204" s="105"/>
      <c r="V4204" s="171"/>
      <c r="W4204" s="95"/>
      <c r="X4204" s="129"/>
      <c r="Y4204" s="100"/>
      <c r="Z4204" s="99"/>
      <c r="AA4204" s="100"/>
      <c r="AB4204" s="99"/>
      <c r="AC4204" s="100"/>
      <c r="AD4204" s="105"/>
      <c r="AE4204" s="94"/>
      <c r="AF4204" s="105"/>
      <c r="AG4204" s="94"/>
      <c r="AH4204" s="132"/>
      <c r="AI4204" s="97"/>
      <c r="AJ4204" s="96"/>
      <c r="AK4204" s="176"/>
      <c r="AL4204" s="169"/>
    </row>
    <row r="4205" spans="13:38" x14ac:dyDescent="0.45">
      <c r="M4205" s="96"/>
      <c r="N4205" s="103"/>
      <c r="R4205" s="108"/>
      <c r="S4205" s="98"/>
      <c r="T4205" s="105"/>
      <c r="V4205" s="171"/>
      <c r="W4205" s="95"/>
      <c r="X4205" s="129"/>
      <c r="Y4205" s="100"/>
      <c r="Z4205" s="99"/>
      <c r="AA4205" s="100"/>
      <c r="AB4205" s="99"/>
      <c r="AC4205" s="100"/>
      <c r="AD4205" s="105"/>
      <c r="AE4205" s="94"/>
      <c r="AF4205" s="105"/>
      <c r="AG4205" s="94"/>
      <c r="AH4205" s="132"/>
      <c r="AI4205" s="97"/>
      <c r="AJ4205" s="96"/>
      <c r="AK4205" s="176"/>
      <c r="AL4205" s="169"/>
    </row>
    <row r="4206" spans="13:38" x14ac:dyDescent="0.45">
      <c r="M4206" s="96"/>
      <c r="N4206" s="103"/>
      <c r="R4206" s="108"/>
      <c r="S4206" s="98"/>
      <c r="T4206" s="105"/>
      <c r="V4206" s="171"/>
      <c r="W4206" s="95"/>
      <c r="X4206" s="129"/>
      <c r="Y4206" s="100"/>
      <c r="Z4206" s="99"/>
      <c r="AA4206" s="100"/>
      <c r="AB4206" s="99"/>
      <c r="AC4206" s="100"/>
      <c r="AD4206" s="105"/>
      <c r="AE4206" s="94"/>
      <c r="AF4206" s="105"/>
      <c r="AG4206" s="94"/>
      <c r="AH4206" s="132"/>
      <c r="AI4206" s="97"/>
      <c r="AJ4206" s="96"/>
      <c r="AK4206" s="176"/>
      <c r="AL4206" s="169"/>
    </row>
    <row r="4207" spans="13:38" x14ac:dyDescent="0.45">
      <c r="M4207" s="96"/>
      <c r="N4207" s="103"/>
      <c r="R4207" s="108"/>
      <c r="S4207" s="98"/>
      <c r="T4207" s="105"/>
      <c r="V4207" s="171"/>
      <c r="W4207" s="95"/>
      <c r="X4207" s="129"/>
      <c r="Y4207" s="100"/>
      <c r="Z4207" s="99"/>
      <c r="AA4207" s="100"/>
      <c r="AB4207" s="99"/>
      <c r="AC4207" s="100"/>
      <c r="AD4207" s="105"/>
      <c r="AE4207" s="94"/>
      <c r="AF4207" s="105"/>
      <c r="AG4207" s="94"/>
      <c r="AH4207" s="132"/>
      <c r="AI4207" s="97"/>
      <c r="AJ4207" s="96"/>
      <c r="AK4207" s="176"/>
      <c r="AL4207" s="169"/>
    </row>
    <row r="4208" spans="13:38" x14ac:dyDescent="0.45">
      <c r="M4208" s="96"/>
      <c r="N4208" s="103"/>
      <c r="R4208" s="108"/>
      <c r="S4208" s="98"/>
      <c r="T4208" s="105"/>
      <c r="V4208" s="171"/>
      <c r="W4208" s="95"/>
      <c r="X4208" s="129"/>
      <c r="Y4208" s="100"/>
      <c r="Z4208" s="99"/>
      <c r="AA4208" s="100"/>
      <c r="AB4208" s="99"/>
      <c r="AC4208" s="100"/>
      <c r="AD4208" s="105"/>
      <c r="AE4208" s="94"/>
      <c r="AF4208" s="105"/>
      <c r="AG4208" s="94"/>
      <c r="AH4208" s="132"/>
      <c r="AI4208" s="97"/>
      <c r="AJ4208" s="96"/>
      <c r="AK4208" s="176"/>
      <c r="AL4208" s="169"/>
    </row>
    <row r="4209" spans="13:38" x14ac:dyDescent="0.45">
      <c r="M4209" s="96"/>
      <c r="N4209" s="103"/>
      <c r="R4209" s="108"/>
      <c r="S4209" s="98"/>
      <c r="T4209" s="105"/>
      <c r="V4209" s="171"/>
      <c r="W4209" s="95"/>
      <c r="X4209" s="129"/>
      <c r="Y4209" s="100"/>
      <c r="Z4209" s="99"/>
      <c r="AA4209" s="100"/>
      <c r="AB4209" s="99"/>
      <c r="AC4209" s="100"/>
      <c r="AD4209" s="105"/>
      <c r="AE4209" s="94"/>
      <c r="AF4209" s="105"/>
      <c r="AG4209" s="94"/>
      <c r="AH4209" s="132"/>
      <c r="AI4209" s="97"/>
      <c r="AJ4209" s="96"/>
      <c r="AK4209" s="176"/>
      <c r="AL4209" s="169"/>
    </row>
    <row r="4210" spans="13:38" x14ac:dyDescent="0.45">
      <c r="M4210" s="96"/>
      <c r="N4210" s="103"/>
      <c r="R4210" s="108"/>
      <c r="S4210" s="98"/>
      <c r="T4210" s="105"/>
      <c r="V4210" s="171"/>
      <c r="W4210" s="95"/>
      <c r="X4210" s="129"/>
      <c r="Y4210" s="100"/>
      <c r="Z4210" s="99"/>
      <c r="AA4210" s="100"/>
      <c r="AB4210" s="99"/>
      <c r="AC4210" s="100"/>
      <c r="AD4210" s="105"/>
      <c r="AE4210" s="94"/>
      <c r="AF4210" s="105"/>
      <c r="AG4210" s="94"/>
      <c r="AH4210" s="132"/>
      <c r="AI4210" s="97"/>
      <c r="AJ4210" s="96"/>
      <c r="AK4210" s="176"/>
      <c r="AL4210" s="169"/>
    </row>
    <row r="4211" spans="13:38" x14ac:dyDescent="0.45">
      <c r="M4211" s="96"/>
      <c r="N4211" s="103"/>
      <c r="R4211" s="108"/>
      <c r="S4211" s="98"/>
      <c r="T4211" s="105"/>
      <c r="V4211" s="171"/>
      <c r="W4211" s="95"/>
      <c r="X4211" s="129"/>
      <c r="Y4211" s="100"/>
      <c r="Z4211" s="99"/>
      <c r="AA4211" s="100"/>
      <c r="AB4211" s="99"/>
      <c r="AC4211" s="100"/>
      <c r="AD4211" s="105"/>
      <c r="AE4211" s="94"/>
      <c r="AF4211" s="105"/>
      <c r="AG4211" s="94"/>
      <c r="AH4211" s="132"/>
      <c r="AI4211" s="97"/>
      <c r="AJ4211" s="96"/>
      <c r="AK4211" s="176"/>
      <c r="AL4211" s="169"/>
    </row>
    <row r="4212" spans="13:38" x14ac:dyDescent="0.45">
      <c r="M4212" s="96"/>
      <c r="N4212" s="103"/>
      <c r="R4212" s="108"/>
      <c r="S4212" s="98"/>
      <c r="T4212" s="105"/>
      <c r="V4212" s="171"/>
      <c r="W4212" s="95"/>
      <c r="X4212" s="129"/>
      <c r="Y4212" s="100"/>
      <c r="Z4212" s="99"/>
      <c r="AA4212" s="100"/>
      <c r="AB4212" s="99"/>
      <c r="AC4212" s="100"/>
      <c r="AD4212" s="105"/>
      <c r="AE4212" s="94"/>
      <c r="AF4212" s="105"/>
      <c r="AG4212" s="94"/>
      <c r="AH4212" s="132"/>
      <c r="AI4212" s="97"/>
      <c r="AJ4212" s="96"/>
      <c r="AK4212" s="176"/>
      <c r="AL4212" s="169"/>
    </row>
    <row r="4213" spans="13:38" x14ac:dyDescent="0.45">
      <c r="M4213" s="96"/>
      <c r="N4213" s="103"/>
      <c r="R4213" s="108"/>
      <c r="S4213" s="98"/>
      <c r="T4213" s="105"/>
      <c r="V4213" s="171"/>
      <c r="W4213" s="95"/>
      <c r="X4213" s="129"/>
      <c r="Y4213" s="100"/>
      <c r="Z4213" s="99"/>
      <c r="AA4213" s="100"/>
      <c r="AB4213" s="99"/>
      <c r="AC4213" s="100"/>
      <c r="AD4213" s="105"/>
      <c r="AE4213" s="94"/>
      <c r="AF4213" s="105"/>
      <c r="AG4213" s="94"/>
      <c r="AH4213" s="132"/>
      <c r="AI4213" s="97"/>
      <c r="AJ4213" s="96"/>
      <c r="AK4213" s="176"/>
      <c r="AL4213" s="169"/>
    </row>
    <row r="4214" spans="13:38" x14ac:dyDescent="0.45">
      <c r="M4214" s="96"/>
      <c r="N4214" s="103"/>
      <c r="R4214" s="108"/>
      <c r="S4214" s="98"/>
      <c r="T4214" s="105"/>
      <c r="V4214" s="171"/>
      <c r="W4214" s="95"/>
      <c r="X4214" s="129"/>
      <c r="Y4214" s="100"/>
      <c r="Z4214" s="99"/>
      <c r="AA4214" s="100"/>
      <c r="AB4214" s="99"/>
      <c r="AC4214" s="100"/>
      <c r="AD4214" s="105"/>
      <c r="AE4214" s="94"/>
      <c r="AF4214" s="105"/>
      <c r="AG4214" s="94"/>
      <c r="AH4214" s="132"/>
      <c r="AI4214" s="97"/>
      <c r="AJ4214" s="96"/>
      <c r="AK4214" s="176"/>
      <c r="AL4214" s="169"/>
    </row>
    <row r="4215" spans="13:38" x14ac:dyDescent="0.45">
      <c r="M4215" s="96"/>
      <c r="N4215" s="103"/>
      <c r="R4215" s="108"/>
      <c r="S4215" s="98"/>
      <c r="T4215" s="105"/>
      <c r="V4215" s="171"/>
      <c r="W4215" s="95"/>
      <c r="X4215" s="129"/>
      <c r="Y4215" s="100"/>
      <c r="Z4215" s="99"/>
      <c r="AA4215" s="100"/>
      <c r="AB4215" s="99"/>
      <c r="AC4215" s="100"/>
      <c r="AD4215" s="105"/>
      <c r="AE4215" s="94"/>
      <c r="AF4215" s="105"/>
      <c r="AG4215" s="94"/>
      <c r="AH4215" s="132"/>
      <c r="AI4215" s="97"/>
      <c r="AJ4215" s="96"/>
      <c r="AK4215" s="176"/>
      <c r="AL4215" s="169"/>
    </row>
    <row r="4216" spans="13:38" x14ac:dyDescent="0.45">
      <c r="M4216" s="96"/>
      <c r="N4216" s="103"/>
      <c r="R4216" s="108"/>
      <c r="S4216" s="98"/>
      <c r="T4216" s="105"/>
      <c r="V4216" s="171"/>
      <c r="W4216" s="95"/>
      <c r="X4216" s="129"/>
      <c r="Y4216" s="100"/>
      <c r="Z4216" s="99"/>
      <c r="AA4216" s="100"/>
      <c r="AB4216" s="99"/>
      <c r="AC4216" s="100"/>
      <c r="AD4216" s="105"/>
      <c r="AE4216" s="94"/>
      <c r="AF4216" s="105"/>
      <c r="AG4216" s="94"/>
      <c r="AH4216" s="132"/>
      <c r="AI4216" s="97"/>
      <c r="AJ4216" s="96"/>
      <c r="AK4216" s="176"/>
      <c r="AL4216" s="169"/>
    </row>
    <row r="4217" spans="13:38" x14ac:dyDescent="0.45">
      <c r="M4217" s="96"/>
      <c r="N4217" s="103"/>
      <c r="R4217" s="108"/>
      <c r="S4217" s="98"/>
      <c r="T4217" s="105"/>
      <c r="V4217" s="171"/>
      <c r="W4217" s="95"/>
      <c r="X4217" s="129"/>
      <c r="Y4217" s="100"/>
      <c r="Z4217" s="99"/>
      <c r="AA4217" s="100"/>
      <c r="AB4217" s="99"/>
      <c r="AC4217" s="100"/>
      <c r="AD4217" s="105"/>
      <c r="AE4217" s="94"/>
      <c r="AF4217" s="105"/>
      <c r="AG4217" s="94"/>
      <c r="AH4217" s="132"/>
      <c r="AI4217" s="97"/>
      <c r="AJ4217" s="96"/>
      <c r="AK4217" s="176"/>
      <c r="AL4217" s="169"/>
    </row>
    <row r="4218" spans="13:38" x14ac:dyDescent="0.45">
      <c r="M4218" s="96"/>
      <c r="N4218" s="103"/>
      <c r="R4218" s="108"/>
      <c r="S4218" s="98"/>
      <c r="T4218" s="105"/>
      <c r="V4218" s="171"/>
      <c r="W4218" s="95"/>
      <c r="X4218" s="129"/>
      <c r="Y4218" s="100"/>
      <c r="Z4218" s="99"/>
      <c r="AA4218" s="100"/>
      <c r="AB4218" s="99"/>
      <c r="AC4218" s="100"/>
      <c r="AD4218" s="105"/>
      <c r="AE4218" s="94"/>
      <c r="AF4218" s="105"/>
      <c r="AG4218" s="94"/>
      <c r="AH4218" s="132"/>
      <c r="AI4218" s="97"/>
      <c r="AJ4218" s="96"/>
      <c r="AK4218" s="176"/>
      <c r="AL4218" s="169"/>
    </row>
    <row r="4219" spans="13:38" x14ac:dyDescent="0.45">
      <c r="M4219" s="96"/>
      <c r="N4219" s="103"/>
      <c r="R4219" s="108"/>
      <c r="S4219" s="98"/>
      <c r="T4219" s="105"/>
      <c r="V4219" s="171"/>
      <c r="W4219" s="95"/>
      <c r="X4219" s="129"/>
      <c r="Y4219" s="100"/>
      <c r="Z4219" s="99"/>
      <c r="AA4219" s="100"/>
      <c r="AB4219" s="99"/>
      <c r="AC4219" s="100"/>
      <c r="AD4219" s="105"/>
      <c r="AE4219" s="94"/>
      <c r="AF4219" s="105"/>
      <c r="AG4219" s="94"/>
      <c r="AH4219" s="132"/>
      <c r="AI4219" s="97"/>
      <c r="AJ4219" s="96"/>
      <c r="AK4219" s="176"/>
      <c r="AL4219" s="169"/>
    </row>
    <row r="4220" spans="13:38" x14ac:dyDescent="0.45">
      <c r="M4220" s="96"/>
      <c r="N4220" s="103"/>
      <c r="R4220" s="108"/>
      <c r="S4220" s="98"/>
      <c r="T4220" s="105"/>
      <c r="V4220" s="171"/>
      <c r="W4220" s="95"/>
      <c r="X4220" s="129"/>
      <c r="Y4220" s="100"/>
      <c r="Z4220" s="99"/>
      <c r="AA4220" s="100"/>
      <c r="AB4220" s="99"/>
      <c r="AC4220" s="100"/>
      <c r="AD4220" s="105"/>
      <c r="AE4220" s="94"/>
      <c r="AF4220" s="105"/>
      <c r="AG4220" s="94"/>
      <c r="AH4220" s="132"/>
      <c r="AI4220" s="97"/>
      <c r="AJ4220" s="96"/>
      <c r="AK4220" s="176"/>
      <c r="AL4220" s="169"/>
    </row>
    <row r="4221" spans="13:38" x14ac:dyDescent="0.45">
      <c r="M4221" s="96"/>
      <c r="N4221" s="103"/>
      <c r="R4221" s="108"/>
      <c r="S4221" s="98"/>
      <c r="T4221" s="105"/>
      <c r="V4221" s="171"/>
      <c r="W4221" s="95"/>
      <c r="X4221" s="129"/>
      <c r="Y4221" s="100"/>
      <c r="Z4221" s="99"/>
      <c r="AA4221" s="100"/>
      <c r="AB4221" s="99"/>
      <c r="AC4221" s="100"/>
      <c r="AD4221" s="105"/>
      <c r="AE4221" s="94"/>
      <c r="AF4221" s="105"/>
      <c r="AG4221" s="94"/>
      <c r="AH4221" s="132"/>
      <c r="AI4221" s="97"/>
      <c r="AJ4221" s="96"/>
      <c r="AK4221" s="176"/>
      <c r="AL4221" s="169"/>
    </row>
    <row r="4222" spans="13:38" x14ac:dyDescent="0.45">
      <c r="M4222" s="96"/>
      <c r="N4222" s="103"/>
      <c r="R4222" s="108"/>
      <c r="S4222" s="98"/>
      <c r="T4222" s="105"/>
      <c r="V4222" s="171"/>
      <c r="W4222" s="95"/>
      <c r="X4222" s="129"/>
      <c r="Y4222" s="100"/>
      <c r="Z4222" s="99"/>
      <c r="AA4222" s="100"/>
      <c r="AB4222" s="99"/>
      <c r="AC4222" s="100"/>
      <c r="AD4222" s="105"/>
      <c r="AE4222" s="94"/>
      <c r="AF4222" s="105"/>
      <c r="AG4222" s="94"/>
      <c r="AH4222" s="132"/>
      <c r="AI4222" s="97"/>
      <c r="AJ4222" s="96"/>
      <c r="AK4222" s="176"/>
      <c r="AL4222" s="169"/>
    </row>
    <row r="4223" spans="13:38" x14ac:dyDescent="0.45">
      <c r="M4223" s="96"/>
      <c r="N4223" s="103"/>
      <c r="R4223" s="108"/>
      <c r="S4223" s="98"/>
      <c r="T4223" s="105"/>
      <c r="V4223" s="171"/>
      <c r="W4223" s="95"/>
      <c r="X4223" s="129"/>
      <c r="Y4223" s="100"/>
      <c r="Z4223" s="99"/>
      <c r="AA4223" s="100"/>
      <c r="AB4223" s="99"/>
      <c r="AC4223" s="100"/>
      <c r="AD4223" s="105"/>
      <c r="AE4223" s="94"/>
      <c r="AF4223" s="105"/>
      <c r="AG4223" s="94"/>
      <c r="AH4223" s="132"/>
      <c r="AI4223" s="97"/>
      <c r="AJ4223" s="96"/>
      <c r="AK4223" s="176"/>
      <c r="AL4223" s="169"/>
    </row>
    <row r="4224" spans="13:38" x14ac:dyDescent="0.45">
      <c r="M4224" s="96"/>
      <c r="N4224" s="103"/>
      <c r="R4224" s="108"/>
      <c r="S4224" s="98"/>
      <c r="T4224" s="105"/>
      <c r="V4224" s="171"/>
      <c r="W4224" s="95"/>
      <c r="X4224" s="129"/>
      <c r="Y4224" s="100"/>
      <c r="Z4224" s="99"/>
      <c r="AA4224" s="100"/>
      <c r="AB4224" s="99"/>
      <c r="AC4224" s="100"/>
      <c r="AD4224" s="105"/>
      <c r="AE4224" s="94"/>
      <c r="AF4224" s="105"/>
      <c r="AG4224" s="94"/>
      <c r="AH4224" s="132"/>
      <c r="AI4224" s="97"/>
      <c r="AJ4224" s="96"/>
      <c r="AK4224" s="176"/>
      <c r="AL4224" s="169"/>
    </row>
    <row r="4225" spans="13:38" x14ac:dyDescent="0.45">
      <c r="M4225" s="96"/>
      <c r="N4225" s="103"/>
      <c r="R4225" s="108"/>
      <c r="S4225" s="98"/>
      <c r="T4225" s="105"/>
      <c r="V4225" s="171"/>
      <c r="W4225" s="95"/>
      <c r="X4225" s="129"/>
      <c r="Y4225" s="100"/>
      <c r="Z4225" s="99"/>
      <c r="AA4225" s="100"/>
      <c r="AB4225" s="99"/>
      <c r="AC4225" s="100"/>
      <c r="AD4225" s="105"/>
      <c r="AE4225" s="94"/>
      <c r="AF4225" s="105"/>
      <c r="AG4225" s="94"/>
      <c r="AH4225" s="132"/>
      <c r="AI4225" s="97"/>
      <c r="AJ4225" s="96"/>
      <c r="AK4225" s="176"/>
      <c r="AL4225" s="169"/>
    </row>
    <row r="4226" spans="13:38" x14ac:dyDescent="0.45">
      <c r="M4226" s="96"/>
      <c r="N4226" s="103"/>
      <c r="R4226" s="108"/>
      <c r="S4226" s="98"/>
      <c r="T4226" s="105"/>
      <c r="V4226" s="171"/>
      <c r="W4226" s="95"/>
      <c r="X4226" s="129"/>
      <c r="Y4226" s="100"/>
      <c r="Z4226" s="99"/>
      <c r="AA4226" s="100"/>
      <c r="AB4226" s="99"/>
      <c r="AC4226" s="100"/>
      <c r="AD4226" s="105"/>
      <c r="AE4226" s="94"/>
      <c r="AF4226" s="105"/>
      <c r="AG4226" s="94"/>
      <c r="AH4226" s="132"/>
      <c r="AI4226" s="97"/>
      <c r="AJ4226" s="96"/>
      <c r="AK4226" s="176"/>
      <c r="AL4226" s="169"/>
    </row>
    <row r="4227" spans="13:38" x14ac:dyDescent="0.45">
      <c r="M4227" s="96"/>
      <c r="N4227" s="103"/>
      <c r="R4227" s="108"/>
      <c r="S4227" s="98"/>
      <c r="T4227" s="105"/>
      <c r="V4227" s="171"/>
      <c r="W4227" s="95"/>
      <c r="X4227" s="129"/>
      <c r="Y4227" s="100"/>
      <c r="Z4227" s="99"/>
      <c r="AA4227" s="100"/>
      <c r="AB4227" s="99"/>
      <c r="AC4227" s="100"/>
      <c r="AD4227" s="105"/>
      <c r="AE4227" s="94"/>
      <c r="AF4227" s="105"/>
      <c r="AG4227" s="94"/>
      <c r="AH4227" s="132"/>
      <c r="AI4227" s="97"/>
      <c r="AJ4227" s="96"/>
      <c r="AK4227" s="176"/>
      <c r="AL4227" s="169"/>
    </row>
    <row r="4228" spans="13:38" x14ac:dyDescent="0.45">
      <c r="M4228" s="96"/>
      <c r="N4228" s="103"/>
      <c r="R4228" s="108"/>
      <c r="S4228" s="98"/>
      <c r="T4228" s="105"/>
      <c r="V4228" s="171"/>
      <c r="W4228" s="95"/>
      <c r="X4228" s="129"/>
      <c r="Y4228" s="100"/>
      <c r="Z4228" s="99"/>
      <c r="AA4228" s="100"/>
      <c r="AB4228" s="99"/>
      <c r="AC4228" s="100"/>
      <c r="AD4228" s="105"/>
      <c r="AE4228" s="94"/>
      <c r="AF4228" s="105"/>
      <c r="AG4228" s="94"/>
      <c r="AH4228" s="132"/>
      <c r="AI4228" s="97"/>
      <c r="AJ4228" s="96"/>
      <c r="AK4228" s="176"/>
      <c r="AL4228" s="169"/>
    </row>
    <row r="4229" spans="13:38" x14ac:dyDescent="0.45">
      <c r="M4229" s="96"/>
      <c r="N4229" s="103"/>
      <c r="R4229" s="108"/>
      <c r="S4229" s="98"/>
      <c r="T4229" s="105"/>
      <c r="V4229" s="171"/>
      <c r="W4229" s="95"/>
      <c r="X4229" s="129"/>
      <c r="Y4229" s="100"/>
      <c r="Z4229" s="99"/>
      <c r="AA4229" s="100"/>
      <c r="AB4229" s="99"/>
      <c r="AC4229" s="100"/>
      <c r="AD4229" s="105"/>
      <c r="AE4229" s="94"/>
      <c r="AF4229" s="105"/>
      <c r="AG4229" s="94"/>
      <c r="AH4229" s="132"/>
      <c r="AI4229" s="97"/>
      <c r="AJ4229" s="96"/>
      <c r="AK4229" s="176"/>
      <c r="AL4229" s="169"/>
    </row>
    <row r="4230" spans="13:38" x14ac:dyDescent="0.45">
      <c r="M4230" s="96"/>
      <c r="N4230" s="103"/>
      <c r="R4230" s="108"/>
      <c r="S4230" s="98"/>
      <c r="T4230" s="105"/>
      <c r="V4230" s="171"/>
      <c r="W4230" s="95"/>
      <c r="X4230" s="129"/>
      <c r="Y4230" s="100"/>
      <c r="Z4230" s="99"/>
      <c r="AA4230" s="100"/>
      <c r="AB4230" s="99"/>
      <c r="AC4230" s="100"/>
      <c r="AD4230" s="105"/>
      <c r="AE4230" s="94"/>
      <c r="AF4230" s="105"/>
      <c r="AG4230" s="94"/>
      <c r="AH4230" s="132"/>
      <c r="AI4230" s="97"/>
      <c r="AJ4230" s="96"/>
      <c r="AK4230" s="176"/>
      <c r="AL4230" s="169"/>
    </row>
    <row r="4231" spans="13:38" x14ac:dyDescent="0.45">
      <c r="M4231" s="96"/>
      <c r="N4231" s="103"/>
      <c r="R4231" s="108"/>
      <c r="S4231" s="98"/>
      <c r="T4231" s="105"/>
      <c r="V4231" s="171"/>
      <c r="W4231" s="95"/>
      <c r="X4231" s="129"/>
      <c r="Y4231" s="100"/>
      <c r="Z4231" s="99"/>
      <c r="AA4231" s="100"/>
      <c r="AB4231" s="99"/>
      <c r="AC4231" s="100"/>
      <c r="AD4231" s="105"/>
      <c r="AE4231" s="94"/>
      <c r="AF4231" s="105"/>
      <c r="AG4231" s="94"/>
      <c r="AH4231" s="132"/>
      <c r="AI4231" s="97"/>
      <c r="AJ4231" s="96"/>
      <c r="AK4231" s="176"/>
      <c r="AL4231" s="169"/>
    </row>
    <row r="4232" spans="13:38" x14ac:dyDescent="0.45">
      <c r="M4232" s="96"/>
      <c r="N4232" s="103"/>
      <c r="R4232" s="108"/>
      <c r="S4232" s="98"/>
      <c r="T4232" s="105"/>
      <c r="V4232" s="171"/>
      <c r="W4232" s="95"/>
      <c r="X4232" s="129"/>
      <c r="Y4232" s="100"/>
      <c r="Z4232" s="99"/>
      <c r="AA4232" s="100"/>
      <c r="AB4232" s="99"/>
      <c r="AC4232" s="100"/>
      <c r="AD4232" s="105"/>
      <c r="AE4232" s="94"/>
      <c r="AF4232" s="105"/>
      <c r="AG4232" s="94"/>
      <c r="AH4232" s="132"/>
      <c r="AI4232" s="97"/>
      <c r="AJ4232" s="96"/>
      <c r="AK4232" s="176"/>
      <c r="AL4232" s="169"/>
    </row>
    <row r="4233" spans="13:38" x14ac:dyDescent="0.45">
      <c r="M4233" s="96"/>
      <c r="N4233" s="103"/>
      <c r="R4233" s="108"/>
      <c r="S4233" s="98"/>
      <c r="T4233" s="105"/>
      <c r="V4233" s="171"/>
      <c r="W4233" s="95"/>
      <c r="X4233" s="129"/>
      <c r="Y4233" s="100"/>
      <c r="Z4233" s="99"/>
      <c r="AA4233" s="100"/>
      <c r="AB4233" s="99"/>
      <c r="AC4233" s="100"/>
      <c r="AD4233" s="105"/>
      <c r="AE4233" s="94"/>
      <c r="AF4233" s="105"/>
      <c r="AG4233" s="94"/>
      <c r="AH4233" s="132"/>
      <c r="AI4233" s="97"/>
      <c r="AJ4233" s="96"/>
      <c r="AK4233" s="176"/>
      <c r="AL4233" s="169"/>
    </row>
    <row r="4234" spans="13:38" x14ac:dyDescent="0.45">
      <c r="M4234" s="96"/>
      <c r="N4234" s="103"/>
      <c r="R4234" s="108"/>
      <c r="S4234" s="98"/>
      <c r="T4234" s="105"/>
      <c r="V4234" s="171"/>
      <c r="W4234" s="95"/>
      <c r="X4234" s="129"/>
      <c r="Y4234" s="100"/>
      <c r="Z4234" s="99"/>
      <c r="AA4234" s="100"/>
      <c r="AB4234" s="99"/>
      <c r="AC4234" s="100"/>
      <c r="AD4234" s="105"/>
      <c r="AE4234" s="94"/>
      <c r="AF4234" s="105"/>
      <c r="AG4234" s="94"/>
      <c r="AH4234" s="132"/>
      <c r="AI4234" s="97"/>
      <c r="AJ4234" s="96"/>
      <c r="AK4234" s="176"/>
      <c r="AL4234" s="169"/>
    </row>
    <row r="4235" spans="13:38" x14ac:dyDescent="0.45">
      <c r="M4235" s="96"/>
      <c r="N4235" s="103"/>
      <c r="R4235" s="108"/>
      <c r="S4235" s="98"/>
      <c r="T4235" s="105"/>
      <c r="V4235" s="171"/>
      <c r="W4235" s="95"/>
      <c r="X4235" s="129"/>
      <c r="Y4235" s="100"/>
      <c r="Z4235" s="99"/>
      <c r="AA4235" s="100"/>
      <c r="AB4235" s="99"/>
      <c r="AC4235" s="100"/>
      <c r="AD4235" s="105"/>
      <c r="AE4235" s="94"/>
      <c r="AF4235" s="105"/>
      <c r="AG4235" s="94"/>
      <c r="AH4235" s="132"/>
      <c r="AI4235" s="97"/>
      <c r="AJ4235" s="96"/>
      <c r="AK4235" s="176"/>
      <c r="AL4235" s="169"/>
    </row>
    <row r="4236" spans="13:38" x14ac:dyDescent="0.45">
      <c r="M4236" s="96"/>
      <c r="N4236" s="103"/>
      <c r="R4236" s="108"/>
      <c r="S4236" s="98"/>
      <c r="T4236" s="105"/>
      <c r="V4236" s="171"/>
      <c r="W4236" s="95"/>
      <c r="X4236" s="129"/>
      <c r="Y4236" s="100"/>
      <c r="Z4236" s="99"/>
      <c r="AA4236" s="100"/>
      <c r="AB4236" s="99"/>
      <c r="AC4236" s="100"/>
      <c r="AD4236" s="105"/>
      <c r="AE4236" s="94"/>
      <c r="AF4236" s="105"/>
      <c r="AG4236" s="94"/>
      <c r="AH4236" s="132"/>
      <c r="AI4236" s="97"/>
      <c r="AJ4236" s="96"/>
      <c r="AK4236" s="176"/>
      <c r="AL4236" s="169"/>
    </row>
    <row r="4237" spans="13:38" x14ac:dyDescent="0.45">
      <c r="M4237" s="96"/>
      <c r="N4237" s="103"/>
      <c r="R4237" s="108"/>
      <c r="S4237" s="98"/>
      <c r="T4237" s="105"/>
      <c r="V4237" s="171"/>
      <c r="W4237" s="95"/>
      <c r="X4237" s="129"/>
      <c r="Y4237" s="100"/>
      <c r="Z4237" s="99"/>
      <c r="AA4237" s="100"/>
      <c r="AB4237" s="99"/>
      <c r="AC4237" s="100"/>
      <c r="AD4237" s="105"/>
      <c r="AE4237" s="94"/>
      <c r="AF4237" s="105"/>
      <c r="AG4237" s="94"/>
      <c r="AH4237" s="132"/>
      <c r="AI4237" s="97"/>
      <c r="AJ4237" s="96"/>
      <c r="AK4237" s="176"/>
      <c r="AL4237" s="169"/>
    </row>
    <row r="4238" spans="13:38" x14ac:dyDescent="0.45">
      <c r="M4238" s="96"/>
      <c r="N4238" s="103"/>
      <c r="R4238" s="108"/>
      <c r="S4238" s="98"/>
      <c r="T4238" s="105"/>
      <c r="V4238" s="171"/>
      <c r="W4238" s="95"/>
      <c r="X4238" s="129"/>
      <c r="Y4238" s="100"/>
      <c r="Z4238" s="99"/>
      <c r="AA4238" s="100"/>
      <c r="AB4238" s="99"/>
      <c r="AC4238" s="100"/>
      <c r="AD4238" s="105"/>
      <c r="AE4238" s="94"/>
      <c r="AF4238" s="105"/>
      <c r="AG4238" s="94"/>
      <c r="AH4238" s="132"/>
      <c r="AI4238" s="97"/>
      <c r="AJ4238" s="96"/>
      <c r="AK4238" s="176"/>
      <c r="AL4238" s="169"/>
    </row>
    <row r="4239" spans="13:38" x14ac:dyDescent="0.45">
      <c r="M4239" s="96"/>
      <c r="N4239" s="103"/>
      <c r="R4239" s="108"/>
      <c r="S4239" s="98"/>
      <c r="T4239" s="105"/>
      <c r="V4239" s="171"/>
      <c r="W4239" s="95"/>
      <c r="X4239" s="129"/>
      <c r="Y4239" s="100"/>
      <c r="Z4239" s="99"/>
      <c r="AA4239" s="100"/>
      <c r="AB4239" s="99"/>
      <c r="AC4239" s="100"/>
      <c r="AD4239" s="105"/>
      <c r="AE4239" s="94"/>
      <c r="AF4239" s="105"/>
      <c r="AG4239" s="94"/>
      <c r="AH4239" s="132"/>
      <c r="AI4239" s="97"/>
      <c r="AJ4239" s="96"/>
      <c r="AK4239" s="176"/>
      <c r="AL4239" s="169"/>
    </row>
    <row r="4240" spans="13:38" x14ac:dyDescent="0.45">
      <c r="M4240" s="96"/>
      <c r="N4240" s="103"/>
      <c r="R4240" s="108"/>
      <c r="S4240" s="98"/>
      <c r="T4240" s="105"/>
      <c r="V4240" s="171"/>
      <c r="W4240" s="95"/>
      <c r="X4240" s="129"/>
      <c r="Y4240" s="100"/>
      <c r="Z4240" s="99"/>
      <c r="AA4240" s="100"/>
      <c r="AB4240" s="99"/>
      <c r="AC4240" s="100"/>
      <c r="AD4240" s="105"/>
      <c r="AE4240" s="94"/>
      <c r="AF4240" s="105"/>
      <c r="AG4240" s="94"/>
      <c r="AH4240" s="132"/>
      <c r="AI4240" s="97"/>
      <c r="AJ4240" s="96"/>
      <c r="AK4240" s="176"/>
      <c r="AL4240" s="169"/>
    </row>
    <row r="4241" spans="13:38" x14ac:dyDescent="0.45">
      <c r="M4241" s="96"/>
      <c r="N4241" s="103"/>
      <c r="R4241" s="108"/>
      <c r="S4241" s="98"/>
      <c r="T4241" s="105"/>
      <c r="V4241" s="171"/>
      <c r="W4241" s="95"/>
      <c r="X4241" s="129"/>
      <c r="Y4241" s="100"/>
      <c r="Z4241" s="99"/>
      <c r="AA4241" s="100"/>
      <c r="AB4241" s="99"/>
      <c r="AC4241" s="100"/>
      <c r="AD4241" s="105"/>
      <c r="AE4241" s="94"/>
      <c r="AF4241" s="105"/>
      <c r="AG4241" s="94"/>
      <c r="AH4241" s="132"/>
      <c r="AI4241" s="97"/>
      <c r="AJ4241" s="96"/>
      <c r="AK4241" s="176"/>
      <c r="AL4241" s="169"/>
    </row>
    <row r="4242" spans="13:38" x14ac:dyDescent="0.45">
      <c r="M4242" s="96"/>
      <c r="N4242" s="103"/>
      <c r="R4242" s="108"/>
      <c r="S4242" s="98"/>
      <c r="T4242" s="105"/>
      <c r="V4242" s="171"/>
      <c r="W4242" s="95"/>
      <c r="X4242" s="129"/>
      <c r="Y4242" s="100"/>
      <c r="Z4242" s="99"/>
      <c r="AA4242" s="100"/>
      <c r="AB4242" s="99"/>
      <c r="AC4242" s="100"/>
      <c r="AD4242" s="105"/>
      <c r="AE4242" s="94"/>
      <c r="AF4242" s="105"/>
      <c r="AG4242" s="94"/>
      <c r="AH4242" s="132"/>
      <c r="AI4242" s="97"/>
      <c r="AJ4242" s="96"/>
      <c r="AK4242" s="176"/>
      <c r="AL4242" s="169"/>
    </row>
    <row r="4243" spans="13:38" x14ac:dyDescent="0.45">
      <c r="M4243" s="96"/>
      <c r="N4243" s="103"/>
      <c r="R4243" s="108"/>
      <c r="S4243" s="98"/>
      <c r="T4243" s="105"/>
      <c r="V4243" s="171"/>
      <c r="W4243" s="95"/>
      <c r="X4243" s="129"/>
      <c r="Y4243" s="100"/>
      <c r="Z4243" s="99"/>
      <c r="AA4243" s="100"/>
      <c r="AB4243" s="99"/>
      <c r="AC4243" s="100"/>
      <c r="AD4243" s="105"/>
      <c r="AE4243" s="94"/>
      <c r="AF4243" s="105"/>
      <c r="AG4243" s="94"/>
      <c r="AH4243" s="132"/>
      <c r="AI4243" s="97"/>
      <c r="AJ4243" s="96"/>
      <c r="AK4243" s="176"/>
      <c r="AL4243" s="169"/>
    </row>
    <row r="4244" spans="13:38" x14ac:dyDescent="0.45">
      <c r="M4244" s="96"/>
      <c r="N4244" s="103"/>
      <c r="R4244" s="108"/>
      <c r="S4244" s="98"/>
      <c r="T4244" s="105"/>
      <c r="V4244" s="171"/>
      <c r="W4244" s="95"/>
      <c r="X4244" s="129"/>
      <c r="Y4244" s="100"/>
      <c r="Z4244" s="99"/>
      <c r="AA4244" s="100"/>
      <c r="AB4244" s="99"/>
      <c r="AC4244" s="100"/>
      <c r="AD4244" s="105"/>
      <c r="AE4244" s="94"/>
      <c r="AF4244" s="105"/>
      <c r="AG4244" s="94"/>
      <c r="AH4244" s="132"/>
      <c r="AI4244" s="97"/>
      <c r="AJ4244" s="96"/>
      <c r="AK4244" s="176"/>
      <c r="AL4244" s="169"/>
    </row>
    <row r="4245" spans="13:38" x14ac:dyDescent="0.45">
      <c r="M4245" s="96"/>
      <c r="N4245" s="103"/>
      <c r="R4245" s="108"/>
      <c r="S4245" s="98"/>
      <c r="T4245" s="105"/>
      <c r="V4245" s="171"/>
      <c r="W4245" s="95"/>
      <c r="X4245" s="129"/>
      <c r="Y4245" s="100"/>
      <c r="Z4245" s="99"/>
      <c r="AA4245" s="100"/>
      <c r="AB4245" s="99"/>
      <c r="AC4245" s="100"/>
      <c r="AD4245" s="105"/>
      <c r="AE4245" s="94"/>
      <c r="AF4245" s="105"/>
      <c r="AG4245" s="94"/>
      <c r="AH4245" s="132"/>
      <c r="AI4245" s="97"/>
      <c r="AJ4245" s="96"/>
      <c r="AK4245" s="176"/>
      <c r="AL4245" s="169"/>
    </row>
    <row r="4246" spans="13:38" x14ac:dyDescent="0.45">
      <c r="M4246" s="96"/>
      <c r="N4246" s="103"/>
      <c r="R4246" s="108"/>
      <c r="S4246" s="98"/>
      <c r="T4246" s="105"/>
      <c r="V4246" s="171"/>
      <c r="W4246" s="95"/>
      <c r="X4246" s="129"/>
      <c r="Y4246" s="100"/>
      <c r="Z4246" s="99"/>
      <c r="AA4246" s="100"/>
      <c r="AB4246" s="99"/>
      <c r="AC4246" s="100"/>
      <c r="AD4246" s="105"/>
      <c r="AE4246" s="94"/>
      <c r="AF4246" s="105"/>
      <c r="AG4246" s="94"/>
      <c r="AH4246" s="132"/>
      <c r="AI4246" s="97"/>
      <c r="AJ4246" s="96"/>
      <c r="AK4246" s="176"/>
      <c r="AL4246" s="169"/>
    </row>
    <row r="4247" spans="13:38" x14ac:dyDescent="0.45">
      <c r="M4247" s="96"/>
      <c r="N4247" s="103"/>
      <c r="R4247" s="108"/>
      <c r="S4247" s="98"/>
      <c r="T4247" s="105"/>
      <c r="V4247" s="171"/>
      <c r="W4247" s="95"/>
      <c r="X4247" s="129"/>
      <c r="Y4247" s="100"/>
      <c r="Z4247" s="99"/>
      <c r="AA4247" s="100"/>
      <c r="AB4247" s="99"/>
      <c r="AC4247" s="100"/>
      <c r="AD4247" s="105"/>
      <c r="AE4247" s="94"/>
      <c r="AF4247" s="105"/>
      <c r="AG4247" s="94"/>
      <c r="AH4247" s="132"/>
      <c r="AI4247" s="97"/>
      <c r="AJ4247" s="96"/>
      <c r="AK4247" s="176"/>
      <c r="AL4247" s="169"/>
    </row>
    <row r="4248" spans="13:38" x14ac:dyDescent="0.45">
      <c r="M4248" s="96"/>
      <c r="N4248" s="103"/>
      <c r="R4248" s="108"/>
      <c r="S4248" s="98"/>
      <c r="T4248" s="105"/>
      <c r="V4248" s="171"/>
      <c r="W4248" s="95"/>
      <c r="X4248" s="129"/>
      <c r="Y4248" s="100"/>
      <c r="Z4248" s="99"/>
      <c r="AA4248" s="100"/>
      <c r="AB4248" s="99"/>
      <c r="AC4248" s="100"/>
      <c r="AD4248" s="105"/>
      <c r="AE4248" s="94"/>
      <c r="AF4248" s="105"/>
      <c r="AG4248" s="94"/>
      <c r="AH4248" s="132"/>
      <c r="AI4248" s="97"/>
      <c r="AJ4248" s="96"/>
      <c r="AK4248" s="176"/>
      <c r="AL4248" s="169"/>
    </row>
    <row r="4249" spans="13:38" x14ac:dyDescent="0.45">
      <c r="M4249" s="96"/>
      <c r="N4249" s="103"/>
      <c r="R4249" s="108"/>
      <c r="S4249" s="98"/>
      <c r="T4249" s="105"/>
      <c r="V4249" s="171"/>
      <c r="W4249" s="95"/>
      <c r="X4249" s="129"/>
      <c r="Y4249" s="100"/>
      <c r="Z4249" s="99"/>
      <c r="AA4249" s="100"/>
      <c r="AB4249" s="99"/>
      <c r="AC4249" s="100"/>
      <c r="AD4249" s="105"/>
      <c r="AE4249" s="94"/>
      <c r="AF4249" s="105"/>
      <c r="AG4249" s="94"/>
      <c r="AH4249" s="132"/>
      <c r="AI4249" s="97"/>
      <c r="AJ4249" s="96"/>
      <c r="AK4249" s="176"/>
      <c r="AL4249" s="169"/>
    </row>
    <row r="4250" spans="13:38" x14ac:dyDescent="0.45">
      <c r="M4250" s="96"/>
      <c r="N4250" s="103"/>
      <c r="R4250" s="108"/>
      <c r="S4250" s="98"/>
      <c r="T4250" s="105"/>
      <c r="V4250" s="171"/>
      <c r="W4250" s="95"/>
      <c r="X4250" s="129"/>
      <c r="Y4250" s="100"/>
      <c r="Z4250" s="99"/>
      <c r="AA4250" s="100"/>
      <c r="AB4250" s="99"/>
      <c r="AC4250" s="100"/>
      <c r="AD4250" s="105"/>
      <c r="AE4250" s="94"/>
      <c r="AF4250" s="105"/>
      <c r="AG4250" s="94"/>
      <c r="AH4250" s="132"/>
      <c r="AI4250" s="97"/>
      <c r="AJ4250" s="96"/>
      <c r="AK4250" s="176"/>
      <c r="AL4250" s="169"/>
    </row>
    <row r="4251" spans="13:38" x14ac:dyDescent="0.45">
      <c r="M4251" s="96"/>
      <c r="N4251" s="103"/>
      <c r="R4251" s="108"/>
      <c r="S4251" s="98"/>
      <c r="T4251" s="105"/>
      <c r="V4251" s="171"/>
      <c r="W4251" s="95"/>
      <c r="X4251" s="129"/>
      <c r="Y4251" s="100"/>
      <c r="Z4251" s="99"/>
      <c r="AA4251" s="100"/>
      <c r="AB4251" s="99"/>
      <c r="AC4251" s="100"/>
      <c r="AD4251" s="105"/>
      <c r="AE4251" s="94"/>
      <c r="AF4251" s="105"/>
      <c r="AG4251" s="94"/>
      <c r="AH4251" s="132"/>
      <c r="AI4251" s="97"/>
      <c r="AJ4251" s="96"/>
      <c r="AK4251" s="176"/>
      <c r="AL4251" s="169"/>
    </row>
    <row r="4252" spans="13:38" x14ac:dyDescent="0.45">
      <c r="M4252" s="96"/>
      <c r="N4252" s="103"/>
      <c r="R4252" s="108"/>
      <c r="S4252" s="98"/>
      <c r="T4252" s="105"/>
      <c r="V4252" s="171"/>
      <c r="W4252" s="95"/>
      <c r="X4252" s="129"/>
      <c r="Y4252" s="100"/>
      <c r="Z4252" s="99"/>
      <c r="AA4252" s="100"/>
      <c r="AB4252" s="99"/>
      <c r="AC4252" s="100"/>
      <c r="AD4252" s="105"/>
      <c r="AE4252" s="94"/>
      <c r="AF4252" s="105"/>
      <c r="AG4252" s="94"/>
      <c r="AH4252" s="132"/>
      <c r="AI4252" s="97"/>
      <c r="AJ4252" s="96"/>
      <c r="AK4252" s="176"/>
      <c r="AL4252" s="169"/>
    </row>
    <row r="4253" spans="13:38" x14ac:dyDescent="0.45">
      <c r="M4253" s="96"/>
      <c r="N4253" s="103"/>
      <c r="R4253" s="108"/>
      <c r="S4253" s="98"/>
      <c r="T4253" s="105"/>
      <c r="V4253" s="171"/>
      <c r="W4253" s="95"/>
      <c r="X4253" s="129"/>
      <c r="Y4253" s="100"/>
      <c r="Z4253" s="99"/>
      <c r="AA4253" s="100"/>
      <c r="AB4253" s="99"/>
      <c r="AC4253" s="100"/>
      <c r="AD4253" s="105"/>
      <c r="AE4253" s="94"/>
      <c r="AF4253" s="105"/>
      <c r="AG4253" s="94"/>
      <c r="AH4253" s="132"/>
      <c r="AI4253" s="97"/>
      <c r="AJ4253" s="96"/>
      <c r="AK4253" s="176"/>
      <c r="AL4253" s="169"/>
    </row>
    <row r="4254" spans="13:38" x14ac:dyDescent="0.45">
      <c r="M4254" s="96"/>
      <c r="N4254" s="103"/>
      <c r="R4254" s="108"/>
      <c r="S4254" s="98"/>
      <c r="T4254" s="105"/>
      <c r="V4254" s="171"/>
      <c r="W4254" s="95"/>
      <c r="X4254" s="129"/>
      <c r="Y4254" s="100"/>
      <c r="Z4254" s="99"/>
      <c r="AA4254" s="100"/>
      <c r="AB4254" s="99"/>
      <c r="AC4254" s="100"/>
      <c r="AD4254" s="105"/>
      <c r="AE4254" s="94"/>
      <c r="AF4254" s="105"/>
      <c r="AG4254" s="94"/>
      <c r="AH4254" s="132"/>
      <c r="AI4254" s="97"/>
      <c r="AJ4254" s="96"/>
      <c r="AK4254" s="176"/>
      <c r="AL4254" s="169"/>
    </row>
    <row r="4255" spans="13:38" x14ac:dyDescent="0.45">
      <c r="M4255" s="96"/>
      <c r="N4255" s="103"/>
      <c r="R4255" s="108"/>
      <c r="S4255" s="98"/>
      <c r="T4255" s="105"/>
      <c r="V4255" s="171"/>
      <c r="W4255" s="95"/>
      <c r="X4255" s="129"/>
      <c r="Y4255" s="100"/>
      <c r="Z4255" s="99"/>
      <c r="AA4255" s="100"/>
      <c r="AB4255" s="99"/>
      <c r="AC4255" s="100"/>
      <c r="AD4255" s="105"/>
      <c r="AE4255" s="94"/>
      <c r="AF4255" s="105"/>
      <c r="AG4255" s="94"/>
      <c r="AH4255" s="132"/>
      <c r="AI4255" s="97"/>
      <c r="AJ4255" s="96"/>
      <c r="AK4255" s="176"/>
      <c r="AL4255" s="169"/>
    </row>
    <row r="4256" spans="13:38" x14ac:dyDescent="0.45">
      <c r="M4256" s="96"/>
      <c r="N4256" s="103"/>
      <c r="R4256" s="108"/>
      <c r="S4256" s="98"/>
      <c r="T4256" s="105"/>
      <c r="V4256" s="171"/>
      <c r="W4256" s="95"/>
      <c r="X4256" s="129"/>
      <c r="Y4256" s="100"/>
      <c r="Z4256" s="99"/>
      <c r="AA4256" s="100"/>
      <c r="AB4256" s="99"/>
      <c r="AC4256" s="100"/>
      <c r="AD4256" s="105"/>
      <c r="AE4256" s="94"/>
      <c r="AF4256" s="105"/>
      <c r="AG4256" s="94"/>
      <c r="AH4256" s="132"/>
      <c r="AI4256" s="97"/>
      <c r="AJ4256" s="96"/>
      <c r="AK4256" s="176"/>
      <c r="AL4256" s="169"/>
    </row>
    <row r="4257" spans="13:38" x14ac:dyDescent="0.45">
      <c r="M4257" s="96"/>
      <c r="N4257" s="103"/>
      <c r="R4257" s="108"/>
      <c r="S4257" s="98"/>
      <c r="T4257" s="105"/>
      <c r="V4257" s="171"/>
      <c r="W4257" s="95"/>
      <c r="X4257" s="129"/>
      <c r="Y4257" s="100"/>
      <c r="Z4257" s="99"/>
      <c r="AA4257" s="100"/>
      <c r="AB4257" s="99"/>
      <c r="AC4257" s="100"/>
      <c r="AD4257" s="105"/>
      <c r="AE4257" s="94"/>
      <c r="AF4257" s="105"/>
      <c r="AG4257" s="94"/>
      <c r="AH4257" s="132"/>
      <c r="AI4257" s="97"/>
      <c r="AJ4257" s="96"/>
      <c r="AK4257" s="176"/>
      <c r="AL4257" s="169"/>
    </row>
    <row r="4258" spans="13:38" x14ac:dyDescent="0.45">
      <c r="M4258" s="96"/>
      <c r="N4258" s="103"/>
      <c r="R4258" s="108"/>
      <c r="S4258" s="98"/>
      <c r="T4258" s="105"/>
      <c r="V4258" s="171"/>
      <c r="W4258" s="95"/>
      <c r="X4258" s="129"/>
      <c r="Y4258" s="100"/>
      <c r="Z4258" s="99"/>
      <c r="AA4258" s="100"/>
      <c r="AB4258" s="99"/>
      <c r="AC4258" s="100"/>
      <c r="AD4258" s="105"/>
      <c r="AE4258" s="94"/>
      <c r="AF4258" s="105"/>
      <c r="AG4258" s="94"/>
      <c r="AH4258" s="132"/>
      <c r="AI4258" s="97"/>
      <c r="AJ4258" s="96"/>
      <c r="AK4258" s="176"/>
      <c r="AL4258" s="169"/>
    </row>
    <row r="4259" spans="13:38" x14ac:dyDescent="0.45">
      <c r="M4259" s="96"/>
      <c r="N4259" s="103"/>
      <c r="R4259" s="108"/>
      <c r="S4259" s="98"/>
      <c r="T4259" s="105"/>
      <c r="V4259" s="171"/>
      <c r="W4259" s="95"/>
      <c r="X4259" s="129"/>
      <c r="Y4259" s="100"/>
      <c r="Z4259" s="99"/>
      <c r="AA4259" s="100"/>
      <c r="AB4259" s="99"/>
      <c r="AC4259" s="100"/>
      <c r="AD4259" s="105"/>
      <c r="AE4259" s="94"/>
      <c r="AF4259" s="105"/>
      <c r="AG4259" s="94"/>
      <c r="AH4259" s="132"/>
      <c r="AI4259" s="97"/>
      <c r="AJ4259" s="96"/>
      <c r="AK4259" s="176"/>
      <c r="AL4259" s="169"/>
    </row>
    <row r="4260" spans="13:38" x14ac:dyDescent="0.45">
      <c r="M4260" s="96"/>
      <c r="N4260" s="103"/>
      <c r="R4260" s="108"/>
      <c r="S4260" s="98"/>
      <c r="T4260" s="105"/>
      <c r="V4260" s="171"/>
      <c r="W4260" s="95"/>
      <c r="X4260" s="129"/>
      <c r="Y4260" s="100"/>
      <c r="Z4260" s="99"/>
      <c r="AA4260" s="100"/>
      <c r="AB4260" s="99"/>
      <c r="AC4260" s="100"/>
      <c r="AD4260" s="105"/>
      <c r="AE4260" s="94"/>
      <c r="AF4260" s="105"/>
      <c r="AG4260" s="94"/>
      <c r="AH4260" s="132"/>
      <c r="AI4260" s="97"/>
      <c r="AJ4260" s="96"/>
      <c r="AK4260" s="176"/>
      <c r="AL4260" s="169"/>
    </row>
    <row r="4261" spans="13:38" x14ac:dyDescent="0.45">
      <c r="M4261" s="96"/>
      <c r="N4261" s="103"/>
      <c r="R4261" s="108"/>
      <c r="S4261" s="98"/>
      <c r="T4261" s="105"/>
      <c r="V4261" s="171"/>
      <c r="W4261" s="95"/>
      <c r="X4261" s="129"/>
      <c r="Y4261" s="100"/>
      <c r="Z4261" s="99"/>
      <c r="AA4261" s="100"/>
      <c r="AB4261" s="99"/>
      <c r="AC4261" s="100"/>
      <c r="AD4261" s="105"/>
      <c r="AE4261" s="94"/>
      <c r="AF4261" s="105"/>
      <c r="AG4261" s="94"/>
      <c r="AH4261" s="132"/>
      <c r="AI4261" s="97"/>
      <c r="AJ4261" s="96"/>
      <c r="AK4261" s="176"/>
      <c r="AL4261" s="169"/>
    </row>
    <row r="4262" spans="13:38" x14ac:dyDescent="0.45">
      <c r="M4262" s="96"/>
      <c r="N4262" s="103"/>
      <c r="R4262" s="108"/>
      <c r="S4262" s="98"/>
      <c r="T4262" s="105"/>
      <c r="V4262" s="171"/>
      <c r="W4262" s="95"/>
      <c r="X4262" s="129"/>
      <c r="Y4262" s="100"/>
      <c r="Z4262" s="99"/>
      <c r="AA4262" s="100"/>
      <c r="AB4262" s="99"/>
      <c r="AC4262" s="100"/>
      <c r="AD4262" s="105"/>
      <c r="AE4262" s="94"/>
      <c r="AF4262" s="105"/>
      <c r="AG4262" s="94"/>
      <c r="AH4262" s="132"/>
      <c r="AI4262" s="97"/>
      <c r="AJ4262" s="96"/>
      <c r="AK4262" s="176"/>
      <c r="AL4262" s="169"/>
    </row>
    <row r="4263" spans="13:38" x14ac:dyDescent="0.45">
      <c r="M4263" s="96"/>
      <c r="N4263" s="103"/>
      <c r="R4263" s="108"/>
      <c r="S4263" s="98"/>
      <c r="T4263" s="105"/>
      <c r="V4263" s="171"/>
      <c r="W4263" s="95"/>
      <c r="X4263" s="129"/>
      <c r="Y4263" s="100"/>
      <c r="Z4263" s="99"/>
      <c r="AA4263" s="100"/>
      <c r="AB4263" s="99"/>
      <c r="AC4263" s="100"/>
      <c r="AD4263" s="105"/>
      <c r="AE4263" s="94"/>
      <c r="AF4263" s="105"/>
      <c r="AG4263" s="94"/>
      <c r="AH4263" s="132"/>
      <c r="AI4263" s="97"/>
      <c r="AJ4263" s="96"/>
      <c r="AK4263" s="176"/>
      <c r="AL4263" s="169"/>
    </row>
    <row r="4264" spans="13:38" x14ac:dyDescent="0.45">
      <c r="M4264" s="96"/>
      <c r="N4264" s="103"/>
      <c r="R4264" s="108"/>
      <c r="S4264" s="98"/>
      <c r="T4264" s="105"/>
      <c r="V4264" s="171"/>
      <c r="W4264" s="95"/>
      <c r="X4264" s="129"/>
      <c r="Y4264" s="100"/>
      <c r="Z4264" s="99"/>
      <c r="AA4264" s="100"/>
      <c r="AB4264" s="99"/>
      <c r="AC4264" s="100"/>
      <c r="AD4264" s="105"/>
      <c r="AE4264" s="94"/>
      <c r="AF4264" s="105"/>
      <c r="AG4264" s="94"/>
      <c r="AH4264" s="132"/>
      <c r="AI4264" s="97"/>
      <c r="AJ4264" s="96"/>
      <c r="AK4264" s="176"/>
      <c r="AL4264" s="169"/>
    </row>
    <row r="4265" spans="13:38" x14ac:dyDescent="0.45">
      <c r="M4265" s="96"/>
      <c r="N4265" s="103"/>
      <c r="R4265" s="108"/>
      <c r="S4265" s="98"/>
      <c r="T4265" s="105"/>
      <c r="V4265" s="171"/>
      <c r="W4265" s="95"/>
      <c r="X4265" s="129"/>
      <c r="Y4265" s="100"/>
      <c r="Z4265" s="99"/>
      <c r="AA4265" s="100"/>
      <c r="AB4265" s="99"/>
      <c r="AC4265" s="100"/>
      <c r="AD4265" s="105"/>
      <c r="AE4265" s="94"/>
      <c r="AF4265" s="105"/>
      <c r="AG4265" s="94"/>
      <c r="AH4265" s="132"/>
      <c r="AI4265" s="97"/>
      <c r="AJ4265" s="96"/>
      <c r="AK4265" s="176"/>
      <c r="AL4265" s="169"/>
    </row>
    <row r="4266" spans="13:38" x14ac:dyDescent="0.45">
      <c r="M4266" s="96"/>
      <c r="N4266" s="103"/>
      <c r="R4266" s="108"/>
      <c r="S4266" s="98"/>
      <c r="T4266" s="105"/>
      <c r="V4266" s="171"/>
      <c r="W4266" s="95"/>
      <c r="X4266" s="129"/>
      <c r="Y4266" s="100"/>
      <c r="Z4266" s="99"/>
      <c r="AA4266" s="100"/>
      <c r="AB4266" s="99"/>
      <c r="AC4266" s="100"/>
      <c r="AD4266" s="105"/>
      <c r="AE4266" s="94"/>
      <c r="AF4266" s="105"/>
      <c r="AG4266" s="94"/>
      <c r="AH4266" s="132"/>
      <c r="AI4266" s="97"/>
      <c r="AJ4266" s="96"/>
      <c r="AK4266" s="176"/>
      <c r="AL4266" s="169"/>
    </row>
    <row r="4267" spans="13:38" x14ac:dyDescent="0.45">
      <c r="M4267" s="96"/>
      <c r="N4267" s="103"/>
      <c r="R4267" s="108"/>
      <c r="S4267" s="98"/>
      <c r="T4267" s="105"/>
      <c r="V4267" s="171"/>
      <c r="W4267" s="95"/>
      <c r="X4267" s="129"/>
      <c r="Y4267" s="100"/>
      <c r="Z4267" s="99"/>
      <c r="AA4267" s="100"/>
      <c r="AB4267" s="99"/>
      <c r="AC4267" s="100"/>
      <c r="AD4267" s="105"/>
      <c r="AE4267" s="94"/>
      <c r="AF4267" s="105"/>
      <c r="AG4267" s="94"/>
      <c r="AH4267" s="132"/>
      <c r="AI4267" s="97"/>
      <c r="AJ4267" s="96"/>
      <c r="AK4267" s="176"/>
      <c r="AL4267" s="169"/>
    </row>
    <row r="4268" spans="13:38" x14ac:dyDescent="0.45">
      <c r="M4268" s="96"/>
      <c r="N4268" s="103"/>
      <c r="R4268" s="108"/>
      <c r="S4268" s="98"/>
      <c r="T4268" s="105"/>
      <c r="V4268" s="171"/>
      <c r="W4268" s="95"/>
      <c r="X4268" s="129"/>
      <c r="Y4268" s="100"/>
      <c r="Z4268" s="99"/>
      <c r="AA4268" s="100"/>
      <c r="AB4268" s="99"/>
      <c r="AC4268" s="100"/>
      <c r="AD4268" s="105"/>
      <c r="AE4268" s="94"/>
      <c r="AF4268" s="105"/>
      <c r="AG4268" s="94"/>
      <c r="AH4268" s="132"/>
      <c r="AI4268" s="97"/>
      <c r="AJ4268" s="96"/>
      <c r="AK4268" s="176"/>
      <c r="AL4268" s="169"/>
    </row>
    <row r="4269" spans="13:38" x14ac:dyDescent="0.45">
      <c r="M4269" s="96"/>
      <c r="N4269" s="103"/>
      <c r="R4269" s="108"/>
      <c r="S4269" s="98"/>
      <c r="T4269" s="105"/>
      <c r="V4269" s="171"/>
      <c r="W4269" s="95"/>
      <c r="X4269" s="129"/>
      <c r="Y4269" s="100"/>
      <c r="Z4269" s="99"/>
      <c r="AA4269" s="100"/>
      <c r="AB4269" s="99"/>
      <c r="AC4269" s="100"/>
      <c r="AD4269" s="105"/>
      <c r="AE4269" s="94"/>
      <c r="AF4269" s="105"/>
      <c r="AG4269" s="94"/>
      <c r="AH4269" s="132"/>
      <c r="AI4269" s="97"/>
      <c r="AJ4269" s="96"/>
      <c r="AK4269" s="176"/>
      <c r="AL4269" s="169"/>
    </row>
    <row r="4270" spans="13:38" x14ac:dyDescent="0.45">
      <c r="M4270" s="96"/>
      <c r="N4270" s="103"/>
      <c r="R4270" s="108"/>
      <c r="S4270" s="98"/>
      <c r="T4270" s="105"/>
      <c r="V4270" s="171"/>
      <c r="W4270" s="95"/>
      <c r="X4270" s="129"/>
      <c r="Y4270" s="100"/>
      <c r="Z4270" s="99"/>
      <c r="AA4270" s="100"/>
      <c r="AB4270" s="99"/>
      <c r="AC4270" s="100"/>
      <c r="AD4270" s="105"/>
      <c r="AE4270" s="94"/>
      <c r="AF4270" s="105"/>
      <c r="AG4270" s="94"/>
      <c r="AH4270" s="132"/>
      <c r="AI4270" s="97"/>
      <c r="AJ4270" s="96"/>
      <c r="AK4270" s="176"/>
      <c r="AL4270" s="169"/>
    </row>
    <row r="4271" spans="13:38" x14ac:dyDescent="0.45">
      <c r="M4271" s="96"/>
      <c r="N4271" s="103"/>
      <c r="R4271" s="108"/>
      <c r="S4271" s="98"/>
      <c r="T4271" s="105"/>
      <c r="V4271" s="171"/>
      <c r="W4271" s="95"/>
      <c r="X4271" s="129"/>
      <c r="Y4271" s="100"/>
      <c r="Z4271" s="99"/>
      <c r="AA4271" s="100"/>
      <c r="AB4271" s="99"/>
      <c r="AC4271" s="100"/>
      <c r="AD4271" s="105"/>
      <c r="AE4271" s="94"/>
      <c r="AF4271" s="105"/>
      <c r="AG4271" s="94"/>
      <c r="AH4271" s="132"/>
      <c r="AI4271" s="97"/>
      <c r="AJ4271" s="96"/>
      <c r="AK4271" s="176"/>
      <c r="AL4271" s="169"/>
    </row>
    <row r="4272" spans="13:38" x14ac:dyDescent="0.45">
      <c r="M4272" s="96"/>
      <c r="N4272" s="103"/>
      <c r="R4272" s="108"/>
      <c r="S4272" s="98"/>
      <c r="T4272" s="105"/>
      <c r="V4272" s="171"/>
      <c r="W4272" s="95"/>
      <c r="X4272" s="129"/>
      <c r="Y4272" s="100"/>
      <c r="Z4272" s="99"/>
      <c r="AA4272" s="100"/>
      <c r="AB4272" s="99"/>
      <c r="AC4272" s="100"/>
      <c r="AD4272" s="105"/>
      <c r="AE4272" s="94"/>
      <c r="AF4272" s="105"/>
      <c r="AG4272" s="94"/>
      <c r="AH4272" s="132"/>
      <c r="AI4272" s="97"/>
      <c r="AJ4272" s="96"/>
      <c r="AK4272" s="176"/>
      <c r="AL4272" s="169"/>
    </row>
    <row r="4273" spans="13:38" x14ac:dyDescent="0.45">
      <c r="M4273" s="96"/>
      <c r="N4273" s="103"/>
      <c r="R4273" s="108"/>
      <c r="S4273" s="98"/>
      <c r="T4273" s="105"/>
      <c r="V4273" s="171"/>
      <c r="W4273" s="95"/>
      <c r="X4273" s="129"/>
      <c r="Y4273" s="100"/>
      <c r="Z4273" s="99"/>
      <c r="AA4273" s="100"/>
      <c r="AB4273" s="99"/>
      <c r="AC4273" s="100"/>
      <c r="AD4273" s="105"/>
      <c r="AE4273" s="94"/>
      <c r="AF4273" s="105"/>
      <c r="AG4273" s="94"/>
      <c r="AH4273" s="132"/>
      <c r="AI4273" s="97"/>
      <c r="AJ4273" s="96"/>
      <c r="AK4273" s="176"/>
      <c r="AL4273" s="169"/>
    </row>
    <row r="4274" spans="13:38" x14ac:dyDescent="0.45">
      <c r="M4274" s="96"/>
      <c r="N4274" s="103"/>
      <c r="R4274" s="108"/>
      <c r="S4274" s="98"/>
      <c r="T4274" s="105"/>
      <c r="V4274" s="171"/>
      <c r="W4274" s="95"/>
      <c r="X4274" s="129"/>
      <c r="Y4274" s="100"/>
      <c r="Z4274" s="99"/>
      <c r="AA4274" s="100"/>
      <c r="AB4274" s="99"/>
      <c r="AC4274" s="100"/>
      <c r="AD4274" s="105"/>
      <c r="AE4274" s="94"/>
      <c r="AF4274" s="105"/>
      <c r="AG4274" s="94"/>
      <c r="AH4274" s="132"/>
      <c r="AI4274" s="97"/>
      <c r="AJ4274" s="96"/>
      <c r="AK4274" s="176"/>
      <c r="AL4274" s="169"/>
    </row>
    <row r="4275" spans="13:38" x14ac:dyDescent="0.45">
      <c r="M4275" s="96"/>
      <c r="N4275" s="103"/>
      <c r="R4275" s="108"/>
      <c r="S4275" s="98"/>
      <c r="T4275" s="105"/>
      <c r="V4275" s="171"/>
      <c r="W4275" s="95"/>
      <c r="X4275" s="129"/>
      <c r="Y4275" s="100"/>
      <c r="Z4275" s="99"/>
      <c r="AA4275" s="100"/>
      <c r="AB4275" s="99"/>
      <c r="AC4275" s="100"/>
      <c r="AD4275" s="105"/>
      <c r="AE4275" s="94"/>
      <c r="AF4275" s="105"/>
      <c r="AG4275" s="94"/>
      <c r="AH4275" s="132"/>
      <c r="AI4275" s="97"/>
      <c r="AJ4275" s="96"/>
      <c r="AK4275" s="176"/>
      <c r="AL4275" s="169"/>
    </row>
    <row r="4276" spans="13:38" x14ac:dyDescent="0.45">
      <c r="M4276" s="96"/>
      <c r="N4276" s="103"/>
      <c r="R4276" s="108"/>
      <c r="S4276" s="98"/>
      <c r="T4276" s="105"/>
      <c r="V4276" s="171"/>
      <c r="W4276" s="95"/>
      <c r="X4276" s="129"/>
      <c r="Y4276" s="100"/>
      <c r="Z4276" s="99"/>
      <c r="AA4276" s="100"/>
      <c r="AB4276" s="99"/>
      <c r="AC4276" s="100"/>
      <c r="AD4276" s="105"/>
      <c r="AE4276" s="94"/>
      <c r="AF4276" s="105"/>
      <c r="AG4276" s="94"/>
      <c r="AH4276" s="132"/>
      <c r="AI4276" s="97"/>
      <c r="AJ4276" s="96"/>
      <c r="AK4276" s="176"/>
      <c r="AL4276" s="169"/>
    </row>
    <row r="4277" spans="13:38" x14ac:dyDescent="0.45">
      <c r="M4277" s="96"/>
      <c r="N4277" s="103"/>
      <c r="R4277" s="108"/>
      <c r="S4277" s="98"/>
      <c r="T4277" s="105"/>
      <c r="V4277" s="171"/>
      <c r="W4277" s="95"/>
      <c r="X4277" s="129"/>
      <c r="Y4277" s="100"/>
      <c r="Z4277" s="99"/>
      <c r="AA4277" s="100"/>
      <c r="AB4277" s="99"/>
      <c r="AC4277" s="100"/>
      <c r="AD4277" s="105"/>
      <c r="AE4277" s="94"/>
      <c r="AF4277" s="105"/>
      <c r="AG4277" s="94"/>
      <c r="AH4277" s="132"/>
      <c r="AI4277" s="97"/>
      <c r="AJ4277" s="96"/>
      <c r="AK4277" s="176"/>
      <c r="AL4277" s="169"/>
    </row>
    <row r="4278" spans="13:38" x14ac:dyDescent="0.45">
      <c r="M4278" s="96"/>
      <c r="N4278" s="103"/>
      <c r="R4278" s="108"/>
      <c r="S4278" s="98"/>
      <c r="T4278" s="105"/>
      <c r="V4278" s="171"/>
      <c r="W4278" s="95"/>
      <c r="X4278" s="129"/>
      <c r="Y4278" s="100"/>
      <c r="Z4278" s="99"/>
      <c r="AA4278" s="100"/>
      <c r="AB4278" s="99"/>
      <c r="AC4278" s="100"/>
      <c r="AD4278" s="105"/>
      <c r="AE4278" s="94"/>
      <c r="AF4278" s="105"/>
      <c r="AG4278" s="94"/>
      <c r="AH4278" s="132"/>
      <c r="AI4278" s="97"/>
      <c r="AJ4278" s="96"/>
      <c r="AK4278" s="176"/>
      <c r="AL4278" s="169"/>
    </row>
    <row r="4279" spans="13:38" x14ac:dyDescent="0.45">
      <c r="M4279" s="96"/>
      <c r="N4279" s="103"/>
      <c r="R4279" s="108"/>
      <c r="S4279" s="98"/>
      <c r="T4279" s="105"/>
      <c r="V4279" s="171"/>
      <c r="W4279" s="95"/>
      <c r="X4279" s="129"/>
      <c r="Y4279" s="100"/>
      <c r="Z4279" s="99"/>
      <c r="AA4279" s="100"/>
      <c r="AB4279" s="99"/>
      <c r="AC4279" s="100"/>
      <c r="AD4279" s="105"/>
      <c r="AE4279" s="94"/>
      <c r="AF4279" s="105"/>
      <c r="AG4279" s="94"/>
      <c r="AH4279" s="132"/>
      <c r="AI4279" s="97"/>
      <c r="AJ4279" s="96"/>
      <c r="AK4279" s="176"/>
      <c r="AL4279" s="169"/>
    </row>
    <row r="4280" spans="13:38" x14ac:dyDescent="0.45">
      <c r="M4280" s="96"/>
      <c r="N4280" s="103"/>
      <c r="R4280" s="108"/>
      <c r="S4280" s="98"/>
      <c r="T4280" s="105"/>
      <c r="V4280" s="171"/>
      <c r="W4280" s="95"/>
      <c r="X4280" s="129"/>
      <c r="Y4280" s="100"/>
      <c r="Z4280" s="99"/>
      <c r="AA4280" s="100"/>
      <c r="AB4280" s="99"/>
      <c r="AC4280" s="100"/>
      <c r="AD4280" s="105"/>
      <c r="AE4280" s="94"/>
      <c r="AF4280" s="105"/>
      <c r="AG4280" s="94"/>
      <c r="AH4280" s="132"/>
      <c r="AI4280" s="97"/>
      <c r="AJ4280" s="96"/>
      <c r="AK4280" s="176"/>
      <c r="AL4280" s="169"/>
    </row>
    <row r="4281" spans="13:38" x14ac:dyDescent="0.45">
      <c r="M4281" s="96"/>
      <c r="N4281" s="103"/>
      <c r="R4281" s="108"/>
      <c r="S4281" s="98"/>
      <c r="T4281" s="105"/>
      <c r="V4281" s="171"/>
      <c r="W4281" s="95"/>
      <c r="X4281" s="129"/>
      <c r="Y4281" s="100"/>
      <c r="Z4281" s="99"/>
      <c r="AA4281" s="100"/>
      <c r="AB4281" s="99"/>
      <c r="AC4281" s="100"/>
      <c r="AD4281" s="105"/>
      <c r="AE4281" s="94"/>
      <c r="AF4281" s="105"/>
      <c r="AG4281" s="94"/>
      <c r="AH4281" s="132"/>
      <c r="AI4281" s="97"/>
      <c r="AJ4281" s="96"/>
      <c r="AK4281" s="176"/>
      <c r="AL4281" s="169"/>
    </row>
    <row r="4282" spans="13:38" x14ac:dyDescent="0.45">
      <c r="M4282" s="96"/>
      <c r="N4282" s="103"/>
      <c r="R4282" s="108"/>
      <c r="S4282" s="98"/>
      <c r="T4282" s="105"/>
      <c r="V4282" s="171"/>
      <c r="W4282" s="95"/>
      <c r="X4282" s="129"/>
      <c r="Y4282" s="100"/>
      <c r="Z4282" s="99"/>
      <c r="AA4282" s="100"/>
      <c r="AB4282" s="99"/>
      <c r="AC4282" s="100"/>
      <c r="AD4282" s="105"/>
      <c r="AE4282" s="94"/>
      <c r="AF4282" s="105"/>
      <c r="AG4282" s="94"/>
      <c r="AH4282" s="132"/>
      <c r="AI4282" s="97"/>
      <c r="AJ4282" s="96"/>
      <c r="AK4282" s="176"/>
      <c r="AL4282" s="169"/>
    </row>
    <row r="4283" spans="13:38" x14ac:dyDescent="0.45">
      <c r="M4283" s="96"/>
      <c r="N4283" s="103"/>
      <c r="R4283" s="108"/>
      <c r="S4283" s="98"/>
      <c r="T4283" s="105"/>
      <c r="V4283" s="171"/>
      <c r="W4283" s="95"/>
      <c r="X4283" s="129"/>
      <c r="Y4283" s="100"/>
      <c r="Z4283" s="99"/>
      <c r="AA4283" s="100"/>
      <c r="AB4283" s="99"/>
      <c r="AC4283" s="100"/>
      <c r="AD4283" s="105"/>
      <c r="AE4283" s="94"/>
      <c r="AF4283" s="105"/>
      <c r="AG4283" s="94"/>
      <c r="AH4283" s="132"/>
      <c r="AI4283" s="97"/>
      <c r="AJ4283" s="96"/>
      <c r="AK4283" s="176"/>
      <c r="AL4283" s="169"/>
    </row>
    <row r="4284" spans="13:38" x14ac:dyDescent="0.45">
      <c r="M4284" s="96"/>
      <c r="N4284" s="103"/>
      <c r="R4284" s="108"/>
      <c r="S4284" s="98"/>
      <c r="T4284" s="105"/>
      <c r="V4284" s="171"/>
      <c r="W4284" s="95"/>
      <c r="X4284" s="129"/>
      <c r="Y4284" s="100"/>
      <c r="Z4284" s="99"/>
      <c r="AA4284" s="100"/>
      <c r="AB4284" s="99"/>
      <c r="AC4284" s="100"/>
      <c r="AD4284" s="105"/>
      <c r="AE4284" s="94"/>
      <c r="AF4284" s="105"/>
      <c r="AG4284" s="94"/>
      <c r="AH4284" s="132"/>
      <c r="AI4284" s="97"/>
      <c r="AJ4284" s="96"/>
      <c r="AK4284" s="176"/>
      <c r="AL4284" s="169"/>
    </row>
    <row r="4285" spans="13:38" x14ac:dyDescent="0.45">
      <c r="M4285" s="96"/>
      <c r="N4285" s="103"/>
      <c r="R4285" s="108"/>
      <c r="S4285" s="98"/>
      <c r="T4285" s="105"/>
      <c r="V4285" s="171"/>
      <c r="W4285" s="95"/>
      <c r="X4285" s="129"/>
      <c r="Y4285" s="100"/>
      <c r="Z4285" s="99"/>
      <c r="AA4285" s="100"/>
      <c r="AB4285" s="99"/>
      <c r="AC4285" s="100"/>
      <c r="AD4285" s="105"/>
      <c r="AE4285" s="94"/>
      <c r="AF4285" s="105"/>
      <c r="AG4285" s="94"/>
      <c r="AH4285" s="132"/>
      <c r="AI4285" s="97"/>
      <c r="AJ4285" s="96"/>
      <c r="AK4285" s="176"/>
      <c r="AL4285" s="169"/>
    </row>
    <row r="4286" spans="13:38" x14ac:dyDescent="0.45">
      <c r="M4286" s="96"/>
      <c r="N4286" s="103"/>
      <c r="R4286" s="108"/>
      <c r="S4286" s="98"/>
      <c r="T4286" s="105"/>
      <c r="V4286" s="171"/>
      <c r="W4286" s="95"/>
      <c r="X4286" s="129"/>
      <c r="Y4286" s="100"/>
      <c r="Z4286" s="99"/>
      <c r="AA4286" s="100"/>
      <c r="AB4286" s="99"/>
      <c r="AC4286" s="100"/>
      <c r="AD4286" s="105"/>
      <c r="AE4286" s="94"/>
      <c r="AF4286" s="105"/>
      <c r="AG4286" s="94"/>
      <c r="AH4286" s="132"/>
      <c r="AI4286" s="97"/>
      <c r="AJ4286" s="96"/>
      <c r="AK4286" s="176"/>
      <c r="AL4286" s="169"/>
    </row>
    <row r="4287" spans="13:38" x14ac:dyDescent="0.45">
      <c r="M4287" s="96"/>
      <c r="N4287" s="103"/>
      <c r="R4287" s="108"/>
      <c r="S4287" s="98"/>
      <c r="T4287" s="105"/>
      <c r="V4287" s="171"/>
      <c r="W4287" s="95"/>
      <c r="X4287" s="129"/>
      <c r="Y4287" s="100"/>
      <c r="Z4287" s="99"/>
      <c r="AA4287" s="100"/>
      <c r="AB4287" s="99"/>
      <c r="AC4287" s="100"/>
      <c r="AD4287" s="105"/>
      <c r="AE4287" s="94"/>
      <c r="AF4287" s="105"/>
      <c r="AG4287" s="94"/>
      <c r="AH4287" s="132"/>
      <c r="AI4287" s="97"/>
      <c r="AJ4287" s="96"/>
      <c r="AK4287" s="176"/>
      <c r="AL4287" s="169"/>
    </row>
    <row r="4288" spans="13:38" x14ac:dyDescent="0.45">
      <c r="M4288" s="96"/>
      <c r="N4288" s="103"/>
      <c r="R4288" s="108"/>
      <c r="S4288" s="98"/>
      <c r="T4288" s="105"/>
      <c r="V4288" s="171"/>
      <c r="W4288" s="95"/>
      <c r="X4288" s="129"/>
      <c r="Y4288" s="100"/>
      <c r="Z4288" s="99"/>
      <c r="AA4288" s="100"/>
      <c r="AB4288" s="99"/>
      <c r="AC4288" s="100"/>
      <c r="AD4288" s="105"/>
      <c r="AE4288" s="94"/>
      <c r="AF4288" s="105"/>
      <c r="AG4288" s="94"/>
      <c r="AH4288" s="132"/>
      <c r="AI4288" s="97"/>
      <c r="AJ4288" s="96"/>
      <c r="AK4288" s="176"/>
      <c r="AL4288" s="169"/>
    </row>
    <row r="4289" spans="13:38" x14ac:dyDescent="0.45">
      <c r="M4289" s="96"/>
      <c r="N4289" s="103"/>
      <c r="R4289" s="108"/>
      <c r="S4289" s="98"/>
      <c r="T4289" s="105"/>
      <c r="V4289" s="171"/>
      <c r="W4289" s="95"/>
      <c r="X4289" s="129"/>
      <c r="Y4289" s="100"/>
      <c r="Z4289" s="99"/>
      <c r="AA4289" s="100"/>
      <c r="AB4289" s="99"/>
      <c r="AC4289" s="100"/>
      <c r="AD4289" s="105"/>
      <c r="AE4289" s="94"/>
      <c r="AF4289" s="105"/>
      <c r="AG4289" s="94"/>
      <c r="AH4289" s="132"/>
      <c r="AI4289" s="97"/>
      <c r="AJ4289" s="96"/>
      <c r="AK4289" s="176"/>
      <c r="AL4289" s="169"/>
    </row>
    <row r="4290" spans="13:38" x14ac:dyDescent="0.45">
      <c r="M4290" s="96"/>
      <c r="N4290" s="103"/>
      <c r="R4290" s="108"/>
      <c r="S4290" s="98"/>
      <c r="T4290" s="105"/>
      <c r="V4290" s="171"/>
      <c r="W4290" s="95"/>
      <c r="X4290" s="129"/>
      <c r="Y4290" s="100"/>
      <c r="Z4290" s="99"/>
      <c r="AA4290" s="100"/>
      <c r="AB4290" s="99"/>
      <c r="AC4290" s="100"/>
      <c r="AD4290" s="105"/>
      <c r="AE4290" s="94"/>
      <c r="AF4290" s="105"/>
      <c r="AG4290" s="94"/>
      <c r="AH4290" s="132"/>
      <c r="AI4290" s="97"/>
      <c r="AJ4290" s="96"/>
      <c r="AK4290" s="176"/>
      <c r="AL4290" s="169"/>
    </row>
    <row r="4291" spans="13:38" x14ac:dyDescent="0.45">
      <c r="M4291" s="96"/>
      <c r="N4291" s="103"/>
      <c r="R4291" s="108"/>
      <c r="S4291" s="98"/>
      <c r="T4291" s="105"/>
      <c r="V4291" s="171"/>
      <c r="W4291" s="95"/>
      <c r="X4291" s="129"/>
      <c r="Y4291" s="100"/>
      <c r="Z4291" s="99"/>
      <c r="AA4291" s="100"/>
      <c r="AB4291" s="99"/>
      <c r="AC4291" s="100"/>
      <c r="AD4291" s="105"/>
      <c r="AE4291" s="94"/>
      <c r="AF4291" s="105"/>
      <c r="AG4291" s="94"/>
      <c r="AH4291" s="132"/>
      <c r="AI4291" s="97"/>
      <c r="AJ4291" s="96"/>
      <c r="AK4291" s="176"/>
      <c r="AL4291" s="169"/>
    </row>
    <row r="4292" spans="13:38" x14ac:dyDescent="0.45">
      <c r="M4292" s="96"/>
      <c r="N4292" s="103"/>
      <c r="R4292" s="108"/>
      <c r="S4292" s="98"/>
      <c r="T4292" s="105"/>
      <c r="V4292" s="171"/>
      <c r="W4292" s="95"/>
      <c r="X4292" s="129"/>
      <c r="Y4292" s="100"/>
      <c r="Z4292" s="99"/>
      <c r="AA4292" s="100"/>
      <c r="AB4292" s="99"/>
      <c r="AC4292" s="100"/>
      <c r="AD4292" s="105"/>
      <c r="AE4292" s="94"/>
      <c r="AF4292" s="105"/>
      <c r="AG4292" s="94"/>
      <c r="AH4292" s="132"/>
      <c r="AI4292" s="97"/>
      <c r="AJ4292" s="96"/>
      <c r="AK4292" s="176"/>
      <c r="AL4292" s="169"/>
    </row>
    <row r="4293" spans="13:38" x14ac:dyDescent="0.45">
      <c r="M4293" s="96"/>
      <c r="N4293" s="103"/>
      <c r="R4293" s="108"/>
      <c r="S4293" s="98"/>
      <c r="T4293" s="105"/>
      <c r="V4293" s="171"/>
      <c r="W4293" s="95"/>
      <c r="X4293" s="129"/>
      <c r="Y4293" s="100"/>
      <c r="Z4293" s="99"/>
      <c r="AA4293" s="100"/>
      <c r="AB4293" s="99"/>
      <c r="AC4293" s="100"/>
      <c r="AD4293" s="105"/>
      <c r="AE4293" s="94"/>
      <c r="AF4293" s="105"/>
      <c r="AG4293" s="94"/>
      <c r="AH4293" s="132"/>
      <c r="AI4293" s="97"/>
      <c r="AJ4293" s="96"/>
      <c r="AK4293" s="176"/>
      <c r="AL4293" s="169"/>
    </row>
    <row r="4294" spans="13:38" x14ac:dyDescent="0.45">
      <c r="M4294" s="96"/>
      <c r="N4294" s="103"/>
      <c r="R4294" s="108"/>
      <c r="S4294" s="98"/>
      <c r="T4294" s="105"/>
      <c r="V4294" s="171"/>
      <c r="W4294" s="95"/>
      <c r="X4294" s="129"/>
      <c r="Y4294" s="100"/>
      <c r="Z4294" s="99"/>
      <c r="AA4294" s="100"/>
      <c r="AB4294" s="99"/>
      <c r="AC4294" s="100"/>
      <c r="AD4294" s="105"/>
      <c r="AE4294" s="94"/>
      <c r="AF4294" s="105"/>
      <c r="AG4294" s="94"/>
      <c r="AH4294" s="132"/>
      <c r="AI4294" s="97"/>
      <c r="AJ4294" s="96"/>
      <c r="AK4294" s="176"/>
      <c r="AL4294" s="169"/>
    </row>
    <row r="4295" spans="13:38" x14ac:dyDescent="0.45">
      <c r="M4295" s="96"/>
      <c r="N4295" s="103"/>
      <c r="R4295" s="108"/>
      <c r="S4295" s="98"/>
      <c r="T4295" s="105"/>
      <c r="V4295" s="171"/>
      <c r="W4295" s="95"/>
      <c r="X4295" s="129"/>
      <c r="Y4295" s="100"/>
      <c r="Z4295" s="99"/>
      <c r="AA4295" s="100"/>
      <c r="AB4295" s="99"/>
      <c r="AC4295" s="100"/>
      <c r="AD4295" s="105"/>
      <c r="AE4295" s="94"/>
      <c r="AF4295" s="105"/>
      <c r="AG4295" s="94"/>
      <c r="AH4295" s="132"/>
      <c r="AI4295" s="97"/>
      <c r="AJ4295" s="96"/>
      <c r="AK4295" s="176"/>
      <c r="AL4295" s="169"/>
    </row>
    <row r="4296" spans="13:38" x14ac:dyDescent="0.45">
      <c r="M4296" s="96"/>
      <c r="N4296" s="103"/>
      <c r="R4296" s="108"/>
      <c r="S4296" s="98"/>
      <c r="T4296" s="105"/>
      <c r="V4296" s="171"/>
      <c r="W4296" s="95"/>
      <c r="X4296" s="129"/>
      <c r="Y4296" s="100"/>
      <c r="Z4296" s="99"/>
      <c r="AA4296" s="100"/>
      <c r="AB4296" s="99"/>
      <c r="AC4296" s="100"/>
      <c r="AD4296" s="105"/>
      <c r="AE4296" s="94"/>
      <c r="AF4296" s="105"/>
      <c r="AG4296" s="94"/>
      <c r="AH4296" s="132"/>
      <c r="AI4296" s="97"/>
      <c r="AJ4296" s="96"/>
      <c r="AK4296" s="176"/>
      <c r="AL4296" s="169"/>
    </row>
    <row r="4297" spans="13:38" x14ac:dyDescent="0.45">
      <c r="M4297" s="96"/>
      <c r="N4297" s="103"/>
      <c r="R4297" s="108"/>
      <c r="S4297" s="98"/>
      <c r="T4297" s="105"/>
      <c r="V4297" s="171"/>
      <c r="W4297" s="95"/>
      <c r="X4297" s="129"/>
      <c r="Y4297" s="100"/>
      <c r="Z4297" s="99"/>
      <c r="AA4297" s="100"/>
      <c r="AB4297" s="99"/>
      <c r="AC4297" s="100"/>
      <c r="AD4297" s="105"/>
      <c r="AE4297" s="94"/>
      <c r="AF4297" s="105"/>
      <c r="AG4297" s="94"/>
      <c r="AH4297" s="132"/>
      <c r="AI4297" s="97"/>
      <c r="AJ4297" s="96"/>
      <c r="AK4297" s="176"/>
      <c r="AL4297" s="169"/>
    </row>
    <row r="4298" spans="13:38" x14ac:dyDescent="0.45">
      <c r="M4298" s="96"/>
      <c r="N4298" s="103"/>
      <c r="R4298" s="108"/>
      <c r="S4298" s="98"/>
      <c r="T4298" s="105"/>
      <c r="V4298" s="171"/>
      <c r="W4298" s="95"/>
      <c r="X4298" s="129"/>
      <c r="Y4298" s="100"/>
      <c r="Z4298" s="99"/>
      <c r="AA4298" s="100"/>
      <c r="AB4298" s="99"/>
      <c r="AC4298" s="100"/>
      <c r="AD4298" s="105"/>
      <c r="AE4298" s="94"/>
      <c r="AF4298" s="105"/>
      <c r="AG4298" s="94"/>
      <c r="AH4298" s="132"/>
      <c r="AI4298" s="97"/>
      <c r="AJ4298" s="96"/>
      <c r="AK4298" s="176"/>
      <c r="AL4298" s="169"/>
    </row>
    <row r="4299" spans="13:38" x14ac:dyDescent="0.45">
      <c r="M4299" s="96"/>
      <c r="N4299" s="103"/>
      <c r="R4299" s="108"/>
      <c r="S4299" s="98"/>
      <c r="T4299" s="105"/>
      <c r="V4299" s="171"/>
      <c r="W4299" s="95"/>
      <c r="X4299" s="129"/>
      <c r="Y4299" s="100"/>
      <c r="Z4299" s="99"/>
      <c r="AA4299" s="100"/>
      <c r="AB4299" s="99"/>
      <c r="AC4299" s="100"/>
      <c r="AD4299" s="105"/>
      <c r="AE4299" s="94"/>
      <c r="AF4299" s="105"/>
      <c r="AG4299" s="94"/>
      <c r="AH4299" s="132"/>
      <c r="AI4299" s="97"/>
      <c r="AJ4299" s="96"/>
      <c r="AK4299" s="176"/>
      <c r="AL4299" s="169"/>
    </row>
    <row r="4300" spans="13:38" x14ac:dyDescent="0.45">
      <c r="M4300" s="96"/>
      <c r="N4300" s="103"/>
      <c r="R4300" s="108"/>
      <c r="S4300" s="98"/>
      <c r="T4300" s="105"/>
      <c r="V4300" s="171"/>
      <c r="W4300" s="95"/>
      <c r="X4300" s="129"/>
      <c r="Y4300" s="100"/>
      <c r="Z4300" s="99"/>
      <c r="AA4300" s="100"/>
      <c r="AB4300" s="99"/>
      <c r="AC4300" s="100"/>
      <c r="AD4300" s="105"/>
      <c r="AE4300" s="94"/>
      <c r="AF4300" s="105"/>
      <c r="AG4300" s="94"/>
      <c r="AH4300" s="132"/>
      <c r="AI4300" s="97"/>
      <c r="AJ4300" s="96"/>
      <c r="AK4300" s="176"/>
      <c r="AL4300" s="169"/>
    </row>
    <row r="4301" spans="13:38" x14ac:dyDescent="0.45">
      <c r="M4301" s="96"/>
      <c r="N4301" s="103"/>
      <c r="R4301" s="108"/>
      <c r="S4301" s="98"/>
      <c r="T4301" s="105"/>
      <c r="V4301" s="171"/>
      <c r="W4301" s="95"/>
      <c r="X4301" s="129"/>
      <c r="Y4301" s="100"/>
      <c r="Z4301" s="99"/>
      <c r="AA4301" s="100"/>
      <c r="AB4301" s="99"/>
      <c r="AC4301" s="100"/>
      <c r="AD4301" s="105"/>
      <c r="AE4301" s="94"/>
      <c r="AF4301" s="105"/>
      <c r="AG4301" s="94"/>
      <c r="AH4301" s="132"/>
      <c r="AI4301" s="97"/>
      <c r="AJ4301" s="96"/>
      <c r="AK4301" s="176"/>
      <c r="AL4301" s="169"/>
    </row>
    <row r="4302" spans="13:38" x14ac:dyDescent="0.45">
      <c r="M4302" s="96"/>
      <c r="N4302" s="103"/>
      <c r="R4302" s="108"/>
      <c r="S4302" s="98"/>
      <c r="T4302" s="105"/>
      <c r="V4302" s="171"/>
      <c r="W4302" s="95"/>
      <c r="X4302" s="129"/>
      <c r="Y4302" s="100"/>
      <c r="Z4302" s="99"/>
      <c r="AA4302" s="100"/>
      <c r="AB4302" s="99"/>
      <c r="AC4302" s="100"/>
      <c r="AD4302" s="105"/>
      <c r="AE4302" s="94"/>
      <c r="AF4302" s="105"/>
      <c r="AG4302" s="94"/>
      <c r="AH4302" s="132"/>
      <c r="AI4302" s="97"/>
      <c r="AJ4302" s="96"/>
      <c r="AK4302" s="176"/>
      <c r="AL4302" s="169"/>
    </row>
    <row r="4303" spans="13:38" x14ac:dyDescent="0.45">
      <c r="M4303" s="96"/>
      <c r="N4303" s="103"/>
      <c r="R4303" s="108"/>
      <c r="S4303" s="98"/>
      <c r="T4303" s="105"/>
      <c r="V4303" s="171"/>
      <c r="W4303" s="95"/>
      <c r="X4303" s="129"/>
      <c r="Y4303" s="100"/>
      <c r="Z4303" s="99"/>
      <c r="AA4303" s="100"/>
      <c r="AB4303" s="99"/>
      <c r="AC4303" s="100"/>
      <c r="AD4303" s="105"/>
      <c r="AE4303" s="94"/>
      <c r="AF4303" s="105"/>
      <c r="AG4303" s="94"/>
      <c r="AH4303" s="132"/>
      <c r="AI4303" s="97"/>
      <c r="AJ4303" s="96"/>
      <c r="AK4303" s="176"/>
      <c r="AL4303" s="169"/>
    </row>
    <row r="4304" spans="13:38" x14ac:dyDescent="0.45">
      <c r="M4304" s="96"/>
      <c r="N4304" s="103"/>
      <c r="R4304" s="108"/>
      <c r="S4304" s="98"/>
      <c r="T4304" s="105"/>
      <c r="V4304" s="171"/>
      <c r="W4304" s="95"/>
      <c r="X4304" s="129"/>
      <c r="Y4304" s="100"/>
      <c r="Z4304" s="99"/>
      <c r="AA4304" s="100"/>
      <c r="AB4304" s="99"/>
      <c r="AC4304" s="100"/>
      <c r="AD4304" s="105"/>
      <c r="AE4304" s="94"/>
      <c r="AF4304" s="105"/>
      <c r="AG4304" s="94"/>
      <c r="AH4304" s="132"/>
      <c r="AI4304" s="97"/>
      <c r="AJ4304" s="96"/>
      <c r="AK4304" s="176"/>
      <c r="AL4304" s="169"/>
    </row>
    <row r="4305" spans="13:38" x14ac:dyDescent="0.45">
      <c r="M4305" s="96"/>
      <c r="N4305" s="103"/>
      <c r="R4305" s="108"/>
      <c r="S4305" s="98"/>
      <c r="T4305" s="105"/>
      <c r="V4305" s="171"/>
      <c r="W4305" s="95"/>
      <c r="X4305" s="129"/>
      <c r="Y4305" s="100"/>
      <c r="Z4305" s="99"/>
      <c r="AA4305" s="100"/>
      <c r="AB4305" s="99"/>
      <c r="AC4305" s="100"/>
      <c r="AD4305" s="105"/>
      <c r="AE4305" s="94"/>
      <c r="AF4305" s="105"/>
      <c r="AG4305" s="94"/>
      <c r="AH4305" s="132"/>
      <c r="AI4305" s="97"/>
      <c r="AJ4305" s="96"/>
      <c r="AK4305" s="176"/>
      <c r="AL4305" s="169"/>
    </row>
    <row r="4306" spans="13:38" x14ac:dyDescent="0.45">
      <c r="M4306" s="96"/>
      <c r="N4306" s="103"/>
      <c r="R4306" s="108"/>
      <c r="S4306" s="98"/>
      <c r="T4306" s="105"/>
      <c r="V4306" s="171"/>
      <c r="W4306" s="95"/>
      <c r="X4306" s="129"/>
      <c r="Y4306" s="100"/>
      <c r="Z4306" s="99"/>
      <c r="AA4306" s="100"/>
      <c r="AB4306" s="99"/>
      <c r="AC4306" s="100"/>
      <c r="AD4306" s="105"/>
      <c r="AE4306" s="94"/>
      <c r="AF4306" s="105"/>
      <c r="AG4306" s="94"/>
      <c r="AH4306" s="132"/>
      <c r="AI4306" s="97"/>
      <c r="AJ4306" s="96"/>
      <c r="AK4306" s="176"/>
      <c r="AL4306" s="169"/>
    </row>
    <row r="4307" spans="13:38" x14ac:dyDescent="0.45">
      <c r="M4307" s="96"/>
      <c r="N4307" s="103"/>
      <c r="R4307" s="108"/>
      <c r="S4307" s="98"/>
      <c r="T4307" s="105"/>
      <c r="V4307" s="171"/>
      <c r="W4307" s="95"/>
      <c r="X4307" s="129"/>
      <c r="Y4307" s="100"/>
      <c r="Z4307" s="99"/>
      <c r="AA4307" s="100"/>
      <c r="AB4307" s="99"/>
      <c r="AC4307" s="100"/>
      <c r="AD4307" s="105"/>
      <c r="AE4307" s="94"/>
      <c r="AF4307" s="105"/>
      <c r="AG4307" s="94"/>
      <c r="AH4307" s="132"/>
      <c r="AI4307" s="97"/>
      <c r="AJ4307" s="96"/>
      <c r="AK4307" s="176"/>
      <c r="AL4307" s="169"/>
    </row>
    <row r="4308" spans="13:38" x14ac:dyDescent="0.45">
      <c r="M4308" s="96"/>
      <c r="N4308" s="103"/>
      <c r="R4308" s="108"/>
      <c r="S4308" s="98"/>
      <c r="T4308" s="105"/>
      <c r="V4308" s="171"/>
      <c r="W4308" s="95"/>
      <c r="X4308" s="129"/>
      <c r="Y4308" s="100"/>
      <c r="Z4308" s="99"/>
      <c r="AA4308" s="100"/>
      <c r="AB4308" s="99"/>
      <c r="AC4308" s="100"/>
      <c r="AD4308" s="105"/>
      <c r="AE4308" s="94"/>
      <c r="AF4308" s="105"/>
      <c r="AG4308" s="94"/>
      <c r="AH4308" s="132"/>
      <c r="AI4308" s="97"/>
      <c r="AJ4308" s="96"/>
      <c r="AK4308" s="176"/>
      <c r="AL4308" s="169"/>
    </row>
    <row r="4309" spans="13:38" x14ac:dyDescent="0.45">
      <c r="M4309" s="96"/>
      <c r="N4309" s="103"/>
      <c r="R4309" s="108"/>
      <c r="S4309" s="98"/>
      <c r="T4309" s="105"/>
      <c r="V4309" s="171"/>
      <c r="W4309" s="95"/>
      <c r="X4309" s="129"/>
      <c r="Y4309" s="100"/>
      <c r="Z4309" s="99"/>
      <c r="AA4309" s="100"/>
      <c r="AB4309" s="99"/>
      <c r="AC4309" s="100"/>
      <c r="AD4309" s="105"/>
      <c r="AE4309" s="94"/>
      <c r="AF4309" s="105"/>
      <c r="AG4309" s="94"/>
      <c r="AH4309" s="132"/>
      <c r="AI4309" s="97"/>
      <c r="AJ4309" s="96"/>
      <c r="AK4309" s="176"/>
      <c r="AL4309" s="169"/>
    </row>
    <row r="4310" spans="13:38" x14ac:dyDescent="0.45">
      <c r="M4310" s="96"/>
      <c r="N4310" s="103"/>
      <c r="R4310" s="108"/>
      <c r="S4310" s="98"/>
      <c r="T4310" s="105"/>
      <c r="V4310" s="171"/>
      <c r="W4310" s="95"/>
      <c r="X4310" s="129"/>
      <c r="Y4310" s="100"/>
      <c r="Z4310" s="99"/>
      <c r="AA4310" s="100"/>
      <c r="AB4310" s="99"/>
      <c r="AC4310" s="100"/>
      <c r="AD4310" s="105"/>
      <c r="AE4310" s="94"/>
      <c r="AF4310" s="105"/>
      <c r="AG4310" s="94"/>
      <c r="AH4310" s="132"/>
      <c r="AI4310" s="97"/>
      <c r="AJ4310" s="96"/>
      <c r="AK4310" s="176"/>
      <c r="AL4310" s="169"/>
    </row>
    <row r="4311" spans="13:38" x14ac:dyDescent="0.45">
      <c r="M4311" s="96"/>
      <c r="N4311" s="103"/>
      <c r="R4311" s="108"/>
      <c r="S4311" s="98"/>
      <c r="T4311" s="105"/>
      <c r="V4311" s="171"/>
      <c r="W4311" s="95"/>
      <c r="X4311" s="129"/>
      <c r="Y4311" s="100"/>
      <c r="Z4311" s="99"/>
      <c r="AA4311" s="100"/>
      <c r="AB4311" s="99"/>
      <c r="AC4311" s="100"/>
      <c r="AD4311" s="105"/>
      <c r="AE4311" s="94"/>
      <c r="AF4311" s="105"/>
      <c r="AG4311" s="94"/>
      <c r="AH4311" s="132"/>
      <c r="AI4311" s="97"/>
      <c r="AJ4311" s="96"/>
      <c r="AK4311" s="176"/>
      <c r="AL4311" s="169"/>
    </row>
    <row r="4312" spans="13:38" x14ac:dyDescent="0.45">
      <c r="M4312" s="96"/>
      <c r="N4312" s="103"/>
      <c r="R4312" s="108"/>
      <c r="S4312" s="98"/>
      <c r="T4312" s="105"/>
      <c r="V4312" s="171"/>
      <c r="W4312" s="95"/>
      <c r="X4312" s="129"/>
      <c r="Y4312" s="100"/>
      <c r="Z4312" s="99"/>
      <c r="AA4312" s="100"/>
      <c r="AB4312" s="99"/>
      <c r="AC4312" s="100"/>
      <c r="AD4312" s="105"/>
      <c r="AE4312" s="94"/>
      <c r="AF4312" s="105"/>
      <c r="AG4312" s="94"/>
      <c r="AH4312" s="132"/>
      <c r="AI4312" s="97"/>
      <c r="AJ4312" s="96"/>
      <c r="AK4312" s="176"/>
      <c r="AL4312" s="169"/>
    </row>
    <row r="4313" spans="13:38" x14ac:dyDescent="0.45">
      <c r="M4313" s="96"/>
      <c r="N4313" s="103"/>
      <c r="R4313" s="108"/>
      <c r="S4313" s="98"/>
      <c r="T4313" s="105"/>
      <c r="V4313" s="171"/>
      <c r="W4313" s="95"/>
      <c r="X4313" s="129"/>
      <c r="Y4313" s="100"/>
      <c r="Z4313" s="99"/>
      <c r="AA4313" s="100"/>
      <c r="AB4313" s="99"/>
      <c r="AC4313" s="100"/>
      <c r="AD4313" s="105"/>
      <c r="AE4313" s="94"/>
      <c r="AF4313" s="105"/>
      <c r="AG4313" s="94"/>
      <c r="AH4313" s="132"/>
      <c r="AI4313" s="97"/>
      <c r="AJ4313" s="96"/>
      <c r="AK4313" s="176"/>
      <c r="AL4313" s="169"/>
    </row>
    <row r="4314" spans="13:38" x14ac:dyDescent="0.45">
      <c r="M4314" s="96"/>
      <c r="N4314" s="103"/>
      <c r="R4314" s="108"/>
      <c r="S4314" s="98"/>
      <c r="T4314" s="105"/>
      <c r="V4314" s="171"/>
      <c r="W4314" s="95"/>
      <c r="X4314" s="129"/>
      <c r="Y4314" s="100"/>
      <c r="Z4314" s="99"/>
      <c r="AA4314" s="100"/>
      <c r="AB4314" s="99"/>
      <c r="AC4314" s="100"/>
      <c r="AD4314" s="105"/>
      <c r="AE4314" s="94"/>
      <c r="AF4314" s="105"/>
      <c r="AG4314" s="94"/>
      <c r="AH4314" s="132"/>
      <c r="AI4314" s="97"/>
      <c r="AJ4314" s="96"/>
      <c r="AK4314" s="176"/>
      <c r="AL4314" s="169"/>
    </row>
    <row r="4315" spans="13:38" x14ac:dyDescent="0.45">
      <c r="M4315" s="96"/>
      <c r="N4315" s="103"/>
      <c r="R4315" s="108"/>
      <c r="S4315" s="98"/>
      <c r="T4315" s="105"/>
      <c r="V4315" s="171"/>
      <c r="W4315" s="95"/>
      <c r="X4315" s="129"/>
      <c r="Y4315" s="100"/>
      <c r="Z4315" s="99"/>
      <c r="AA4315" s="100"/>
      <c r="AB4315" s="99"/>
      <c r="AC4315" s="100"/>
      <c r="AD4315" s="105"/>
      <c r="AE4315" s="94"/>
      <c r="AF4315" s="105"/>
      <c r="AG4315" s="94"/>
      <c r="AH4315" s="132"/>
      <c r="AI4315" s="97"/>
      <c r="AJ4315" s="96"/>
      <c r="AK4315" s="176"/>
      <c r="AL4315" s="169"/>
    </row>
    <row r="4316" spans="13:38" x14ac:dyDescent="0.45">
      <c r="M4316" s="96"/>
      <c r="N4316" s="103"/>
      <c r="R4316" s="108"/>
      <c r="S4316" s="98"/>
      <c r="T4316" s="105"/>
      <c r="V4316" s="171"/>
      <c r="W4316" s="95"/>
      <c r="X4316" s="129"/>
      <c r="Y4316" s="100"/>
      <c r="Z4316" s="99"/>
      <c r="AA4316" s="100"/>
      <c r="AB4316" s="99"/>
      <c r="AC4316" s="100"/>
      <c r="AD4316" s="105"/>
      <c r="AE4316" s="94"/>
      <c r="AF4316" s="105"/>
      <c r="AG4316" s="94"/>
      <c r="AH4316" s="132"/>
      <c r="AI4316" s="97"/>
      <c r="AJ4316" s="96"/>
      <c r="AK4316" s="176"/>
      <c r="AL4316" s="169"/>
    </row>
    <row r="4317" spans="13:38" x14ac:dyDescent="0.45">
      <c r="M4317" s="96"/>
      <c r="N4317" s="103"/>
      <c r="R4317" s="108"/>
      <c r="S4317" s="98"/>
      <c r="T4317" s="105"/>
      <c r="V4317" s="171"/>
      <c r="W4317" s="95"/>
      <c r="X4317" s="129"/>
      <c r="Y4317" s="100"/>
      <c r="Z4317" s="99"/>
      <c r="AA4317" s="100"/>
      <c r="AB4317" s="99"/>
      <c r="AC4317" s="100"/>
      <c r="AD4317" s="105"/>
      <c r="AE4317" s="94"/>
      <c r="AF4317" s="105"/>
      <c r="AG4317" s="94"/>
      <c r="AH4317" s="132"/>
      <c r="AI4317" s="97"/>
      <c r="AJ4317" s="96"/>
      <c r="AK4317" s="176"/>
      <c r="AL4317" s="169"/>
    </row>
    <row r="4318" spans="13:38" x14ac:dyDescent="0.45">
      <c r="M4318" s="96"/>
      <c r="N4318" s="103"/>
      <c r="R4318" s="108"/>
      <c r="S4318" s="98"/>
      <c r="T4318" s="105"/>
      <c r="V4318" s="171"/>
      <c r="W4318" s="95"/>
      <c r="X4318" s="129"/>
      <c r="Y4318" s="100"/>
      <c r="Z4318" s="99"/>
      <c r="AA4318" s="100"/>
      <c r="AB4318" s="99"/>
      <c r="AC4318" s="100"/>
      <c r="AD4318" s="105"/>
      <c r="AE4318" s="94"/>
      <c r="AF4318" s="105"/>
      <c r="AG4318" s="94"/>
      <c r="AH4318" s="132"/>
      <c r="AI4318" s="97"/>
      <c r="AJ4318" s="96"/>
      <c r="AK4318" s="176"/>
      <c r="AL4318" s="169"/>
    </row>
    <row r="4319" spans="13:38" x14ac:dyDescent="0.45">
      <c r="M4319" s="96"/>
      <c r="N4319" s="103"/>
      <c r="R4319" s="108"/>
      <c r="S4319" s="98"/>
      <c r="T4319" s="105"/>
      <c r="V4319" s="171"/>
      <c r="W4319" s="95"/>
      <c r="X4319" s="129"/>
      <c r="Y4319" s="100"/>
      <c r="Z4319" s="99"/>
      <c r="AA4319" s="100"/>
      <c r="AB4319" s="99"/>
      <c r="AC4319" s="100"/>
      <c r="AD4319" s="105"/>
      <c r="AE4319" s="94"/>
      <c r="AF4319" s="105"/>
      <c r="AG4319" s="94"/>
      <c r="AH4319" s="132"/>
      <c r="AI4319" s="97"/>
      <c r="AJ4319" s="96"/>
      <c r="AK4319" s="176"/>
      <c r="AL4319" s="169"/>
    </row>
    <row r="4320" spans="13:38" x14ac:dyDescent="0.45">
      <c r="M4320" s="96"/>
      <c r="N4320" s="103"/>
      <c r="R4320" s="108"/>
      <c r="S4320" s="98"/>
      <c r="T4320" s="105"/>
      <c r="V4320" s="171"/>
      <c r="W4320" s="95"/>
      <c r="X4320" s="129"/>
      <c r="Y4320" s="100"/>
      <c r="Z4320" s="99"/>
      <c r="AA4320" s="100"/>
      <c r="AB4320" s="99"/>
      <c r="AC4320" s="100"/>
      <c r="AD4320" s="105"/>
      <c r="AE4320" s="94"/>
      <c r="AF4320" s="105"/>
      <c r="AG4320" s="94"/>
      <c r="AH4320" s="132"/>
      <c r="AI4320" s="97"/>
      <c r="AJ4320" s="96"/>
      <c r="AK4320" s="176"/>
      <c r="AL4320" s="169"/>
    </row>
    <row r="4321" spans="13:38" x14ac:dyDescent="0.45">
      <c r="M4321" s="96"/>
      <c r="N4321" s="103"/>
      <c r="R4321" s="108"/>
      <c r="S4321" s="98"/>
      <c r="T4321" s="105"/>
      <c r="V4321" s="171"/>
      <c r="W4321" s="95"/>
      <c r="X4321" s="129"/>
      <c r="Y4321" s="100"/>
      <c r="Z4321" s="99"/>
      <c r="AA4321" s="100"/>
      <c r="AB4321" s="99"/>
      <c r="AC4321" s="100"/>
      <c r="AD4321" s="105"/>
      <c r="AE4321" s="94"/>
      <c r="AF4321" s="105"/>
      <c r="AG4321" s="94"/>
      <c r="AH4321" s="132"/>
      <c r="AI4321" s="97"/>
      <c r="AJ4321" s="96"/>
      <c r="AK4321" s="176"/>
      <c r="AL4321" s="169"/>
    </row>
    <row r="4322" spans="13:38" x14ac:dyDescent="0.45">
      <c r="M4322" s="96"/>
      <c r="N4322" s="103"/>
      <c r="R4322" s="108"/>
      <c r="S4322" s="98"/>
      <c r="T4322" s="105"/>
      <c r="V4322" s="171"/>
      <c r="W4322" s="95"/>
      <c r="X4322" s="129"/>
      <c r="Y4322" s="100"/>
      <c r="Z4322" s="99"/>
      <c r="AA4322" s="100"/>
      <c r="AB4322" s="99"/>
      <c r="AC4322" s="100"/>
      <c r="AD4322" s="105"/>
      <c r="AE4322" s="94"/>
      <c r="AF4322" s="105"/>
      <c r="AG4322" s="94"/>
      <c r="AH4322" s="132"/>
      <c r="AI4322" s="97"/>
      <c r="AJ4322" s="96"/>
      <c r="AK4322" s="176"/>
      <c r="AL4322" s="169"/>
    </row>
    <row r="4323" spans="13:38" x14ac:dyDescent="0.45">
      <c r="M4323" s="96"/>
      <c r="N4323" s="103"/>
      <c r="R4323" s="108"/>
      <c r="S4323" s="98"/>
      <c r="T4323" s="105"/>
      <c r="V4323" s="171"/>
      <c r="W4323" s="95"/>
      <c r="X4323" s="129"/>
      <c r="Y4323" s="100"/>
      <c r="Z4323" s="99"/>
      <c r="AA4323" s="100"/>
      <c r="AB4323" s="99"/>
      <c r="AC4323" s="100"/>
      <c r="AD4323" s="105"/>
      <c r="AE4323" s="94"/>
      <c r="AF4323" s="105"/>
      <c r="AG4323" s="94"/>
      <c r="AH4323" s="132"/>
      <c r="AI4323" s="97"/>
      <c r="AJ4323" s="96"/>
      <c r="AK4323" s="176"/>
      <c r="AL4323" s="169"/>
    </row>
    <row r="4324" spans="13:38" x14ac:dyDescent="0.45">
      <c r="M4324" s="96"/>
      <c r="N4324" s="103"/>
      <c r="R4324" s="108"/>
      <c r="S4324" s="98"/>
      <c r="T4324" s="105"/>
      <c r="V4324" s="171"/>
      <c r="W4324" s="95"/>
      <c r="X4324" s="129"/>
      <c r="Y4324" s="100"/>
      <c r="Z4324" s="99"/>
      <c r="AA4324" s="100"/>
      <c r="AB4324" s="99"/>
      <c r="AC4324" s="100"/>
      <c r="AD4324" s="105"/>
      <c r="AE4324" s="94"/>
      <c r="AF4324" s="105"/>
      <c r="AG4324" s="94"/>
      <c r="AH4324" s="132"/>
      <c r="AI4324" s="97"/>
      <c r="AJ4324" s="96"/>
      <c r="AK4324" s="176"/>
      <c r="AL4324" s="169"/>
    </row>
    <row r="4325" spans="13:38" x14ac:dyDescent="0.45">
      <c r="M4325" s="96"/>
      <c r="N4325" s="103"/>
      <c r="R4325" s="108"/>
      <c r="S4325" s="98"/>
      <c r="T4325" s="105"/>
      <c r="V4325" s="171"/>
      <c r="W4325" s="95"/>
      <c r="X4325" s="129"/>
      <c r="Y4325" s="100"/>
      <c r="Z4325" s="99"/>
      <c r="AA4325" s="100"/>
      <c r="AB4325" s="99"/>
      <c r="AC4325" s="100"/>
      <c r="AD4325" s="105"/>
      <c r="AE4325" s="94"/>
      <c r="AF4325" s="105"/>
      <c r="AG4325" s="94"/>
      <c r="AH4325" s="132"/>
      <c r="AI4325" s="97"/>
      <c r="AJ4325" s="96"/>
      <c r="AK4325" s="176"/>
      <c r="AL4325" s="169"/>
    </row>
    <row r="4326" spans="13:38" x14ac:dyDescent="0.45">
      <c r="M4326" s="96"/>
      <c r="N4326" s="103"/>
      <c r="R4326" s="108"/>
      <c r="S4326" s="98"/>
      <c r="T4326" s="105"/>
      <c r="V4326" s="171"/>
      <c r="W4326" s="95"/>
      <c r="X4326" s="129"/>
      <c r="Y4326" s="100"/>
      <c r="Z4326" s="99"/>
      <c r="AA4326" s="100"/>
      <c r="AB4326" s="99"/>
      <c r="AC4326" s="100"/>
      <c r="AD4326" s="105"/>
      <c r="AE4326" s="94"/>
      <c r="AF4326" s="105"/>
      <c r="AG4326" s="94"/>
      <c r="AH4326" s="132"/>
      <c r="AI4326" s="97"/>
      <c r="AJ4326" s="96"/>
      <c r="AK4326" s="176"/>
      <c r="AL4326" s="169"/>
    </row>
    <row r="4327" spans="13:38" x14ac:dyDescent="0.45">
      <c r="M4327" s="96"/>
      <c r="N4327" s="103"/>
      <c r="R4327" s="108"/>
      <c r="S4327" s="98"/>
      <c r="T4327" s="105"/>
      <c r="V4327" s="171"/>
      <c r="W4327" s="95"/>
      <c r="X4327" s="129"/>
      <c r="Y4327" s="100"/>
      <c r="Z4327" s="99"/>
      <c r="AA4327" s="100"/>
      <c r="AB4327" s="99"/>
      <c r="AC4327" s="100"/>
      <c r="AD4327" s="105"/>
      <c r="AE4327" s="94"/>
      <c r="AF4327" s="105"/>
      <c r="AG4327" s="94"/>
      <c r="AH4327" s="132"/>
      <c r="AI4327" s="97"/>
      <c r="AJ4327" s="96"/>
      <c r="AK4327" s="176"/>
      <c r="AL4327" s="169"/>
    </row>
    <row r="4328" spans="13:38" x14ac:dyDescent="0.45">
      <c r="M4328" s="96"/>
      <c r="N4328" s="103"/>
      <c r="R4328" s="108"/>
      <c r="S4328" s="98"/>
      <c r="T4328" s="105"/>
      <c r="V4328" s="171"/>
      <c r="W4328" s="95"/>
      <c r="X4328" s="129"/>
      <c r="Y4328" s="100"/>
      <c r="Z4328" s="99"/>
      <c r="AA4328" s="100"/>
      <c r="AB4328" s="99"/>
      <c r="AC4328" s="100"/>
      <c r="AD4328" s="105"/>
      <c r="AE4328" s="94"/>
      <c r="AF4328" s="105"/>
      <c r="AG4328" s="94"/>
      <c r="AH4328" s="132"/>
      <c r="AI4328" s="97"/>
      <c r="AJ4328" s="96"/>
      <c r="AK4328" s="176"/>
      <c r="AL4328" s="169"/>
    </row>
    <row r="4329" spans="13:38" x14ac:dyDescent="0.45">
      <c r="M4329" s="96"/>
      <c r="N4329" s="103"/>
      <c r="R4329" s="108"/>
      <c r="S4329" s="98"/>
      <c r="T4329" s="105"/>
      <c r="V4329" s="171"/>
      <c r="W4329" s="95"/>
      <c r="X4329" s="129"/>
      <c r="Y4329" s="100"/>
      <c r="Z4329" s="99"/>
      <c r="AA4329" s="100"/>
      <c r="AB4329" s="99"/>
      <c r="AC4329" s="100"/>
      <c r="AD4329" s="105"/>
      <c r="AE4329" s="94"/>
      <c r="AF4329" s="105"/>
      <c r="AG4329" s="94"/>
      <c r="AH4329" s="132"/>
      <c r="AI4329" s="97"/>
      <c r="AJ4329" s="96"/>
      <c r="AK4329" s="176"/>
      <c r="AL4329" s="169"/>
    </row>
    <row r="4330" spans="13:38" x14ac:dyDescent="0.45">
      <c r="M4330" s="96"/>
      <c r="N4330" s="103"/>
      <c r="R4330" s="108"/>
      <c r="S4330" s="98"/>
      <c r="T4330" s="105"/>
      <c r="V4330" s="171"/>
      <c r="W4330" s="95"/>
      <c r="X4330" s="129"/>
      <c r="Y4330" s="100"/>
      <c r="Z4330" s="99"/>
      <c r="AA4330" s="100"/>
      <c r="AB4330" s="99"/>
      <c r="AC4330" s="100"/>
      <c r="AD4330" s="105"/>
      <c r="AE4330" s="94"/>
      <c r="AF4330" s="105"/>
      <c r="AG4330" s="94"/>
      <c r="AH4330" s="132"/>
      <c r="AI4330" s="97"/>
      <c r="AJ4330" s="96"/>
      <c r="AK4330" s="176"/>
      <c r="AL4330" s="169"/>
    </row>
    <row r="4331" spans="13:38" x14ac:dyDescent="0.45">
      <c r="M4331" s="96"/>
      <c r="N4331" s="103"/>
      <c r="R4331" s="108"/>
      <c r="S4331" s="98"/>
      <c r="T4331" s="105"/>
      <c r="V4331" s="171"/>
      <c r="W4331" s="95"/>
      <c r="X4331" s="129"/>
      <c r="Y4331" s="100"/>
      <c r="Z4331" s="99"/>
      <c r="AA4331" s="100"/>
      <c r="AB4331" s="99"/>
      <c r="AC4331" s="100"/>
      <c r="AD4331" s="105"/>
      <c r="AE4331" s="94"/>
      <c r="AF4331" s="105"/>
      <c r="AG4331" s="94"/>
      <c r="AH4331" s="132"/>
      <c r="AI4331" s="97"/>
      <c r="AJ4331" s="96"/>
      <c r="AK4331" s="176"/>
      <c r="AL4331" s="169"/>
    </row>
    <row r="4332" spans="13:38" x14ac:dyDescent="0.45">
      <c r="M4332" s="96"/>
      <c r="N4332" s="103"/>
      <c r="R4332" s="108"/>
      <c r="S4332" s="98"/>
      <c r="T4332" s="105"/>
      <c r="V4332" s="171"/>
      <c r="W4332" s="95"/>
      <c r="X4332" s="129"/>
      <c r="Y4332" s="100"/>
      <c r="Z4332" s="99"/>
      <c r="AA4332" s="100"/>
      <c r="AB4332" s="99"/>
      <c r="AC4332" s="100"/>
      <c r="AD4332" s="105"/>
      <c r="AE4332" s="94"/>
      <c r="AF4332" s="105"/>
      <c r="AG4332" s="94"/>
      <c r="AH4332" s="132"/>
      <c r="AI4332" s="97"/>
      <c r="AJ4332" s="96"/>
      <c r="AK4332" s="176"/>
      <c r="AL4332" s="169"/>
    </row>
    <row r="4333" spans="13:38" x14ac:dyDescent="0.45">
      <c r="M4333" s="96"/>
      <c r="N4333" s="103"/>
      <c r="R4333" s="108"/>
      <c r="S4333" s="98"/>
      <c r="T4333" s="105"/>
      <c r="V4333" s="171"/>
      <c r="W4333" s="95"/>
      <c r="X4333" s="129"/>
      <c r="Y4333" s="100"/>
      <c r="Z4333" s="99"/>
      <c r="AA4333" s="100"/>
      <c r="AB4333" s="99"/>
      <c r="AC4333" s="100"/>
      <c r="AD4333" s="105"/>
      <c r="AE4333" s="94"/>
      <c r="AF4333" s="105"/>
      <c r="AG4333" s="94"/>
      <c r="AH4333" s="132"/>
      <c r="AI4333" s="97"/>
      <c r="AJ4333" s="96"/>
      <c r="AK4333" s="176"/>
      <c r="AL4333" s="169"/>
    </row>
    <row r="4334" spans="13:38" x14ac:dyDescent="0.45">
      <c r="M4334" s="96"/>
      <c r="N4334" s="103"/>
      <c r="R4334" s="108"/>
      <c r="S4334" s="98"/>
      <c r="T4334" s="105"/>
      <c r="V4334" s="171"/>
      <c r="W4334" s="95"/>
      <c r="X4334" s="129"/>
      <c r="Y4334" s="100"/>
      <c r="Z4334" s="99"/>
      <c r="AA4334" s="100"/>
      <c r="AB4334" s="99"/>
      <c r="AC4334" s="100"/>
      <c r="AD4334" s="105"/>
      <c r="AE4334" s="94"/>
      <c r="AF4334" s="105"/>
      <c r="AG4334" s="94"/>
      <c r="AH4334" s="132"/>
      <c r="AI4334" s="97"/>
      <c r="AJ4334" s="96"/>
      <c r="AK4334" s="176"/>
      <c r="AL4334" s="169"/>
    </row>
    <row r="4335" spans="13:38" x14ac:dyDescent="0.45">
      <c r="M4335" s="96"/>
      <c r="N4335" s="103"/>
      <c r="R4335" s="108"/>
      <c r="S4335" s="98"/>
      <c r="T4335" s="105"/>
      <c r="V4335" s="171"/>
      <c r="W4335" s="95"/>
      <c r="X4335" s="129"/>
      <c r="Y4335" s="100"/>
      <c r="Z4335" s="99"/>
      <c r="AA4335" s="100"/>
      <c r="AB4335" s="99"/>
      <c r="AC4335" s="100"/>
      <c r="AD4335" s="105"/>
      <c r="AE4335" s="94"/>
      <c r="AF4335" s="105"/>
      <c r="AG4335" s="94"/>
      <c r="AH4335" s="132"/>
      <c r="AI4335" s="97"/>
      <c r="AJ4335" s="96"/>
      <c r="AK4335" s="176"/>
      <c r="AL4335" s="169"/>
    </row>
    <row r="4336" spans="13:38" x14ac:dyDescent="0.45">
      <c r="M4336" s="96"/>
      <c r="N4336" s="103"/>
      <c r="R4336" s="108"/>
      <c r="S4336" s="98"/>
      <c r="T4336" s="105"/>
      <c r="V4336" s="171"/>
      <c r="W4336" s="95"/>
      <c r="X4336" s="129"/>
      <c r="Y4336" s="100"/>
      <c r="Z4336" s="99"/>
      <c r="AA4336" s="100"/>
      <c r="AB4336" s="99"/>
      <c r="AC4336" s="100"/>
      <c r="AD4336" s="105"/>
      <c r="AE4336" s="94"/>
      <c r="AF4336" s="105"/>
      <c r="AG4336" s="94"/>
      <c r="AH4336" s="132"/>
      <c r="AI4336" s="97"/>
      <c r="AJ4336" s="96"/>
      <c r="AK4336" s="176"/>
      <c r="AL4336" s="169"/>
    </row>
    <row r="4337" spans="13:38" x14ac:dyDescent="0.45">
      <c r="M4337" s="96"/>
      <c r="N4337" s="103"/>
      <c r="R4337" s="108"/>
      <c r="S4337" s="98"/>
      <c r="T4337" s="105"/>
      <c r="V4337" s="171"/>
      <c r="W4337" s="95"/>
      <c r="X4337" s="129"/>
      <c r="Y4337" s="100"/>
      <c r="Z4337" s="99"/>
      <c r="AA4337" s="100"/>
      <c r="AB4337" s="99"/>
      <c r="AC4337" s="100"/>
      <c r="AD4337" s="105"/>
      <c r="AE4337" s="94"/>
      <c r="AF4337" s="105"/>
      <c r="AG4337" s="94"/>
      <c r="AH4337" s="132"/>
      <c r="AI4337" s="97"/>
      <c r="AJ4337" s="96"/>
      <c r="AK4337" s="176"/>
      <c r="AL4337" s="169"/>
    </row>
    <row r="4338" spans="13:38" x14ac:dyDescent="0.45">
      <c r="M4338" s="96"/>
      <c r="N4338" s="103"/>
      <c r="R4338" s="108"/>
      <c r="S4338" s="98"/>
      <c r="T4338" s="105"/>
      <c r="V4338" s="171"/>
      <c r="W4338" s="95"/>
      <c r="X4338" s="129"/>
      <c r="Y4338" s="100"/>
      <c r="Z4338" s="99"/>
      <c r="AA4338" s="100"/>
      <c r="AB4338" s="99"/>
      <c r="AC4338" s="100"/>
      <c r="AD4338" s="105"/>
      <c r="AE4338" s="94"/>
      <c r="AF4338" s="105"/>
      <c r="AG4338" s="94"/>
      <c r="AH4338" s="132"/>
      <c r="AI4338" s="97"/>
      <c r="AJ4338" s="96"/>
      <c r="AK4338" s="176"/>
      <c r="AL4338" s="169"/>
    </row>
    <row r="4339" spans="13:38" x14ac:dyDescent="0.45">
      <c r="M4339" s="96"/>
      <c r="N4339" s="103"/>
      <c r="R4339" s="108"/>
      <c r="S4339" s="98"/>
      <c r="T4339" s="105"/>
      <c r="V4339" s="171"/>
      <c r="W4339" s="95"/>
      <c r="X4339" s="129"/>
      <c r="Y4339" s="100"/>
      <c r="Z4339" s="99"/>
      <c r="AA4339" s="100"/>
      <c r="AB4339" s="99"/>
      <c r="AC4339" s="100"/>
      <c r="AD4339" s="105"/>
      <c r="AE4339" s="94"/>
      <c r="AF4339" s="105"/>
      <c r="AG4339" s="94"/>
      <c r="AH4339" s="132"/>
      <c r="AI4339" s="97"/>
      <c r="AJ4339" s="96"/>
      <c r="AK4339" s="176"/>
      <c r="AL4339" s="169"/>
    </row>
    <row r="4340" spans="13:38" x14ac:dyDescent="0.45">
      <c r="M4340" s="96"/>
      <c r="N4340" s="103"/>
      <c r="R4340" s="108"/>
      <c r="S4340" s="98"/>
      <c r="T4340" s="105"/>
      <c r="V4340" s="171"/>
      <c r="W4340" s="95"/>
      <c r="X4340" s="129"/>
      <c r="Y4340" s="100"/>
      <c r="Z4340" s="99"/>
      <c r="AA4340" s="100"/>
      <c r="AB4340" s="99"/>
      <c r="AC4340" s="100"/>
      <c r="AD4340" s="105"/>
      <c r="AE4340" s="94"/>
      <c r="AF4340" s="105"/>
      <c r="AG4340" s="94"/>
      <c r="AH4340" s="132"/>
      <c r="AI4340" s="97"/>
      <c r="AJ4340" s="96"/>
      <c r="AK4340" s="176"/>
      <c r="AL4340" s="169"/>
    </row>
    <row r="4341" spans="13:38" x14ac:dyDescent="0.45">
      <c r="M4341" s="96"/>
      <c r="N4341" s="103"/>
      <c r="R4341" s="108"/>
      <c r="S4341" s="98"/>
      <c r="T4341" s="105"/>
      <c r="V4341" s="171"/>
      <c r="W4341" s="95"/>
      <c r="X4341" s="129"/>
      <c r="Y4341" s="100"/>
      <c r="Z4341" s="99"/>
      <c r="AA4341" s="100"/>
      <c r="AB4341" s="99"/>
      <c r="AC4341" s="100"/>
      <c r="AD4341" s="105"/>
      <c r="AE4341" s="94"/>
      <c r="AF4341" s="105"/>
      <c r="AG4341" s="94"/>
      <c r="AH4341" s="132"/>
      <c r="AI4341" s="97"/>
      <c r="AJ4341" s="96"/>
      <c r="AK4341" s="176"/>
      <c r="AL4341" s="169"/>
    </row>
    <row r="4342" spans="13:38" x14ac:dyDescent="0.45">
      <c r="M4342" s="96"/>
      <c r="N4342" s="103"/>
      <c r="R4342" s="108"/>
      <c r="S4342" s="98"/>
      <c r="T4342" s="105"/>
      <c r="V4342" s="171"/>
      <c r="W4342" s="95"/>
      <c r="X4342" s="129"/>
      <c r="Y4342" s="100"/>
      <c r="Z4342" s="99"/>
      <c r="AA4342" s="100"/>
      <c r="AB4342" s="99"/>
      <c r="AC4342" s="100"/>
      <c r="AD4342" s="105"/>
      <c r="AE4342" s="94"/>
      <c r="AF4342" s="105"/>
      <c r="AG4342" s="94"/>
      <c r="AH4342" s="132"/>
      <c r="AI4342" s="97"/>
      <c r="AJ4342" s="96"/>
      <c r="AK4342" s="176"/>
      <c r="AL4342" s="169"/>
    </row>
    <row r="4343" spans="13:38" x14ac:dyDescent="0.45">
      <c r="M4343" s="96"/>
      <c r="N4343" s="103"/>
      <c r="R4343" s="108"/>
      <c r="S4343" s="98"/>
      <c r="T4343" s="105"/>
      <c r="V4343" s="171"/>
      <c r="W4343" s="95"/>
      <c r="X4343" s="129"/>
      <c r="Y4343" s="100"/>
      <c r="Z4343" s="99"/>
      <c r="AA4343" s="100"/>
      <c r="AB4343" s="99"/>
      <c r="AC4343" s="100"/>
      <c r="AD4343" s="105"/>
      <c r="AE4343" s="94"/>
      <c r="AF4343" s="105"/>
      <c r="AG4343" s="94"/>
      <c r="AH4343" s="132"/>
      <c r="AI4343" s="97"/>
      <c r="AJ4343" s="96"/>
      <c r="AK4343" s="176"/>
      <c r="AL4343" s="169"/>
    </row>
    <row r="4344" spans="13:38" x14ac:dyDescent="0.45">
      <c r="M4344" s="96"/>
      <c r="N4344" s="103"/>
      <c r="R4344" s="108"/>
      <c r="S4344" s="98"/>
      <c r="T4344" s="105"/>
      <c r="V4344" s="171"/>
      <c r="W4344" s="95"/>
      <c r="X4344" s="129"/>
      <c r="Y4344" s="100"/>
      <c r="Z4344" s="99"/>
      <c r="AA4344" s="100"/>
      <c r="AB4344" s="99"/>
      <c r="AC4344" s="100"/>
      <c r="AD4344" s="105"/>
      <c r="AE4344" s="94"/>
      <c r="AF4344" s="105"/>
      <c r="AG4344" s="94"/>
      <c r="AH4344" s="132"/>
      <c r="AI4344" s="97"/>
      <c r="AJ4344" s="96"/>
      <c r="AK4344" s="176"/>
      <c r="AL4344" s="169"/>
    </row>
    <row r="4345" spans="13:38" x14ac:dyDescent="0.45">
      <c r="M4345" s="96"/>
      <c r="N4345" s="103"/>
      <c r="R4345" s="108"/>
      <c r="S4345" s="98"/>
      <c r="T4345" s="105"/>
      <c r="V4345" s="171"/>
      <c r="W4345" s="95"/>
      <c r="X4345" s="129"/>
      <c r="Y4345" s="100"/>
      <c r="Z4345" s="99"/>
      <c r="AA4345" s="100"/>
      <c r="AB4345" s="99"/>
      <c r="AC4345" s="100"/>
      <c r="AD4345" s="105"/>
      <c r="AE4345" s="94"/>
      <c r="AF4345" s="105"/>
      <c r="AG4345" s="94"/>
      <c r="AH4345" s="132"/>
      <c r="AI4345" s="97"/>
      <c r="AJ4345" s="96"/>
      <c r="AK4345" s="176"/>
      <c r="AL4345" s="169"/>
    </row>
    <row r="4346" spans="13:38" x14ac:dyDescent="0.45">
      <c r="M4346" s="96"/>
      <c r="N4346" s="103"/>
      <c r="R4346" s="108"/>
      <c r="S4346" s="98"/>
      <c r="T4346" s="105"/>
      <c r="V4346" s="171"/>
      <c r="W4346" s="95"/>
      <c r="X4346" s="129"/>
      <c r="Y4346" s="100"/>
      <c r="Z4346" s="99"/>
      <c r="AA4346" s="100"/>
      <c r="AB4346" s="99"/>
      <c r="AC4346" s="100"/>
      <c r="AD4346" s="105"/>
      <c r="AE4346" s="94"/>
      <c r="AF4346" s="105"/>
      <c r="AG4346" s="94"/>
      <c r="AH4346" s="132"/>
      <c r="AI4346" s="97"/>
      <c r="AJ4346" s="96"/>
      <c r="AK4346" s="176"/>
      <c r="AL4346" s="169"/>
    </row>
    <row r="4347" spans="13:38" x14ac:dyDescent="0.45">
      <c r="M4347" s="96"/>
      <c r="N4347" s="103"/>
      <c r="R4347" s="108"/>
      <c r="S4347" s="98"/>
      <c r="T4347" s="105"/>
      <c r="V4347" s="171"/>
      <c r="W4347" s="95"/>
      <c r="X4347" s="129"/>
      <c r="Y4347" s="100"/>
      <c r="Z4347" s="99"/>
      <c r="AA4347" s="100"/>
      <c r="AB4347" s="99"/>
      <c r="AC4347" s="100"/>
      <c r="AD4347" s="105"/>
      <c r="AE4347" s="94"/>
      <c r="AF4347" s="105"/>
      <c r="AG4347" s="94"/>
      <c r="AH4347" s="132"/>
      <c r="AI4347" s="97"/>
      <c r="AJ4347" s="96"/>
      <c r="AK4347" s="176"/>
      <c r="AL4347" s="169"/>
    </row>
    <row r="4348" spans="13:38" x14ac:dyDescent="0.45">
      <c r="M4348" s="96"/>
      <c r="N4348" s="103"/>
      <c r="R4348" s="108"/>
      <c r="S4348" s="98"/>
      <c r="T4348" s="105"/>
      <c r="V4348" s="171"/>
      <c r="W4348" s="95"/>
      <c r="X4348" s="129"/>
      <c r="Y4348" s="100"/>
      <c r="Z4348" s="99"/>
      <c r="AA4348" s="100"/>
      <c r="AB4348" s="99"/>
      <c r="AC4348" s="100"/>
      <c r="AD4348" s="105"/>
      <c r="AE4348" s="94"/>
      <c r="AF4348" s="105"/>
      <c r="AG4348" s="94"/>
      <c r="AH4348" s="132"/>
      <c r="AI4348" s="97"/>
      <c r="AJ4348" s="96"/>
      <c r="AK4348" s="176"/>
      <c r="AL4348" s="169"/>
    </row>
    <row r="4349" spans="13:38" x14ac:dyDescent="0.45">
      <c r="M4349" s="96"/>
      <c r="N4349" s="103"/>
      <c r="R4349" s="108"/>
      <c r="S4349" s="98"/>
      <c r="T4349" s="105"/>
      <c r="V4349" s="171"/>
      <c r="W4349" s="95"/>
      <c r="X4349" s="129"/>
      <c r="Y4349" s="100"/>
      <c r="Z4349" s="99"/>
      <c r="AA4349" s="100"/>
      <c r="AB4349" s="99"/>
      <c r="AC4349" s="100"/>
      <c r="AD4349" s="105"/>
      <c r="AE4349" s="94"/>
      <c r="AF4349" s="105"/>
      <c r="AG4349" s="94"/>
      <c r="AH4349" s="132"/>
      <c r="AI4349" s="97"/>
      <c r="AJ4349" s="96"/>
      <c r="AK4349" s="176"/>
      <c r="AL4349" s="169"/>
    </row>
    <row r="4350" spans="13:38" x14ac:dyDescent="0.45">
      <c r="M4350" s="96"/>
      <c r="N4350" s="103"/>
      <c r="R4350" s="108"/>
      <c r="S4350" s="98"/>
      <c r="T4350" s="105"/>
      <c r="V4350" s="171"/>
      <c r="W4350" s="95"/>
      <c r="X4350" s="129"/>
      <c r="Y4350" s="100"/>
      <c r="Z4350" s="99"/>
      <c r="AA4350" s="100"/>
      <c r="AB4350" s="99"/>
      <c r="AC4350" s="100"/>
      <c r="AD4350" s="105"/>
      <c r="AE4350" s="94"/>
      <c r="AF4350" s="105"/>
      <c r="AG4350" s="94"/>
      <c r="AH4350" s="132"/>
      <c r="AI4350" s="97"/>
      <c r="AJ4350" s="96"/>
      <c r="AK4350" s="176"/>
      <c r="AL4350" s="169"/>
    </row>
    <row r="4351" spans="13:38" x14ac:dyDescent="0.45">
      <c r="M4351" s="96"/>
      <c r="N4351" s="103"/>
      <c r="R4351" s="108"/>
      <c r="S4351" s="98"/>
      <c r="T4351" s="105"/>
      <c r="V4351" s="171"/>
      <c r="W4351" s="95"/>
      <c r="X4351" s="129"/>
      <c r="Y4351" s="100"/>
      <c r="Z4351" s="99"/>
      <c r="AA4351" s="100"/>
      <c r="AB4351" s="99"/>
      <c r="AC4351" s="100"/>
      <c r="AD4351" s="105"/>
      <c r="AE4351" s="94"/>
      <c r="AF4351" s="105"/>
      <c r="AG4351" s="94"/>
      <c r="AH4351" s="132"/>
      <c r="AI4351" s="97"/>
      <c r="AJ4351" s="96"/>
      <c r="AK4351" s="176"/>
      <c r="AL4351" s="169"/>
    </row>
    <row r="4352" spans="13:38" x14ac:dyDescent="0.45">
      <c r="M4352" s="96"/>
      <c r="N4352" s="103"/>
      <c r="R4352" s="108"/>
      <c r="S4352" s="98"/>
      <c r="T4352" s="105"/>
      <c r="V4352" s="171"/>
      <c r="W4352" s="95"/>
      <c r="X4352" s="129"/>
      <c r="Y4352" s="100"/>
      <c r="Z4352" s="99"/>
      <c r="AA4352" s="100"/>
      <c r="AB4352" s="99"/>
      <c r="AC4352" s="100"/>
      <c r="AD4352" s="105"/>
      <c r="AE4352" s="94"/>
      <c r="AF4352" s="105"/>
      <c r="AG4352" s="94"/>
      <c r="AH4352" s="132"/>
      <c r="AI4352" s="97"/>
      <c r="AJ4352" s="96"/>
      <c r="AK4352" s="176"/>
      <c r="AL4352" s="169"/>
    </row>
    <row r="4353" spans="13:38" x14ac:dyDescent="0.45">
      <c r="M4353" s="96"/>
      <c r="N4353" s="103"/>
      <c r="R4353" s="108"/>
      <c r="S4353" s="98"/>
      <c r="T4353" s="105"/>
      <c r="V4353" s="171"/>
      <c r="W4353" s="95"/>
      <c r="X4353" s="129"/>
      <c r="Y4353" s="100"/>
      <c r="Z4353" s="99"/>
      <c r="AA4353" s="100"/>
      <c r="AB4353" s="99"/>
      <c r="AC4353" s="100"/>
      <c r="AD4353" s="105"/>
      <c r="AE4353" s="94"/>
      <c r="AF4353" s="105"/>
      <c r="AG4353" s="94"/>
      <c r="AH4353" s="132"/>
      <c r="AI4353" s="97"/>
      <c r="AJ4353" s="96"/>
      <c r="AK4353" s="176"/>
      <c r="AL4353" s="169"/>
    </row>
    <row r="4354" spans="13:38" x14ac:dyDescent="0.45">
      <c r="M4354" s="96"/>
      <c r="N4354" s="103"/>
      <c r="R4354" s="108"/>
      <c r="S4354" s="98"/>
      <c r="T4354" s="105"/>
      <c r="V4354" s="171"/>
      <c r="W4354" s="95"/>
      <c r="X4354" s="129"/>
      <c r="Y4354" s="100"/>
      <c r="Z4354" s="99"/>
      <c r="AA4354" s="100"/>
      <c r="AB4354" s="99"/>
      <c r="AC4354" s="100"/>
      <c r="AD4354" s="105"/>
      <c r="AE4354" s="94"/>
      <c r="AF4354" s="105"/>
      <c r="AG4354" s="94"/>
      <c r="AH4354" s="132"/>
      <c r="AI4354" s="97"/>
      <c r="AJ4354" s="96"/>
      <c r="AK4354" s="176"/>
      <c r="AL4354" s="169"/>
    </row>
    <row r="4355" spans="13:38" x14ac:dyDescent="0.45">
      <c r="M4355" s="96"/>
      <c r="N4355" s="103"/>
      <c r="R4355" s="108"/>
      <c r="S4355" s="98"/>
      <c r="T4355" s="105"/>
      <c r="V4355" s="171"/>
      <c r="W4355" s="95"/>
      <c r="X4355" s="129"/>
      <c r="Y4355" s="100"/>
      <c r="Z4355" s="99"/>
      <c r="AA4355" s="100"/>
      <c r="AB4355" s="99"/>
      <c r="AC4355" s="100"/>
      <c r="AD4355" s="105"/>
      <c r="AE4355" s="94"/>
      <c r="AF4355" s="105"/>
      <c r="AG4355" s="94"/>
      <c r="AH4355" s="132"/>
      <c r="AI4355" s="97"/>
      <c r="AJ4355" s="96"/>
      <c r="AK4355" s="176"/>
      <c r="AL4355" s="169"/>
    </row>
    <row r="4356" spans="13:38" x14ac:dyDescent="0.45">
      <c r="M4356" s="96"/>
      <c r="N4356" s="103"/>
      <c r="R4356" s="108"/>
      <c r="S4356" s="98"/>
      <c r="T4356" s="105"/>
      <c r="V4356" s="171"/>
      <c r="W4356" s="95"/>
      <c r="X4356" s="129"/>
      <c r="Y4356" s="100"/>
      <c r="Z4356" s="99"/>
      <c r="AA4356" s="100"/>
      <c r="AB4356" s="99"/>
      <c r="AC4356" s="100"/>
      <c r="AD4356" s="105"/>
      <c r="AE4356" s="94"/>
      <c r="AF4356" s="105"/>
      <c r="AG4356" s="94"/>
      <c r="AH4356" s="132"/>
      <c r="AI4356" s="97"/>
      <c r="AJ4356" s="96"/>
      <c r="AK4356" s="176"/>
      <c r="AL4356" s="169"/>
    </row>
    <row r="4357" spans="13:38" x14ac:dyDescent="0.45">
      <c r="M4357" s="96"/>
      <c r="N4357" s="103"/>
      <c r="R4357" s="108"/>
      <c r="S4357" s="98"/>
      <c r="T4357" s="105"/>
      <c r="V4357" s="171"/>
      <c r="W4357" s="95"/>
      <c r="X4357" s="129"/>
      <c r="Y4357" s="100"/>
      <c r="Z4357" s="99"/>
      <c r="AA4357" s="100"/>
      <c r="AB4357" s="99"/>
      <c r="AC4357" s="100"/>
      <c r="AD4357" s="105"/>
      <c r="AE4357" s="94"/>
      <c r="AF4357" s="105"/>
      <c r="AG4357" s="94"/>
      <c r="AH4357" s="132"/>
      <c r="AI4357" s="97"/>
      <c r="AJ4357" s="96"/>
      <c r="AK4357" s="176"/>
      <c r="AL4357" s="169"/>
    </row>
    <row r="4358" spans="13:38" x14ac:dyDescent="0.45">
      <c r="M4358" s="96"/>
      <c r="N4358" s="103"/>
      <c r="R4358" s="108"/>
      <c r="S4358" s="98"/>
      <c r="T4358" s="105"/>
      <c r="V4358" s="171"/>
      <c r="W4358" s="95"/>
      <c r="X4358" s="129"/>
      <c r="Y4358" s="100"/>
      <c r="Z4358" s="99"/>
      <c r="AA4358" s="100"/>
      <c r="AB4358" s="99"/>
      <c r="AC4358" s="100"/>
      <c r="AD4358" s="105"/>
      <c r="AE4358" s="94"/>
      <c r="AF4358" s="105"/>
      <c r="AG4358" s="94"/>
      <c r="AH4358" s="132"/>
      <c r="AI4358" s="97"/>
      <c r="AJ4358" s="96"/>
      <c r="AK4358" s="176"/>
      <c r="AL4358" s="169"/>
    </row>
    <row r="4359" spans="13:38" x14ac:dyDescent="0.45">
      <c r="M4359" s="96"/>
      <c r="N4359" s="103"/>
      <c r="R4359" s="108"/>
      <c r="S4359" s="98"/>
      <c r="T4359" s="105"/>
      <c r="V4359" s="171"/>
      <c r="W4359" s="95"/>
      <c r="X4359" s="129"/>
      <c r="Y4359" s="100"/>
      <c r="Z4359" s="99"/>
      <c r="AA4359" s="100"/>
      <c r="AB4359" s="99"/>
      <c r="AC4359" s="100"/>
      <c r="AD4359" s="105"/>
      <c r="AE4359" s="94"/>
      <c r="AF4359" s="105"/>
      <c r="AG4359" s="94"/>
      <c r="AH4359" s="132"/>
      <c r="AI4359" s="97"/>
      <c r="AJ4359" s="96"/>
      <c r="AK4359" s="176"/>
      <c r="AL4359" s="169"/>
    </row>
    <row r="4360" spans="13:38" x14ac:dyDescent="0.45">
      <c r="M4360" s="96"/>
      <c r="N4360" s="103"/>
      <c r="R4360" s="108"/>
      <c r="S4360" s="98"/>
      <c r="T4360" s="105"/>
      <c r="V4360" s="171"/>
      <c r="W4360" s="95"/>
      <c r="X4360" s="129"/>
      <c r="Y4360" s="100"/>
      <c r="Z4360" s="99"/>
      <c r="AA4360" s="100"/>
      <c r="AB4360" s="99"/>
      <c r="AC4360" s="100"/>
      <c r="AD4360" s="105"/>
      <c r="AE4360" s="94"/>
      <c r="AF4360" s="105"/>
      <c r="AG4360" s="94"/>
      <c r="AH4360" s="132"/>
      <c r="AI4360" s="97"/>
      <c r="AJ4360" s="96"/>
      <c r="AK4360" s="176"/>
      <c r="AL4360" s="169"/>
    </row>
    <row r="4361" spans="13:38" x14ac:dyDescent="0.45">
      <c r="M4361" s="96"/>
      <c r="N4361" s="103"/>
      <c r="R4361" s="108"/>
      <c r="S4361" s="98"/>
      <c r="T4361" s="105"/>
      <c r="V4361" s="171"/>
      <c r="W4361" s="95"/>
      <c r="X4361" s="129"/>
      <c r="Y4361" s="100"/>
      <c r="Z4361" s="99"/>
      <c r="AA4361" s="100"/>
      <c r="AB4361" s="99"/>
      <c r="AC4361" s="100"/>
      <c r="AD4361" s="105"/>
      <c r="AE4361" s="94"/>
      <c r="AF4361" s="105"/>
      <c r="AG4361" s="94"/>
      <c r="AH4361" s="132"/>
      <c r="AI4361" s="97"/>
      <c r="AJ4361" s="96"/>
      <c r="AK4361" s="176"/>
      <c r="AL4361" s="169"/>
    </row>
    <row r="4362" spans="13:38" x14ac:dyDescent="0.45">
      <c r="M4362" s="96"/>
      <c r="N4362" s="103"/>
      <c r="R4362" s="108"/>
      <c r="S4362" s="98"/>
      <c r="T4362" s="105"/>
      <c r="V4362" s="171"/>
      <c r="W4362" s="95"/>
      <c r="X4362" s="129"/>
      <c r="Y4362" s="100"/>
      <c r="Z4362" s="99"/>
      <c r="AA4362" s="100"/>
      <c r="AB4362" s="99"/>
      <c r="AC4362" s="100"/>
      <c r="AD4362" s="105"/>
      <c r="AE4362" s="94"/>
      <c r="AF4362" s="105"/>
      <c r="AG4362" s="94"/>
      <c r="AH4362" s="132"/>
      <c r="AI4362" s="97"/>
      <c r="AJ4362" s="96"/>
      <c r="AK4362" s="176"/>
      <c r="AL4362" s="169"/>
    </row>
    <row r="4363" spans="13:38" x14ac:dyDescent="0.45">
      <c r="M4363" s="96"/>
      <c r="N4363" s="103"/>
      <c r="R4363" s="108"/>
      <c r="S4363" s="98"/>
      <c r="T4363" s="105"/>
      <c r="V4363" s="171"/>
      <c r="W4363" s="95"/>
      <c r="X4363" s="129"/>
      <c r="Y4363" s="100"/>
      <c r="Z4363" s="99"/>
      <c r="AA4363" s="100"/>
      <c r="AB4363" s="99"/>
      <c r="AC4363" s="100"/>
      <c r="AD4363" s="105"/>
      <c r="AE4363" s="94"/>
      <c r="AF4363" s="105"/>
      <c r="AG4363" s="94"/>
      <c r="AH4363" s="132"/>
      <c r="AI4363" s="97"/>
      <c r="AJ4363" s="96"/>
      <c r="AK4363" s="176"/>
      <c r="AL4363" s="169"/>
    </row>
    <row r="4364" spans="13:38" x14ac:dyDescent="0.45">
      <c r="M4364" s="96"/>
      <c r="N4364" s="103"/>
      <c r="R4364" s="108"/>
      <c r="S4364" s="98"/>
      <c r="T4364" s="105"/>
      <c r="V4364" s="171"/>
      <c r="W4364" s="95"/>
      <c r="X4364" s="129"/>
      <c r="Y4364" s="100"/>
      <c r="Z4364" s="99"/>
      <c r="AA4364" s="100"/>
      <c r="AB4364" s="99"/>
      <c r="AC4364" s="100"/>
      <c r="AD4364" s="105"/>
      <c r="AE4364" s="94"/>
      <c r="AF4364" s="105"/>
      <c r="AG4364" s="94"/>
      <c r="AH4364" s="132"/>
      <c r="AI4364" s="97"/>
      <c r="AJ4364" s="96"/>
      <c r="AK4364" s="176"/>
      <c r="AL4364" s="169"/>
    </row>
    <row r="4365" spans="13:38" x14ac:dyDescent="0.45">
      <c r="M4365" s="96"/>
      <c r="N4365" s="103"/>
      <c r="R4365" s="108"/>
      <c r="S4365" s="98"/>
      <c r="T4365" s="105"/>
      <c r="V4365" s="171"/>
      <c r="W4365" s="95"/>
      <c r="X4365" s="129"/>
      <c r="Y4365" s="100"/>
      <c r="Z4365" s="99"/>
      <c r="AA4365" s="100"/>
      <c r="AB4365" s="99"/>
      <c r="AC4365" s="100"/>
      <c r="AD4365" s="105"/>
      <c r="AE4365" s="94"/>
      <c r="AF4365" s="105"/>
      <c r="AG4365" s="94"/>
      <c r="AH4365" s="132"/>
      <c r="AI4365" s="97"/>
      <c r="AJ4365" s="96"/>
      <c r="AK4365" s="176"/>
      <c r="AL4365" s="169"/>
    </row>
    <row r="4366" spans="13:38" x14ac:dyDescent="0.45">
      <c r="M4366" s="96"/>
      <c r="N4366" s="103"/>
      <c r="R4366" s="108"/>
      <c r="S4366" s="98"/>
      <c r="T4366" s="105"/>
      <c r="V4366" s="171"/>
      <c r="W4366" s="95"/>
      <c r="X4366" s="129"/>
      <c r="Y4366" s="100"/>
      <c r="Z4366" s="99"/>
      <c r="AA4366" s="100"/>
      <c r="AB4366" s="99"/>
      <c r="AC4366" s="100"/>
      <c r="AD4366" s="105"/>
      <c r="AE4366" s="94"/>
      <c r="AF4366" s="105"/>
      <c r="AG4366" s="94"/>
      <c r="AH4366" s="132"/>
      <c r="AI4366" s="97"/>
      <c r="AJ4366" s="96"/>
      <c r="AK4366" s="176"/>
      <c r="AL4366" s="169"/>
    </row>
    <row r="4367" spans="13:38" x14ac:dyDescent="0.45">
      <c r="M4367" s="96"/>
      <c r="N4367" s="103"/>
      <c r="R4367" s="108"/>
      <c r="S4367" s="98"/>
      <c r="T4367" s="105"/>
      <c r="V4367" s="171"/>
      <c r="W4367" s="95"/>
      <c r="X4367" s="129"/>
      <c r="Y4367" s="100"/>
      <c r="Z4367" s="99"/>
      <c r="AA4367" s="100"/>
      <c r="AB4367" s="99"/>
      <c r="AC4367" s="100"/>
      <c r="AD4367" s="105"/>
      <c r="AE4367" s="94"/>
      <c r="AF4367" s="105"/>
      <c r="AG4367" s="94"/>
      <c r="AH4367" s="132"/>
      <c r="AI4367" s="97"/>
      <c r="AJ4367" s="96"/>
      <c r="AK4367" s="176"/>
      <c r="AL4367" s="169"/>
    </row>
    <row r="4368" spans="13:38" x14ac:dyDescent="0.45">
      <c r="M4368" s="96"/>
      <c r="N4368" s="103"/>
      <c r="R4368" s="108"/>
      <c r="S4368" s="98"/>
      <c r="T4368" s="105"/>
      <c r="V4368" s="171"/>
      <c r="W4368" s="95"/>
      <c r="X4368" s="129"/>
      <c r="Y4368" s="100"/>
      <c r="Z4368" s="99"/>
      <c r="AA4368" s="100"/>
      <c r="AB4368" s="99"/>
      <c r="AC4368" s="100"/>
      <c r="AD4368" s="105"/>
      <c r="AE4368" s="94"/>
      <c r="AF4368" s="105"/>
      <c r="AG4368" s="94"/>
      <c r="AH4368" s="132"/>
      <c r="AI4368" s="97"/>
      <c r="AJ4368" s="96"/>
      <c r="AK4368" s="176"/>
      <c r="AL4368" s="169"/>
    </row>
    <row r="4369" spans="13:38" x14ac:dyDescent="0.45">
      <c r="M4369" s="96"/>
      <c r="N4369" s="103"/>
      <c r="R4369" s="108"/>
      <c r="S4369" s="98"/>
      <c r="T4369" s="105"/>
      <c r="V4369" s="171"/>
      <c r="W4369" s="95"/>
      <c r="X4369" s="129"/>
      <c r="Y4369" s="100"/>
      <c r="Z4369" s="99"/>
      <c r="AA4369" s="100"/>
      <c r="AB4369" s="99"/>
      <c r="AC4369" s="100"/>
      <c r="AD4369" s="105"/>
      <c r="AE4369" s="94"/>
      <c r="AF4369" s="105"/>
      <c r="AG4369" s="94"/>
      <c r="AH4369" s="132"/>
      <c r="AI4369" s="97"/>
      <c r="AJ4369" s="96"/>
      <c r="AK4369" s="176"/>
      <c r="AL4369" s="169"/>
    </row>
    <row r="4370" spans="13:38" x14ac:dyDescent="0.45">
      <c r="M4370" s="96"/>
      <c r="N4370" s="103"/>
      <c r="R4370" s="108"/>
      <c r="S4370" s="98"/>
      <c r="T4370" s="105"/>
      <c r="V4370" s="171"/>
      <c r="W4370" s="95"/>
      <c r="X4370" s="129"/>
      <c r="Y4370" s="100"/>
      <c r="Z4370" s="99"/>
      <c r="AA4370" s="100"/>
      <c r="AB4370" s="99"/>
      <c r="AC4370" s="100"/>
      <c r="AD4370" s="105"/>
      <c r="AE4370" s="94"/>
      <c r="AF4370" s="105"/>
      <c r="AG4370" s="94"/>
      <c r="AH4370" s="132"/>
      <c r="AI4370" s="97"/>
      <c r="AJ4370" s="96"/>
      <c r="AK4370" s="176"/>
      <c r="AL4370" s="169"/>
    </row>
    <row r="4371" spans="13:38" x14ac:dyDescent="0.45">
      <c r="M4371" s="96"/>
      <c r="N4371" s="103"/>
      <c r="R4371" s="108"/>
      <c r="S4371" s="98"/>
      <c r="T4371" s="105"/>
      <c r="V4371" s="171"/>
      <c r="W4371" s="95"/>
      <c r="X4371" s="129"/>
      <c r="Y4371" s="100"/>
      <c r="Z4371" s="99"/>
      <c r="AA4371" s="100"/>
      <c r="AB4371" s="99"/>
      <c r="AC4371" s="100"/>
      <c r="AD4371" s="105"/>
      <c r="AE4371" s="94"/>
      <c r="AF4371" s="105"/>
      <c r="AG4371" s="94"/>
      <c r="AH4371" s="132"/>
      <c r="AI4371" s="97"/>
      <c r="AJ4371" s="96"/>
      <c r="AK4371" s="176"/>
      <c r="AL4371" s="169"/>
    </row>
    <row r="4372" spans="13:38" x14ac:dyDescent="0.45">
      <c r="M4372" s="96"/>
      <c r="N4372" s="103"/>
      <c r="R4372" s="108"/>
      <c r="S4372" s="98"/>
      <c r="T4372" s="105"/>
      <c r="V4372" s="171"/>
      <c r="W4372" s="95"/>
      <c r="X4372" s="129"/>
      <c r="Y4372" s="100"/>
      <c r="Z4372" s="99"/>
      <c r="AA4372" s="100"/>
      <c r="AB4372" s="99"/>
      <c r="AC4372" s="100"/>
      <c r="AD4372" s="105"/>
      <c r="AE4372" s="94"/>
      <c r="AF4372" s="105"/>
      <c r="AG4372" s="94"/>
      <c r="AH4372" s="132"/>
      <c r="AI4372" s="97"/>
      <c r="AJ4372" s="96"/>
      <c r="AK4372" s="176"/>
      <c r="AL4372" s="169"/>
    </row>
    <row r="4373" spans="13:38" x14ac:dyDescent="0.45">
      <c r="M4373" s="96"/>
      <c r="N4373" s="103"/>
      <c r="R4373" s="108"/>
      <c r="S4373" s="98"/>
      <c r="T4373" s="105"/>
      <c r="V4373" s="171"/>
      <c r="W4373" s="95"/>
      <c r="X4373" s="129"/>
      <c r="Y4373" s="100"/>
      <c r="Z4373" s="99"/>
      <c r="AA4373" s="100"/>
      <c r="AB4373" s="99"/>
      <c r="AC4373" s="100"/>
      <c r="AD4373" s="105"/>
      <c r="AE4373" s="94"/>
      <c r="AF4373" s="105"/>
      <c r="AG4373" s="94"/>
      <c r="AH4373" s="132"/>
      <c r="AI4373" s="97"/>
      <c r="AJ4373" s="96"/>
      <c r="AK4373" s="176"/>
      <c r="AL4373" s="169"/>
    </row>
    <row r="4374" spans="13:38" x14ac:dyDescent="0.45">
      <c r="M4374" s="96"/>
      <c r="N4374" s="103"/>
      <c r="R4374" s="108"/>
      <c r="S4374" s="98"/>
      <c r="T4374" s="105"/>
      <c r="V4374" s="171"/>
      <c r="W4374" s="95"/>
      <c r="X4374" s="129"/>
      <c r="Y4374" s="100"/>
      <c r="Z4374" s="99"/>
      <c r="AA4374" s="100"/>
      <c r="AB4374" s="99"/>
      <c r="AC4374" s="100"/>
      <c r="AD4374" s="105"/>
      <c r="AE4374" s="94"/>
      <c r="AF4374" s="105"/>
      <c r="AG4374" s="94"/>
      <c r="AH4374" s="132"/>
      <c r="AI4374" s="97"/>
      <c r="AJ4374" s="96"/>
      <c r="AK4374" s="176"/>
      <c r="AL4374" s="169"/>
    </row>
    <row r="4375" spans="13:38" x14ac:dyDescent="0.45">
      <c r="M4375" s="96"/>
      <c r="N4375" s="103"/>
      <c r="R4375" s="108"/>
      <c r="S4375" s="98"/>
      <c r="T4375" s="105"/>
      <c r="V4375" s="171"/>
      <c r="W4375" s="95"/>
      <c r="X4375" s="129"/>
      <c r="Y4375" s="100"/>
      <c r="Z4375" s="99"/>
      <c r="AA4375" s="100"/>
      <c r="AB4375" s="99"/>
      <c r="AC4375" s="100"/>
      <c r="AD4375" s="105"/>
      <c r="AE4375" s="94"/>
      <c r="AF4375" s="105"/>
      <c r="AG4375" s="94"/>
      <c r="AH4375" s="132"/>
      <c r="AI4375" s="97"/>
      <c r="AJ4375" s="96"/>
      <c r="AK4375" s="176"/>
      <c r="AL4375" s="169"/>
    </row>
    <row r="4376" spans="13:38" x14ac:dyDescent="0.45">
      <c r="M4376" s="96"/>
      <c r="N4376" s="103"/>
      <c r="R4376" s="108"/>
      <c r="S4376" s="98"/>
      <c r="T4376" s="105"/>
      <c r="V4376" s="171"/>
      <c r="W4376" s="95"/>
      <c r="X4376" s="129"/>
      <c r="Y4376" s="100"/>
      <c r="Z4376" s="99"/>
      <c r="AA4376" s="100"/>
      <c r="AB4376" s="99"/>
      <c r="AC4376" s="100"/>
      <c r="AD4376" s="105"/>
      <c r="AE4376" s="94"/>
      <c r="AF4376" s="105"/>
      <c r="AG4376" s="94"/>
      <c r="AH4376" s="132"/>
      <c r="AI4376" s="97"/>
      <c r="AJ4376" s="96"/>
      <c r="AK4376" s="176"/>
      <c r="AL4376" s="169"/>
    </row>
    <row r="4377" spans="13:38" x14ac:dyDescent="0.45">
      <c r="M4377" s="96"/>
      <c r="N4377" s="103"/>
      <c r="R4377" s="108"/>
      <c r="S4377" s="98"/>
      <c r="T4377" s="105"/>
      <c r="V4377" s="171"/>
      <c r="W4377" s="95"/>
      <c r="X4377" s="129"/>
      <c r="Y4377" s="100"/>
      <c r="Z4377" s="99"/>
      <c r="AA4377" s="100"/>
      <c r="AB4377" s="99"/>
      <c r="AC4377" s="100"/>
      <c r="AD4377" s="105"/>
      <c r="AE4377" s="94"/>
      <c r="AF4377" s="105"/>
      <c r="AG4377" s="94"/>
      <c r="AH4377" s="132"/>
      <c r="AI4377" s="97"/>
      <c r="AJ4377" s="96"/>
      <c r="AK4377" s="176"/>
      <c r="AL4377" s="169"/>
    </row>
    <row r="4378" spans="13:38" x14ac:dyDescent="0.45">
      <c r="M4378" s="96"/>
      <c r="N4378" s="103"/>
      <c r="R4378" s="108"/>
      <c r="S4378" s="98"/>
      <c r="T4378" s="105"/>
      <c r="V4378" s="171"/>
      <c r="W4378" s="95"/>
      <c r="X4378" s="129"/>
      <c r="Y4378" s="100"/>
      <c r="Z4378" s="99"/>
      <c r="AA4378" s="100"/>
      <c r="AB4378" s="99"/>
      <c r="AC4378" s="100"/>
      <c r="AD4378" s="105"/>
      <c r="AE4378" s="94"/>
      <c r="AF4378" s="105"/>
      <c r="AG4378" s="94"/>
      <c r="AH4378" s="132"/>
      <c r="AI4378" s="97"/>
      <c r="AJ4378" s="96"/>
      <c r="AK4378" s="176"/>
      <c r="AL4378" s="169"/>
    </row>
    <row r="4379" spans="13:38" x14ac:dyDescent="0.45">
      <c r="M4379" s="96"/>
      <c r="N4379" s="103"/>
      <c r="R4379" s="108"/>
      <c r="S4379" s="98"/>
      <c r="T4379" s="105"/>
      <c r="V4379" s="171"/>
      <c r="W4379" s="95"/>
      <c r="X4379" s="129"/>
      <c r="Y4379" s="100"/>
      <c r="Z4379" s="99"/>
      <c r="AA4379" s="100"/>
      <c r="AB4379" s="99"/>
      <c r="AC4379" s="100"/>
      <c r="AD4379" s="105"/>
      <c r="AE4379" s="94"/>
      <c r="AF4379" s="105"/>
      <c r="AG4379" s="94"/>
      <c r="AH4379" s="132"/>
      <c r="AI4379" s="97"/>
      <c r="AJ4379" s="96"/>
      <c r="AK4379" s="176"/>
      <c r="AL4379" s="169"/>
    </row>
    <row r="4380" spans="13:38" x14ac:dyDescent="0.45">
      <c r="M4380" s="96"/>
      <c r="N4380" s="103"/>
      <c r="R4380" s="108"/>
      <c r="S4380" s="98"/>
      <c r="T4380" s="105"/>
      <c r="V4380" s="171"/>
      <c r="W4380" s="95"/>
      <c r="X4380" s="129"/>
      <c r="Y4380" s="100"/>
      <c r="Z4380" s="99"/>
      <c r="AA4380" s="100"/>
      <c r="AB4380" s="99"/>
      <c r="AC4380" s="100"/>
      <c r="AD4380" s="105"/>
      <c r="AE4380" s="94"/>
      <c r="AF4380" s="105"/>
      <c r="AG4380" s="94"/>
      <c r="AH4380" s="132"/>
      <c r="AI4380" s="97"/>
      <c r="AJ4380" s="96"/>
      <c r="AK4380" s="176"/>
      <c r="AL4380" s="169"/>
    </row>
    <row r="4381" spans="13:38" x14ac:dyDescent="0.45">
      <c r="M4381" s="96"/>
      <c r="N4381" s="103"/>
      <c r="R4381" s="108"/>
      <c r="S4381" s="98"/>
      <c r="T4381" s="105"/>
      <c r="V4381" s="171"/>
      <c r="W4381" s="95"/>
      <c r="X4381" s="129"/>
      <c r="Y4381" s="100"/>
      <c r="Z4381" s="99"/>
      <c r="AA4381" s="100"/>
      <c r="AB4381" s="99"/>
      <c r="AC4381" s="100"/>
      <c r="AD4381" s="105"/>
      <c r="AE4381" s="94"/>
      <c r="AF4381" s="105"/>
      <c r="AG4381" s="94"/>
      <c r="AH4381" s="132"/>
      <c r="AI4381" s="97"/>
      <c r="AJ4381" s="96"/>
      <c r="AK4381" s="176"/>
      <c r="AL4381" s="169"/>
    </row>
    <row r="4382" spans="13:38" x14ac:dyDescent="0.45">
      <c r="M4382" s="96"/>
      <c r="N4382" s="103"/>
      <c r="R4382" s="108"/>
      <c r="S4382" s="98"/>
      <c r="T4382" s="105"/>
      <c r="V4382" s="171"/>
      <c r="W4382" s="95"/>
      <c r="X4382" s="129"/>
      <c r="Y4382" s="100"/>
      <c r="Z4382" s="99"/>
      <c r="AA4382" s="100"/>
      <c r="AB4382" s="99"/>
      <c r="AC4382" s="100"/>
      <c r="AD4382" s="105"/>
      <c r="AE4382" s="94"/>
      <c r="AF4382" s="105"/>
      <c r="AG4382" s="94"/>
      <c r="AH4382" s="132"/>
      <c r="AI4382" s="97"/>
      <c r="AJ4382" s="96"/>
      <c r="AK4382" s="176"/>
      <c r="AL4382" s="169"/>
    </row>
    <row r="4383" spans="13:38" x14ac:dyDescent="0.45">
      <c r="M4383" s="96"/>
      <c r="N4383" s="103"/>
      <c r="R4383" s="108"/>
      <c r="S4383" s="98"/>
      <c r="T4383" s="105"/>
      <c r="V4383" s="171"/>
      <c r="W4383" s="95"/>
      <c r="X4383" s="129"/>
      <c r="Y4383" s="100"/>
      <c r="Z4383" s="99"/>
      <c r="AA4383" s="100"/>
      <c r="AB4383" s="99"/>
      <c r="AC4383" s="100"/>
      <c r="AD4383" s="105"/>
      <c r="AE4383" s="94"/>
      <c r="AF4383" s="105"/>
      <c r="AG4383" s="94"/>
      <c r="AH4383" s="132"/>
      <c r="AI4383" s="97"/>
      <c r="AJ4383" s="96"/>
      <c r="AK4383" s="176"/>
      <c r="AL4383" s="169"/>
    </row>
    <row r="4384" spans="13:38" x14ac:dyDescent="0.45">
      <c r="M4384" s="96"/>
      <c r="N4384" s="103"/>
      <c r="R4384" s="108"/>
      <c r="S4384" s="98"/>
      <c r="T4384" s="105"/>
      <c r="V4384" s="171"/>
      <c r="W4384" s="95"/>
      <c r="X4384" s="129"/>
      <c r="Y4384" s="100"/>
      <c r="Z4384" s="99"/>
      <c r="AA4384" s="100"/>
      <c r="AB4384" s="99"/>
      <c r="AC4384" s="100"/>
      <c r="AD4384" s="105"/>
      <c r="AE4384" s="94"/>
      <c r="AF4384" s="105"/>
      <c r="AG4384" s="94"/>
      <c r="AH4384" s="132"/>
      <c r="AI4384" s="97"/>
      <c r="AJ4384" s="96"/>
      <c r="AK4384" s="176"/>
      <c r="AL4384" s="169"/>
    </row>
    <row r="4385" spans="13:38" x14ac:dyDescent="0.45">
      <c r="M4385" s="96"/>
      <c r="N4385" s="103"/>
      <c r="R4385" s="108"/>
      <c r="S4385" s="98"/>
      <c r="T4385" s="105"/>
      <c r="V4385" s="171"/>
      <c r="W4385" s="95"/>
      <c r="X4385" s="129"/>
      <c r="Y4385" s="100"/>
      <c r="Z4385" s="99"/>
      <c r="AA4385" s="100"/>
      <c r="AB4385" s="99"/>
      <c r="AC4385" s="100"/>
      <c r="AD4385" s="105"/>
      <c r="AE4385" s="94"/>
      <c r="AF4385" s="105"/>
      <c r="AG4385" s="94"/>
      <c r="AH4385" s="132"/>
      <c r="AI4385" s="97"/>
      <c r="AJ4385" s="96"/>
      <c r="AK4385" s="176"/>
      <c r="AL4385" s="169"/>
    </row>
    <row r="4386" spans="13:38" x14ac:dyDescent="0.45">
      <c r="M4386" s="96"/>
      <c r="N4386" s="103"/>
      <c r="R4386" s="108"/>
      <c r="S4386" s="98"/>
      <c r="T4386" s="105"/>
      <c r="V4386" s="171"/>
      <c r="W4386" s="95"/>
      <c r="X4386" s="129"/>
      <c r="Y4386" s="100"/>
      <c r="Z4386" s="99"/>
      <c r="AA4386" s="100"/>
      <c r="AB4386" s="99"/>
      <c r="AC4386" s="100"/>
      <c r="AD4386" s="105"/>
      <c r="AE4386" s="94"/>
      <c r="AF4386" s="105"/>
      <c r="AG4386" s="94"/>
      <c r="AH4386" s="132"/>
      <c r="AI4386" s="97"/>
      <c r="AJ4386" s="96"/>
      <c r="AK4386" s="176"/>
      <c r="AL4386" s="169"/>
    </row>
    <row r="4387" spans="13:38" x14ac:dyDescent="0.45">
      <c r="M4387" s="96"/>
      <c r="N4387" s="103"/>
      <c r="R4387" s="108"/>
      <c r="S4387" s="98"/>
      <c r="T4387" s="105"/>
      <c r="V4387" s="171"/>
      <c r="W4387" s="95"/>
      <c r="X4387" s="129"/>
      <c r="Y4387" s="100"/>
      <c r="Z4387" s="99"/>
      <c r="AA4387" s="100"/>
      <c r="AB4387" s="99"/>
      <c r="AC4387" s="100"/>
      <c r="AD4387" s="105"/>
      <c r="AE4387" s="94"/>
      <c r="AF4387" s="105"/>
      <c r="AG4387" s="94"/>
      <c r="AH4387" s="132"/>
      <c r="AI4387" s="97"/>
      <c r="AJ4387" s="96"/>
      <c r="AK4387" s="176"/>
      <c r="AL4387" s="169"/>
    </row>
    <row r="4388" spans="13:38" x14ac:dyDescent="0.45">
      <c r="M4388" s="96"/>
      <c r="N4388" s="103"/>
      <c r="R4388" s="108"/>
      <c r="S4388" s="98"/>
      <c r="T4388" s="105"/>
      <c r="V4388" s="171"/>
      <c r="W4388" s="95"/>
      <c r="X4388" s="129"/>
      <c r="Y4388" s="100"/>
      <c r="Z4388" s="99"/>
      <c r="AA4388" s="100"/>
      <c r="AB4388" s="99"/>
      <c r="AC4388" s="100"/>
      <c r="AD4388" s="105"/>
      <c r="AE4388" s="94"/>
      <c r="AF4388" s="105"/>
      <c r="AG4388" s="94"/>
      <c r="AH4388" s="132"/>
      <c r="AI4388" s="97"/>
      <c r="AJ4388" s="96"/>
      <c r="AK4388" s="176"/>
      <c r="AL4388" s="169"/>
    </row>
    <row r="4389" spans="13:38" x14ac:dyDescent="0.45">
      <c r="M4389" s="96"/>
      <c r="N4389" s="103"/>
      <c r="R4389" s="108"/>
      <c r="S4389" s="98"/>
      <c r="T4389" s="105"/>
      <c r="V4389" s="171"/>
      <c r="W4389" s="95"/>
      <c r="X4389" s="129"/>
      <c r="Y4389" s="100"/>
      <c r="Z4389" s="99"/>
      <c r="AA4389" s="100"/>
      <c r="AB4389" s="99"/>
      <c r="AC4389" s="100"/>
      <c r="AD4389" s="105"/>
      <c r="AE4389" s="94"/>
      <c r="AF4389" s="105"/>
      <c r="AG4389" s="94"/>
      <c r="AH4389" s="132"/>
      <c r="AI4389" s="97"/>
      <c r="AJ4389" s="96"/>
      <c r="AK4389" s="176"/>
      <c r="AL4389" s="169"/>
    </row>
    <row r="4390" spans="13:38" x14ac:dyDescent="0.45">
      <c r="M4390" s="96"/>
      <c r="N4390" s="103"/>
      <c r="R4390" s="108"/>
      <c r="S4390" s="98"/>
      <c r="T4390" s="105"/>
      <c r="V4390" s="171"/>
      <c r="W4390" s="95"/>
      <c r="X4390" s="129"/>
      <c r="Y4390" s="100"/>
      <c r="Z4390" s="99"/>
      <c r="AA4390" s="100"/>
      <c r="AB4390" s="99"/>
      <c r="AC4390" s="100"/>
      <c r="AD4390" s="105"/>
      <c r="AE4390" s="94"/>
      <c r="AF4390" s="105"/>
      <c r="AG4390" s="94"/>
      <c r="AH4390" s="132"/>
      <c r="AI4390" s="97"/>
      <c r="AJ4390" s="96"/>
      <c r="AK4390" s="176"/>
      <c r="AL4390" s="169"/>
    </row>
    <row r="4391" spans="13:38" x14ac:dyDescent="0.45">
      <c r="M4391" s="96"/>
      <c r="N4391" s="103"/>
      <c r="R4391" s="108"/>
      <c r="S4391" s="98"/>
      <c r="T4391" s="105"/>
      <c r="V4391" s="171"/>
      <c r="W4391" s="95"/>
      <c r="X4391" s="129"/>
      <c r="Y4391" s="100"/>
      <c r="Z4391" s="99"/>
      <c r="AA4391" s="100"/>
      <c r="AB4391" s="99"/>
      <c r="AC4391" s="100"/>
      <c r="AD4391" s="105"/>
      <c r="AE4391" s="94"/>
      <c r="AF4391" s="105"/>
      <c r="AG4391" s="94"/>
      <c r="AH4391" s="132"/>
      <c r="AI4391" s="97"/>
      <c r="AJ4391" s="96"/>
      <c r="AK4391" s="176"/>
      <c r="AL4391" s="169"/>
    </row>
    <row r="4392" spans="13:38" x14ac:dyDescent="0.45">
      <c r="M4392" s="96"/>
      <c r="N4392" s="103"/>
      <c r="R4392" s="108"/>
      <c r="S4392" s="98"/>
      <c r="T4392" s="105"/>
      <c r="V4392" s="171"/>
      <c r="W4392" s="95"/>
      <c r="X4392" s="129"/>
      <c r="Y4392" s="100"/>
      <c r="Z4392" s="99"/>
      <c r="AA4392" s="100"/>
      <c r="AB4392" s="99"/>
      <c r="AC4392" s="100"/>
      <c r="AD4392" s="105"/>
      <c r="AE4392" s="94"/>
      <c r="AF4392" s="105"/>
      <c r="AG4392" s="94"/>
      <c r="AH4392" s="132"/>
      <c r="AI4392" s="97"/>
      <c r="AJ4392" s="96"/>
      <c r="AK4392" s="176"/>
      <c r="AL4392" s="169"/>
    </row>
    <row r="4393" spans="13:38" x14ac:dyDescent="0.45">
      <c r="M4393" s="96"/>
      <c r="N4393" s="103"/>
      <c r="R4393" s="108"/>
      <c r="S4393" s="98"/>
      <c r="T4393" s="105"/>
      <c r="V4393" s="171"/>
      <c r="W4393" s="95"/>
      <c r="X4393" s="129"/>
      <c r="Y4393" s="100"/>
      <c r="Z4393" s="99"/>
      <c r="AA4393" s="100"/>
      <c r="AB4393" s="99"/>
      <c r="AC4393" s="100"/>
      <c r="AD4393" s="105"/>
      <c r="AE4393" s="94"/>
      <c r="AF4393" s="105"/>
      <c r="AG4393" s="94"/>
      <c r="AH4393" s="132"/>
      <c r="AI4393" s="97"/>
      <c r="AJ4393" s="96"/>
      <c r="AK4393" s="176"/>
      <c r="AL4393" s="169"/>
    </row>
    <row r="4394" spans="13:38" x14ac:dyDescent="0.45">
      <c r="M4394" s="96"/>
      <c r="N4394" s="103"/>
      <c r="R4394" s="108"/>
      <c r="S4394" s="98"/>
      <c r="T4394" s="105"/>
      <c r="V4394" s="171"/>
      <c r="W4394" s="95"/>
      <c r="X4394" s="129"/>
      <c r="Y4394" s="100"/>
      <c r="Z4394" s="99"/>
      <c r="AA4394" s="100"/>
      <c r="AB4394" s="99"/>
      <c r="AC4394" s="100"/>
      <c r="AD4394" s="105"/>
      <c r="AE4394" s="94"/>
      <c r="AF4394" s="105"/>
      <c r="AG4394" s="94"/>
      <c r="AH4394" s="132"/>
      <c r="AI4394" s="97"/>
      <c r="AJ4394" s="96"/>
      <c r="AK4394" s="176"/>
      <c r="AL4394" s="169"/>
    </row>
    <row r="4395" spans="13:38" x14ac:dyDescent="0.45">
      <c r="M4395" s="96"/>
      <c r="N4395" s="103"/>
      <c r="R4395" s="108"/>
      <c r="S4395" s="98"/>
      <c r="T4395" s="105"/>
      <c r="V4395" s="171"/>
      <c r="W4395" s="95"/>
      <c r="X4395" s="129"/>
      <c r="Y4395" s="100"/>
      <c r="Z4395" s="99"/>
      <c r="AA4395" s="100"/>
      <c r="AB4395" s="99"/>
      <c r="AC4395" s="100"/>
      <c r="AD4395" s="105"/>
      <c r="AE4395" s="94"/>
      <c r="AF4395" s="105"/>
      <c r="AG4395" s="94"/>
      <c r="AH4395" s="132"/>
      <c r="AI4395" s="97"/>
      <c r="AJ4395" s="96"/>
      <c r="AK4395" s="176"/>
      <c r="AL4395" s="169"/>
    </row>
    <row r="4396" spans="13:38" x14ac:dyDescent="0.45">
      <c r="M4396" s="96"/>
      <c r="N4396" s="103"/>
      <c r="R4396" s="108"/>
      <c r="S4396" s="98"/>
      <c r="T4396" s="105"/>
      <c r="V4396" s="171"/>
      <c r="W4396" s="95"/>
      <c r="X4396" s="129"/>
      <c r="Y4396" s="100"/>
      <c r="Z4396" s="99"/>
      <c r="AA4396" s="100"/>
      <c r="AB4396" s="99"/>
      <c r="AC4396" s="100"/>
      <c r="AD4396" s="105"/>
      <c r="AE4396" s="94"/>
      <c r="AF4396" s="105"/>
      <c r="AG4396" s="94"/>
      <c r="AH4396" s="132"/>
      <c r="AI4396" s="97"/>
      <c r="AJ4396" s="96"/>
      <c r="AK4396" s="176"/>
      <c r="AL4396" s="169"/>
    </row>
    <row r="4397" spans="13:38" x14ac:dyDescent="0.45">
      <c r="M4397" s="96"/>
      <c r="N4397" s="103"/>
      <c r="R4397" s="108"/>
      <c r="S4397" s="98"/>
      <c r="T4397" s="105"/>
      <c r="V4397" s="171"/>
      <c r="W4397" s="95"/>
      <c r="X4397" s="129"/>
      <c r="Y4397" s="100"/>
      <c r="Z4397" s="99"/>
      <c r="AA4397" s="100"/>
      <c r="AB4397" s="99"/>
      <c r="AC4397" s="100"/>
      <c r="AD4397" s="105"/>
      <c r="AE4397" s="94"/>
      <c r="AF4397" s="105"/>
      <c r="AG4397" s="94"/>
      <c r="AH4397" s="132"/>
      <c r="AI4397" s="97"/>
      <c r="AJ4397" s="96"/>
      <c r="AK4397" s="176"/>
      <c r="AL4397" s="169"/>
    </row>
    <row r="4398" spans="13:38" x14ac:dyDescent="0.45">
      <c r="M4398" s="96"/>
      <c r="N4398" s="103"/>
      <c r="R4398" s="108"/>
      <c r="S4398" s="98"/>
      <c r="T4398" s="105"/>
      <c r="V4398" s="171"/>
      <c r="W4398" s="95"/>
      <c r="X4398" s="129"/>
      <c r="Y4398" s="100"/>
      <c r="Z4398" s="99"/>
      <c r="AA4398" s="100"/>
      <c r="AB4398" s="99"/>
      <c r="AC4398" s="100"/>
      <c r="AD4398" s="105"/>
      <c r="AE4398" s="94"/>
      <c r="AF4398" s="105"/>
      <c r="AG4398" s="94"/>
      <c r="AH4398" s="132"/>
      <c r="AI4398" s="97"/>
      <c r="AJ4398" s="96"/>
      <c r="AK4398" s="176"/>
      <c r="AL4398" s="169"/>
    </row>
    <row r="4399" spans="13:38" x14ac:dyDescent="0.45">
      <c r="M4399" s="96"/>
      <c r="N4399" s="103"/>
      <c r="R4399" s="108"/>
      <c r="S4399" s="98"/>
      <c r="T4399" s="105"/>
      <c r="V4399" s="171"/>
      <c r="W4399" s="95"/>
      <c r="X4399" s="129"/>
      <c r="Y4399" s="100"/>
      <c r="Z4399" s="99"/>
      <c r="AA4399" s="100"/>
      <c r="AB4399" s="99"/>
      <c r="AC4399" s="100"/>
      <c r="AD4399" s="105"/>
      <c r="AE4399" s="94"/>
      <c r="AF4399" s="105"/>
      <c r="AG4399" s="94"/>
      <c r="AH4399" s="132"/>
      <c r="AI4399" s="97"/>
      <c r="AJ4399" s="96"/>
      <c r="AK4399" s="176"/>
      <c r="AL4399" s="169"/>
    </row>
    <row r="4400" spans="13:38" x14ac:dyDescent="0.45">
      <c r="M4400" s="96"/>
      <c r="N4400" s="103"/>
      <c r="R4400" s="108"/>
      <c r="S4400" s="98"/>
      <c r="T4400" s="105"/>
      <c r="V4400" s="171"/>
      <c r="W4400" s="95"/>
      <c r="X4400" s="129"/>
      <c r="Y4400" s="100"/>
      <c r="Z4400" s="99"/>
      <c r="AA4400" s="100"/>
      <c r="AB4400" s="99"/>
      <c r="AC4400" s="100"/>
      <c r="AD4400" s="105"/>
      <c r="AE4400" s="94"/>
      <c r="AF4400" s="105"/>
      <c r="AG4400" s="94"/>
      <c r="AH4400" s="132"/>
      <c r="AI4400" s="97"/>
      <c r="AJ4400" s="96"/>
      <c r="AK4400" s="176"/>
      <c r="AL4400" s="169"/>
    </row>
    <row r="4401" spans="13:38" x14ac:dyDescent="0.45">
      <c r="M4401" s="96"/>
      <c r="N4401" s="103"/>
      <c r="R4401" s="108"/>
      <c r="S4401" s="98"/>
      <c r="T4401" s="105"/>
      <c r="V4401" s="171"/>
      <c r="W4401" s="95"/>
      <c r="X4401" s="129"/>
      <c r="Y4401" s="100"/>
      <c r="Z4401" s="99"/>
      <c r="AA4401" s="100"/>
      <c r="AB4401" s="99"/>
      <c r="AC4401" s="100"/>
      <c r="AD4401" s="105"/>
      <c r="AE4401" s="94"/>
      <c r="AF4401" s="105"/>
      <c r="AG4401" s="94"/>
      <c r="AH4401" s="132"/>
      <c r="AI4401" s="97"/>
      <c r="AJ4401" s="96"/>
      <c r="AK4401" s="176"/>
      <c r="AL4401" s="169"/>
    </row>
    <row r="4402" spans="13:38" x14ac:dyDescent="0.45">
      <c r="M4402" s="96"/>
      <c r="N4402" s="103"/>
      <c r="R4402" s="108"/>
      <c r="S4402" s="98"/>
      <c r="T4402" s="105"/>
      <c r="V4402" s="171"/>
      <c r="W4402" s="95"/>
      <c r="X4402" s="129"/>
      <c r="Y4402" s="100"/>
      <c r="Z4402" s="99"/>
      <c r="AA4402" s="100"/>
      <c r="AB4402" s="99"/>
      <c r="AC4402" s="100"/>
      <c r="AD4402" s="105"/>
      <c r="AE4402" s="94"/>
      <c r="AF4402" s="105"/>
      <c r="AG4402" s="94"/>
      <c r="AH4402" s="132"/>
      <c r="AI4402" s="97"/>
      <c r="AJ4402" s="96"/>
      <c r="AK4402" s="176"/>
      <c r="AL4402" s="169"/>
    </row>
    <row r="4403" spans="13:38" x14ac:dyDescent="0.45">
      <c r="M4403" s="96"/>
      <c r="N4403" s="103"/>
      <c r="R4403" s="108"/>
      <c r="S4403" s="98"/>
      <c r="T4403" s="105"/>
      <c r="V4403" s="171"/>
      <c r="W4403" s="95"/>
      <c r="X4403" s="129"/>
      <c r="Y4403" s="100"/>
      <c r="Z4403" s="99"/>
      <c r="AA4403" s="100"/>
      <c r="AB4403" s="99"/>
      <c r="AC4403" s="100"/>
      <c r="AD4403" s="105"/>
      <c r="AE4403" s="94"/>
      <c r="AF4403" s="105"/>
      <c r="AG4403" s="94"/>
      <c r="AH4403" s="132"/>
      <c r="AI4403" s="97"/>
      <c r="AJ4403" s="96"/>
      <c r="AK4403" s="176"/>
      <c r="AL4403" s="169"/>
    </row>
    <row r="4404" spans="13:38" x14ac:dyDescent="0.45">
      <c r="M4404" s="96"/>
      <c r="N4404" s="103"/>
      <c r="R4404" s="108"/>
      <c r="S4404" s="98"/>
      <c r="T4404" s="105"/>
      <c r="V4404" s="171"/>
      <c r="W4404" s="95"/>
      <c r="X4404" s="129"/>
      <c r="Y4404" s="100"/>
      <c r="Z4404" s="99"/>
      <c r="AA4404" s="100"/>
      <c r="AB4404" s="99"/>
      <c r="AC4404" s="100"/>
      <c r="AD4404" s="105"/>
      <c r="AE4404" s="94"/>
      <c r="AF4404" s="105"/>
      <c r="AG4404" s="94"/>
      <c r="AH4404" s="132"/>
      <c r="AI4404" s="97"/>
      <c r="AJ4404" s="96"/>
      <c r="AK4404" s="176"/>
      <c r="AL4404" s="169"/>
    </row>
    <row r="4405" spans="13:38" x14ac:dyDescent="0.45">
      <c r="M4405" s="96"/>
      <c r="N4405" s="103"/>
      <c r="R4405" s="108"/>
      <c r="S4405" s="98"/>
      <c r="T4405" s="105"/>
      <c r="V4405" s="171"/>
      <c r="W4405" s="95"/>
      <c r="X4405" s="129"/>
      <c r="Y4405" s="100"/>
      <c r="Z4405" s="99"/>
      <c r="AA4405" s="100"/>
      <c r="AB4405" s="99"/>
      <c r="AC4405" s="100"/>
      <c r="AD4405" s="105"/>
      <c r="AE4405" s="94"/>
      <c r="AF4405" s="105"/>
      <c r="AG4405" s="94"/>
      <c r="AH4405" s="132"/>
      <c r="AI4405" s="97"/>
      <c r="AJ4405" s="96"/>
      <c r="AK4405" s="176"/>
      <c r="AL4405" s="169"/>
    </row>
    <row r="4406" spans="13:38" x14ac:dyDescent="0.45">
      <c r="M4406" s="96"/>
      <c r="N4406" s="103"/>
      <c r="R4406" s="108"/>
      <c r="S4406" s="98"/>
      <c r="T4406" s="105"/>
      <c r="V4406" s="171"/>
      <c r="W4406" s="95"/>
      <c r="X4406" s="129"/>
      <c r="Y4406" s="100"/>
      <c r="Z4406" s="99"/>
      <c r="AA4406" s="100"/>
      <c r="AB4406" s="99"/>
      <c r="AC4406" s="100"/>
      <c r="AD4406" s="105"/>
      <c r="AE4406" s="94"/>
      <c r="AF4406" s="105"/>
      <c r="AG4406" s="94"/>
      <c r="AH4406" s="132"/>
      <c r="AI4406" s="97"/>
      <c r="AJ4406" s="96"/>
      <c r="AK4406" s="176"/>
      <c r="AL4406" s="169"/>
    </row>
    <row r="4407" spans="13:38" x14ac:dyDescent="0.45">
      <c r="M4407" s="96"/>
      <c r="N4407" s="103"/>
      <c r="R4407" s="108"/>
      <c r="S4407" s="98"/>
      <c r="T4407" s="105"/>
      <c r="V4407" s="171"/>
      <c r="W4407" s="95"/>
      <c r="X4407" s="129"/>
      <c r="Y4407" s="100"/>
      <c r="Z4407" s="99"/>
      <c r="AA4407" s="100"/>
      <c r="AB4407" s="99"/>
      <c r="AC4407" s="100"/>
      <c r="AD4407" s="105"/>
      <c r="AE4407" s="94"/>
      <c r="AF4407" s="105"/>
      <c r="AG4407" s="94"/>
      <c r="AH4407" s="132"/>
      <c r="AI4407" s="97"/>
      <c r="AJ4407" s="96"/>
      <c r="AK4407" s="176"/>
      <c r="AL4407" s="169"/>
    </row>
    <row r="4408" spans="13:38" x14ac:dyDescent="0.45">
      <c r="M4408" s="96"/>
      <c r="N4408" s="103"/>
      <c r="R4408" s="108"/>
      <c r="S4408" s="98"/>
      <c r="T4408" s="105"/>
      <c r="V4408" s="171"/>
      <c r="W4408" s="95"/>
      <c r="X4408" s="129"/>
      <c r="Y4408" s="100"/>
      <c r="Z4408" s="99"/>
      <c r="AA4408" s="100"/>
      <c r="AB4408" s="99"/>
      <c r="AC4408" s="100"/>
      <c r="AD4408" s="105"/>
      <c r="AE4408" s="94"/>
      <c r="AF4408" s="105"/>
      <c r="AG4408" s="94"/>
      <c r="AH4408" s="132"/>
      <c r="AI4408" s="97"/>
      <c r="AJ4408" s="96"/>
      <c r="AK4408" s="176"/>
      <c r="AL4408" s="169"/>
    </row>
    <row r="4409" spans="13:38" x14ac:dyDescent="0.45">
      <c r="M4409" s="96"/>
      <c r="N4409" s="103"/>
      <c r="R4409" s="108"/>
      <c r="S4409" s="98"/>
      <c r="T4409" s="105"/>
      <c r="V4409" s="171"/>
      <c r="W4409" s="95"/>
      <c r="X4409" s="129"/>
      <c r="Y4409" s="100"/>
      <c r="Z4409" s="99"/>
      <c r="AA4409" s="100"/>
      <c r="AB4409" s="99"/>
      <c r="AC4409" s="100"/>
      <c r="AD4409" s="105"/>
      <c r="AE4409" s="94"/>
      <c r="AF4409" s="105"/>
      <c r="AG4409" s="94"/>
      <c r="AH4409" s="132"/>
      <c r="AI4409" s="97"/>
      <c r="AJ4409" s="96"/>
      <c r="AK4409" s="176"/>
      <c r="AL4409" s="169"/>
    </row>
    <row r="4410" spans="13:38" x14ac:dyDescent="0.45">
      <c r="M4410" s="96"/>
      <c r="N4410" s="103"/>
      <c r="R4410" s="108"/>
      <c r="S4410" s="98"/>
      <c r="T4410" s="105"/>
      <c r="V4410" s="171"/>
      <c r="W4410" s="95"/>
      <c r="X4410" s="129"/>
      <c r="Y4410" s="100"/>
      <c r="Z4410" s="99"/>
      <c r="AA4410" s="100"/>
      <c r="AB4410" s="99"/>
      <c r="AC4410" s="100"/>
      <c r="AD4410" s="105"/>
      <c r="AE4410" s="94"/>
      <c r="AF4410" s="105"/>
      <c r="AG4410" s="94"/>
      <c r="AH4410" s="132"/>
      <c r="AI4410" s="97"/>
      <c r="AJ4410" s="96"/>
      <c r="AK4410" s="176"/>
      <c r="AL4410" s="169"/>
    </row>
    <row r="4411" spans="13:38" x14ac:dyDescent="0.45">
      <c r="M4411" s="96"/>
      <c r="N4411" s="103"/>
      <c r="R4411" s="108"/>
      <c r="S4411" s="98"/>
      <c r="T4411" s="105"/>
      <c r="V4411" s="171"/>
      <c r="W4411" s="95"/>
      <c r="X4411" s="129"/>
      <c r="Y4411" s="100"/>
      <c r="Z4411" s="99"/>
      <c r="AA4411" s="100"/>
      <c r="AB4411" s="99"/>
      <c r="AC4411" s="100"/>
      <c r="AD4411" s="105"/>
      <c r="AE4411" s="94"/>
      <c r="AF4411" s="105"/>
      <c r="AG4411" s="94"/>
      <c r="AH4411" s="132"/>
      <c r="AI4411" s="97"/>
      <c r="AJ4411" s="96"/>
      <c r="AK4411" s="176"/>
      <c r="AL4411" s="169"/>
    </row>
    <row r="4412" spans="13:38" x14ac:dyDescent="0.45">
      <c r="M4412" s="96"/>
      <c r="N4412" s="103"/>
      <c r="R4412" s="108"/>
      <c r="S4412" s="98"/>
      <c r="T4412" s="105"/>
      <c r="V4412" s="171"/>
      <c r="W4412" s="95"/>
      <c r="X4412" s="129"/>
      <c r="Y4412" s="100"/>
      <c r="Z4412" s="99"/>
      <c r="AA4412" s="100"/>
      <c r="AB4412" s="99"/>
      <c r="AC4412" s="100"/>
      <c r="AD4412" s="105"/>
      <c r="AE4412" s="94"/>
      <c r="AF4412" s="105"/>
      <c r="AG4412" s="94"/>
      <c r="AH4412" s="132"/>
      <c r="AI4412" s="97"/>
      <c r="AJ4412" s="96"/>
      <c r="AK4412" s="176"/>
      <c r="AL4412" s="169"/>
    </row>
    <row r="4413" spans="13:38" x14ac:dyDescent="0.45">
      <c r="M4413" s="96"/>
      <c r="N4413" s="103"/>
      <c r="R4413" s="108"/>
      <c r="S4413" s="98"/>
      <c r="T4413" s="105"/>
      <c r="V4413" s="171"/>
      <c r="W4413" s="95"/>
      <c r="X4413" s="129"/>
      <c r="Y4413" s="100"/>
      <c r="Z4413" s="99"/>
      <c r="AA4413" s="100"/>
      <c r="AB4413" s="99"/>
      <c r="AC4413" s="100"/>
      <c r="AD4413" s="105"/>
      <c r="AE4413" s="94"/>
      <c r="AF4413" s="105"/>
      <c r="AG4413" s="94"/>
      <c r="AH4413" s="132"/>
      <c r="AI4413" s="97"/>
      <c r="AJ4413" s="96"/>
      <c r="AK4413" s="176"/>
      <c r="AL4413" s="169"/>
    </row>
    <row r="4414" spans="13:38" x14ac:dyDescent="0.45">
      <c r="M4414" s="96"/>
      <c r="N4414" s="103"/>
      <c r="R4414" s="108"/>
      <c r="S4414" s="98"/>
      <c r="T4414" s="105"/>
      <c r="V4414" s="171"/>
      <c r="W4414" s="95"/>
      <c r="X4414" s="129"/>
      <c r="Y4414" s="100"/>
      <c r="Z4414" s="99"/>
      <c r="AA4414" s="100"/>
      <c r="AB4414" s="99"/>
      <c r="AC4414" s="100"/>
      <c r="AD4414" s="105"/>
      <c r="AE4414" s="94"/>
      <c r="AF4414" s="105"/>
      <c r="AG4414" s="94"/>
      <c r="AH4414" s="132"/>
      <c r="AI4414" s="97"/>
      <c r="AJ4414" s="96"/>
      <c r="AK4414" s="176"/>
      <c r="AL4414" s="169"/>
    </row>
    <row r="4415" spans="13:38" x14ac:dyDescent="0.45">
      <c r="M4415" s="96"/>
      <c r="N4415" s="103"/>
      <c r="R4415" s="108"/>
      <c r="S4415" s="98"/>
      <c r="T4415" s="105"/>
      <c r="V4415" s="171"/>
      <c r="W4415" s="95"/>
      <c r="X4415" s="129"/>
      <c r="Y4415" s="100"/>
      <c r="Z4415" s="99"/>
      <c r="AA4415" s="100"/>
      <c r="AB4415" s="99"/>
      <c r="AC4415" s="100"/>
      <c r="AD4415" s="105"/>
      <c r="AE4415" s="94"/>
      <c r="AF4415" s="105"/>
      <c r="AG4415" s="94"/>
      <c r="AH4415" s="132"/>
      <c r="AI4415" s="97"/>
      <c r="AJ4415" s="96"/>
      <c r="AK4415" s="176"/>
      <c r="AL4415" s="169"/>
    </row>
    <row r="4416" spans="13:38" x14ac:dyDescent="0.45">
      <c r="M4416" s="96"/>
      <c r="N4416" s="103"/>
      <c r="R4416" s="108"/>
      <c r="S4416" s="98"/>
      <c r="T4416" s="105"/>
      <c r="V4416" s="171"/>
      <c r="W4416" s="95"/>
      <c r="X4416" s="129"/>
      <c r="Y4416" s="100"/>
      <c r="Z4416" s="99"/>
      <c r="AA4416" s="100"/>
      <c r="AB4416" s="99"/>
      <c r="AC4416" s="100"/>
      <c r="AD4416" s="105"/>
      <c r="AE4416" s="94"/>
      <c r="AF4416" s="105"/>
      <c r="AG4416" s="94"/>
      <c r="AH4416" s="132"/>
      <c r="AI4416" s="97"/>
      <c r="AJ4416" s="96"/>
      <c r="AK4416" s="176"/>
      <c r="AL4416" s="169"/>
    </row>
    <row r="4417" spans="13:38" x14ac:dyDescent="0.45">
      <c r="M4417" s="96"/>
      <c r="N4417" s="103"/>
      <c r="R4417" s="108"/>
      <c r="S4417" s="98"/>
      <c r="T4417" s="105"/>
      <c r="V4417" s="171"/>
      <c r="W4417" s="95"/>
      <c r="X4417" s="129"/>
      <c r="Y4417" s="100"/>
      <c r="Z4417" s="99"/>
      <c r="AA4417" s="100"/>
      <c r="AB4417" s="99"/>
      <c r="AC4417" s="100"/>
      <c r="AD4417" s="105"/>
      <c r="AE4417" s="94"/>
      <c r="AF4417" s="105"/>
      <c r="AG4417" s="94"/>
      <c r="AH4417" s="132"/>
      <c r="AI4417" s="97"/>
      <c r="AJ4417" s="96"/>
      <c r="AK4417" s="176"/>
      <c r="AL4417" s="169"/>
    </row>
    <row r="4418" spans="13:38" x14ac:dyDescent="0.45">
      <c r="M4418" s="96"/>
      <c r="N4418" s="103"/>
      <c r="R4418" s="108"/>
      <c r="S4418" s="98"/>
      <c r="T4418" s="105"/>
      <c r="V4418" s="171"/>
      <c r="W4418" s="95"/>
      <c r="X4418" s="129"/>
      <c r="Y4418" s="100"/>
      <c r="Z4418" s="99"/>
      <c r="AA4418" s="100"/>
      <c r="AB4418" s="99"/>
      <c r="AC4418" s="100"/>
      <c r="AD4418" s="105"/>
      <c r="AE4418" s="94"/>
      <c r="AF4418" s="105"/>
      <c r="AG4418" s="94"/>
      <c r="AH4418" s="132"/>
      <c r="AI4418" s="97"/>
      <c r="AJ4418" s="96"/>
      <c r="AK4418" s="176"/>
      <c r="AL4418" s="169"/>
    </row>
    <row r="4419" spans="13:38" x14ac:dyDescent="0.45">
      <c r="M4419" s="96"/>
      <c r="N4419" s="103"/>
      <c r="R4419" s="108"/>
      <c r="S4419" s="98"/>
      <c r="T4419" s="105"/>
      <c r="V4419" s="171"/>
      <c r="W4419" s="95"/>
      <c r="X4419" s="129"/>
      <c r="Y4419" s="100"/>
      <c r="Z4419" s="99"/>
      <c r="AA4419" s="100"/>
      <c r="AB4419" s="99"/>
      <c r="AC4419" s="100"/>
      <c r="AD4419" s="105"/>
      <c r="AE4419" s="94"/>
      <c r="AF4419" s="105"/>
      <c r="AG4419" s="94"/>
      <c r="AH4419" s="132"/>
      <c r="AI4419" s="97"/>
      <c r="AJ4419" s="96"/>
      <c r="AK4419" s="176"/>
      <c r="AL4419" s="169"/>
    </row>
    <row r="4420" spans="13:38" x14ac:dyDescent="0.45">
      <c r="M4420" s="96"/>
      <c r="N4420" s="103"/>
      <c r="R4420" s="108"/>
      <c r="S4420" s="98"/>
      <c r="T4420" s="105"/>
      <c r="V4420" s="171"/>
      <c r="W4420" s="95"/>
      <c r="X4420" s="129"/>
      <c r="Y4420" s="100"/>
      <c r="Z4420" s="99"/>
      <c r="AA4420" s="100"/>
      <c r="AB4420" s="99"/>
      <c r="AC4420" s="100"/>
      <c r="AD4420" s="105"/>
      <c r="AE4420" s="94"/>
      <c r="AF4420" s="105"/>
      <c r="AG4420" s="94"/>
      <c r="AH4420" s="132"/>
      <c r="AI4420" s="97"/>
      <c r="AJ4420" s="96"/>
      <c r="AK4420" s="176"/>
      <c r="AL4420" s="169"/>
    </row>
    <row r="4421" spans="13:38" x14ac:dyDescent="0.45">
      <c r="M4421" s="96"/>
      <c r="N4421" s="103"/>
      <c r="R4421" s="108"/>
      <c r="S4421" s="98"/>
      <c r="T4421" s="105"/>
      <c r="V4421" s="171"/>
      <c r="W4421" s="95"/>
      <c r="X4421" s="129"/>
      <c r="Y4421" s="100"/>
      <c r="Z4421" s="99"/>
      <c r="AA4421" s="100"/>
      <c r="AB4421" s="99"/>
      <c r="AC4421" s="100"/>
      <c r="AD4421" s="105"/>
      <c r="AE4421" s="94"/>
      <c r="AF4421" s="105"/>
      <c r="AG4421" s="94"/>
      <c r="AH4421" s="132"/>
      <c r="AI4421" s="97"/>
      <c r="AJ4421" s="96"/>
      <c r="AK4421" s="176"/>
      <c r="AL4421" s="169"/>
    </row>
    <row r="4422" spans="13:38" x14ac:dyDescent="0.45">
      <c r="M4422" s="96"/>
      <c r="N4422" s="103"/>
      <c r="R4422" s="108"/>
      <c r="S4422" s="98"/>
      <c r="T4422" s="105"/>
      <c r="V4422" s="171"/>
      <c r="W4422" s="95"/>
      <c r="X4422" s="129"/>
      <c r="Y4422" s="100"/>
      <c r="Z4422" s="99"/>
      <c r="AA4422" s="100"/>
      <c r="AB4422" s="99"/>
      <c r="AC4422" s="100"/>
      <c r="AD4422" s="105"/>
      <c r="AE4422" s="94"/>
      <c r="AF4422" s="105"/>
      <c r="AG4422" s="94"/>
      <c r="AH4422" s="132"/>
      <c r="AI4422" s="97"/>
      <c r="AJ4422" s="96"/>
      <c r="AK4422" s="176"/>
      <c r="AL4422" s="169"/>
    </row>
    <row r="4423" spans="13:38" x14ac:dyDescent="0.45">
      <c r="M4423" s="96"/>
      <c r="N4423" s="103"/>
      <c r="R4423" s="108"/>
      <c r="S4423" s="98"/>
      <c r="T4423" s="105"/>
      <c r="V4423" s="171"/>
      <c r="W4423" s="95"/>
      <c r="X4423" s="129"/>
      <c r="Y4423" s="100"/>
      <c r="Z4423" s="99"/>
      <c r="AA4423" s="100"/>
      <c r="AB4423" s="99"/>
      <c r="AC4423" s="100"/>
      <c r="AD4423" s="105"/>
      <c r="AE4423" s="94"/>
      <c r="AF4423" s="105"/>
      <c r="AG4423" s="94"/>
      <c r="AH4423" s="132"/>
      <c r="AI4423" s="97"/>
      <c r="AJ4423" s="96"/>
      <c r="AK4423" s="176"/>
      <c r="AL4423" s="169"/>
    </row>
    <row r="4424" spans="13:38" x14ac:dyDescent="0.45">
      <c r="M4424" s="96"/>
      <c r="N4424" s="103"/>
      <c r="R4424" s="108"/>
      <c r="S4424" s="98"/>
      <c r="T4424" s="105"/>
      <c r="V4424" s="171"/>
      <c r="W4424" s="95"/>
      <c r="X4424" s="129"/>
      <c r="Y4424" s="100"/>
      <c r="Z4424" s="99"/>
      <c r="AA4424" s="100"/>
      <c r="AB4424" s="99"/>
      <c r="AC4424" s="100"/>
      <c r="AD4424" s="105"/>
      <c r="AE4424" s="94"/>
      <c r="AF4424" s="105"/>
      <c r="AG4424" s="94"/>
      <c r="AH4424" s="132"/>
      <c r="AI4424" s="97"/>
      <c r="AJ4424" s="96"/>
      <c r="AK4424" s="176"/>
      <c r="AL4424" s="169"/>
    </row>
    <row r="4425" spans="13:38" x14ac:dyDescent="0.45">
      <c r="M4425" s="96"/>
      <c r="N4425" s="103"/>
      <c r="R4425" s="108"/>
      <c r="S4425" s="98"/>
      <c r="T4425" s="105"/>
      <c r="V4425" s="171"/>
      <c r="W4425" s="95"/>
      <c r="X4425" s="129"/>
      <c r="Y4425" s="100"/>
      <c r="Z4425" s="99"/>
      <c r="AA4425" s="100"/>
      <c r="AB4425" s="99"/>
      <c r="AC4425" s="100"/>
      <c r="AD4425" s="105"/>
      <c r="AE4425" s="94"/>
      <c r="AF4425" s="105"/>
      <c r="AG4425" s="94"/>
      <c r="AH4425" s="132"/>
      <c r="AI4425" s="97"/>
      <c r="AJ4425" s="96"/>
      <c r="AK4425" s="176"/>
      <c r="AL4425" s="169"/>
    </row>
    <row r="4426" spans="13:38" x14ac:dyDescent="0.45">
      <c r="M4426" s="96"/>
      <c r="N4426" s="103"/>
      <c r="R4426" s="108"/>
      <c r="S4426" s="98"/>
      <c r="T4426" s="105"/>
      <c r="V4426" s="171"/>
      <c r="W4426" s="95"/>
      <c r="X4426" s="129"/>
      <c r="Y4426" s="100"/>
      <c r="Z4426" s="99"/>
      <c r="AA4426" s="100"/>
      <c r="AB4426" s="99"/>
      <c r="AC4426" s="100"/>
      <c r="AD4426" s="105"/>
      <c r="AE4426" s="94"/>
      <c r="AF4426" s="105"/>
      <c r="AG4426" s="94"/>
      <c r="AH4426" s="132"/>
      <c r="AI4426" s="97"/>
      <c r="AJ4426" s="96"/>
      <c r="AK4426" s="176"/>
      <c r="AL4426" s="169"/>
    </row>
    <row r="4427" spans="13:38" x14ac:dyDescent="0.45">
      <c r="M4427" s="96"/>
      <c r="N4427" s="103"/>
      <c r="R4427" s="108"/>
      <c r="S4427" s="98"/>
      <c r="T4427" s="105"/>
      <c r="V4427" s="171"/>
      <c r="W4427" s="95"/>
      <c r="X4427" s="129"/>
      <c r="Y4427" s="100"/>
      <c r="Z4427" s="99"/>
      <c r="AA4427" s="100"/>
      <c r="AB4427" s="99"/>
      <c r="AC4427" s="100"/>
      <c r="AD4427" s="105"/>
      <c r="AE4427" s="94"/>
      <c r="AF4427" s="105"/>
      <c r="AG4427" s="94"/>
      <c r="AH4427" s="132"/>
      <c r="AI4427" s="97"/>
      <c r="AJ4427" s="96"/>
      <c r="AK4427" s="176"/>
      <c r="AL4427" s="169"/>
    </row>
    <row r="4428" spans="13:38" x14ac:dyDescent="0.45">
      <c r="M4428" s="96"/>
      <c r="N4428" s="103"/>
      <c r="R4428" s="108"/>
      <c r="S4428" s="98"/>
      <c r="T4428" s="105"/>
      <c r="V4428" s="171"/>
      <c r="W4428" s="95"/>
      <c r="X4428" s="129"/>
      <c r="Y4428" s="100"/>
      <c r="Z4428" s="99"/>
      <c r="AA4428" s="100"/>
      <c r="AB4428" s="99"/>
      <c r="AC4428" s="100"/>
      <c r="AD4428" s="105"/>
      <c r="AE4428" s="94"/>
      <c r="AF4428" s="105"/>
      <c r="AG4428" s="94"/>
      <c r="AH4428" s="132"/>
      <c r="AI4428" s="97"/>
      <c r="AJ4428" s="96"/>
      <c r="AK4428" s="176"/>
      <c r="AL4428" s="169"/>
    </row>
    <row r="4429" spans="13:38" x14ac:dyDescent="0.45">
      <c r="M4429" s="96"/>
      <c r="N4429" s="103"/>
      <c r="R4429" s="108"/>
      <c r="S4429" s="98"/>
      <c r="T4429" s="105"/>
      <c r="V4429" s="171"/>
      <c r="W4429" s="95"/>
      <c r="X4429" s="129"/>
      <c r="Y4429" s="100"/>
      <c r="Z4429" s="99"/>
      <c r="AA4429" s="100"/>
      <c r="AB4429" s="99"/>
      <c r="AC4429" s="100"/>
      <c r="AD4429" s="105"/>
      <c r="AE4429" s="94"/>
      <c r="AF4429" s="105"/>
      <c r="AG4429" s="94"/>
      <c r="AH4429" s="132"/>
      <c r="AI4429" s="97"/>
      <c r="AJ4429" s="96"/>
      <c r="AK4429" s="176"/>
      <c r="AL4429" s="169"/>
    </row>
    <row r="4430" spans="13:38" x14ac:dyDescent="0.45">
      <c r="M4430" s="96"/>
      <c r="N4430" s="103"/>
      <c r="R4430" s="108"/>
      <c r="S4430" s="98"/>
      <c r="T4430" s="105"/>
      <c r="V4430" s="171"/>
      <c r="W4430" s="95"/>
      <c r="X4430" s="129"/>
      <c r="Y4430" s="100"/>
      <c r="Z4430" s="99"/>
      <c r="AA4430" s="100"/>
      <c r="AB4430" s="99"/>
      <c r="AC4430" s="100"/>
      <c r="AD4430" s="105"/>
      <c r="AE4430" s="94"/>
      <c r="AF4430" s="105"/>
      <c r="AG4430" s="94"/>
      <c r="AH4430" s="132"/>
      <c r="AI4430" s="97"/>
      <c r="AJ4430" s="96"/>
      <c r="AK4430" s="176"/>
      <c r="AL4430" s="169"/>
    </row>
    <row r="4431" spans="13:38" x14ac:dyDescent="0.45">
      <c r="M4431" s="96"/>
      <c r="N4431" s="103"/>
      <c r="R4431" s="108"/>
      <c r="S4431" s="98"/>
      <c r="T4431" s="105"/>
      <c r="V4431" s="171"/>
      <c r="W4431" s="95"/>
      <c r="X4431" s="129"/>
      <c r="Y4431" s="100"/>
      <c r="Z4431" s="99"/>
      <c r="AA4431" s="100"/>
      <c r="AB4431" s="99"/>
      <c r="AC4431" s="100"/>
      <c r="AD4431" s="105"/>
      <c r="AE4431" s="94"/>
      <c r="AF4431" s="105"/>
      <c r="AG4431" s="94"/>
      <c r="AH4431" s="132"/>
      <c r="AI4431" s="97"/>
      <c r="AJ4431" s="96"/>
      <c r="AK4431" s="176"/>
      <c r="AL4431" s="169"/>
    </row>
    <row r="4432" spans="13:38" x14ac:dyDescent="0.45">
      <c r="M4432" s="96"/>
      <c r="N4432" s="103"/>
      <c r="R4432" s="108"/>
      <c r="S4432" s="98"/>
      <c r="T4432" s="105"/>
      <c r="V4432" s="171"/>
      <c r="W4432" s="95"/>
      <c r="X4432" s="129"/>
      <c r="Y4432" s="100"/>
      <c r="Z4432" s="99"/>
      <c r="AA4432" s="100"/>
      <c r="AB4432" s="99"/>
      <c r="AC4432" s="100"/>
      <c r="AD4432" s="105"/>
      <c r="AE4432" s="94"/>
      <c r="AF4432" s="105"/>
      <c r="AG4432" s="94"/>
      <c r="AH4432" s="132"/>
      <c r="AI4432" s="97"/>
      <c r="AJ4432" s="96"/>
      <c r="AK4432" s="176"/>
      <c r="AL4432" s="169"/>
    </row>
    <row r="4433" spans="13:38" x14ac:dyDescent="0.45">
      <c r="M4433" s="96"/>
      <c r="N4433" s="103"/>
      <c r="R4433" s="108"/>
      <c r="S4433" s="98"/>
      <c r="T4433" s="105"/>
      <c r="V4433" s="171"/>
      <c r="W4433" s="95"/>
      <c r="X4433" s="129"/>
      <c r="Y4433" s="100"/>
      <c r="Z4433" s="99"/>
      <c r="AA4433" s="100"/>
      <c r="AB4433" s="99"/>
      <c r="AC4433" s="100"/>
      <c r="AD4433" s="105"/>
      <c r="AE4433" s="94"/>
      <c r="AF4433" s="105"/>
      <c r="AG4433" s="94"/>
      <c r="AH4433" s="132"/>
      <c r="AI4433" s="97"/>
      <c r="AJ4433" s="96"/>
      <c r="AK4433" s="176"/>
      <c r="AL4433" s="169"/>
    </row>
    <row r="4434" spans="13:38" x14ac:dyDescent="0.45">
      <c r="M4434" s="96"/>
      <c r="N4434" s="103"/>
      <c r="R4434" s="108"/>
      <c r="S4434" s="98"/>
      <c r="T4434" s="105"/>
      <c r="V4434" s="171"/>
      <c r="W4434" s="95"/>
      <c r="X4434" s="129"/>
      <c r="Y4434" s="100"/>
      <c r="Z4434" s="99"/>
      <c r="AA4434" s="100"/>
      <c r="AB4434" s="99"/>
      <c r="AC4434" s="100"/>
      <c r="AD4434" s="105"/>
      <c r="AE4434" s="94"/>
      <c r="AF4434" s="105"/>
      <c r="AG4434" s="94"/>
      <c r="AH4434" s="132"/>
      <c r="AI4434" s="97"/>
      <c r="AJ4434" s="96"/>
      <c r="AK4434" s="176"/>
      <c r="AL4434" s="169"/>
    </row>
    <row r="4435" spans="13:38" x14ac:dyDescent="0.45">
      <c r="M4435" s="96"/>
      <c r="N4435" s="103"/>
      <c r="R4435" s="108"/>
      <c r="S4435" s="98"/>
      <c r="T4435" s="105"/>
      <c r="V4435" s="171"/>
      <c r="W4435" s="95"/>
      <c r="X4435" s="129"/>
      <c r="Y4435" s="100"/>
      <c r="Z4435" s="99"/>
      <c r="AA4435" s="100"/>
      <c r="AB4435" s="99"/>
      <c r="AC4435" s="100"/>
      <c r="AD4435" s="105"/>
      <c r="AE4435" s="94"/>
      <c r="AF4435" s="105"/>
      <c r="AG4435" s="94"/>
      <c r="AH4435" s="132"/>
      <c r="AI4435" s="97"/>
      <c r="AJ4435" s="96"/>
      <c r="AK4435" s="176"/>
      <c r="AL4435" s="169"/>
    </row>
    <row r="4436" spans="13:38" x14ac:dyDescent="0.45">
      <c r="M4436" s="96"/>
      <c r="N4436" s="103"/>
      <c r="R4436" s="108"/>
      <c r="S4436" s="98"/>
      <c r="T4436" s="105"/>
      <c r="V4436" s="171"/>
      <c r="W4436" s="95"/>
      <c r="X4436" s="129"/>
      <c r="Y4436" s="100"/>
      <c r="Z4436" s="99"/>
      <c r="AA4436" s="100"/>
      <c r="AB4436" s="99"/>
      <c r="AC4436" s="100"/>
      <c r="AD4436" s="105"/>
      <c r="AE4436" s="94"/>
      <c r="AF4436" s="105"/>
      <c r="AG4436" s="94"/>
      <c r="AH4436" s="132"/>
      <c r="AI4436" s="97"/>
      <c r="AJ4436" s="96"/>
      <c r="AK4436" s="176"/>
      <c r="AL4436" s="169"/>
    </row>
    <row r="4437" spans="13:38" x14ac:dyDescent="0.45">
      <c r="M4437" s="96"/>
      <c r="N4437" s="103"/>
      <c r="R4437" s="108"/>
      <c r="S4437" s="98"/>
      <c r="T4437" s="105"/>
      <c r="V4437" s="171"/>
      <c r="W4437" s="95"/>
      <c r="X4437" s="129"/>
      <c r="Y4437" s="100"/>
      <c r="Z4437" s="99"/>
      <c r="AA4437" s="100"/>
      <c r="AB4437" s="99"/>
      <c r="AC4437" s="100"/>
      <c r="AD4437" s="105"/>
      <c r="AE4437" s="94"/>
      <c r="AF4437" s="105"/>
      <c r="AG4437" s="94"/>
      <c r="AH4437" s="132"/>
      <c r="AI4437" s="97"/>
      <c r="AJ4437" s="96"/>
      <c r="AK4437" s="176"/>
      <c r="AL4437" s="169"/>
    </row>
    <row r="4438" spans="13:38" x14ac:dyDescent="0.45">
      <c r="M4438" s="96"/>
      <c r="N4438" s="103"/>
      <c r="R4438" s="108"/>
      <c r="S4438" s="98"/>
      <c r="T4438" s="105"/>
      <c r="V4438" s="171"/>
      <c r="W4438" s="95"/>
      <c r="X4438" s="129"/>
      <c r="Y4438" s="100"/>
      <c r="Z4438" s="99"/>
      <c r="AA4438" s="100"/>
      <c r="AB4438" s="99"/>
      <c r="AC4438" s="100"/>
      <c r="AD4438" s="105"/>
      <c r="AE4438" s="94"/>
      <c r="AF4438" s="105"/>
      <c r="AG4438" s="94"/>
      <c r="AH4438" s="132"/>
      <c r="AI4438" s="97"/>
      <c r="AJ4438" s="96"/>
      <c r="AK4438" s="176"/>
      <c r="AL4438" s="169"/>
    </row>
    <row r="4439" spans="13:38" x14ac:dyDescent="0.45">
      <c r="M4439" s="96"/>
      <c r="N4439" s="103"/>
      <c r="R4439" s="108"/>
      <c r="S4439" s="98"/>
      <c r="T4439" s="105"/>
      <c r="V4439" s="171"/>
      <c r="W4439" s="95"/>
      <c r="X4439" s="129"/>
      <c r="Y4439" s="100"/>
      <c r="Z4439" s="99"/>
      <c r="AA4439" s="100"/>
      <c r="AB4439" s="99"/>
      <c r="AC4439" s="100"/>
      <c r="AD4439" s="105"/>
      <c r="AE4439" s="94"/>
      <c r="AF4439" s="105"/>
      <c r="AG4439" s="94"/>
      <c r="AH4439" s="132"/>
      <c r="AI4439" s="97"/>
      <c r="AJ4439" s="96"/>
      <c r="AK4439" s="176"/>
      <c r="AL4439" s="169"/>
    </row>
    <row r="4440" spans="13:38" x14ac:dyDescent="0.45">
      <c r="M4440" s="96"/>
      <c r="N4440" s="103"/>
      <c r="R4440" s="108"/>
      <c r="S4440" s="98"/>
      <c r="T4440" s="105"/>
      <c r="V4440" s="171"/>
      <c r="W4440" s="95"/>
      <c r="X4440" s="129"/>
      <c r="Y4440" s="100"/>
      <c r="Z4440" s="99"/>
      <c r="AA4440" s="100"/>
      <c r="AB4440" s="99"/>
      <c r="AC4440" s="100"/>
      <c r="AD4440" s="105"/>
      <c r="AE4440" s="94"/>
      <c r="AF4440" s="105"/>
      <c r="AG4440" s="94"/>
      <c r="AH4440" s="132"/>
      <c r="AI4440" s="97"/>
      <c r="AJ4440" s="96"/>
      <c r="AK4440" s="176"/>
      <c r="AL4440" s="169"/>
    </row>
    <row r="4441" spans="13:38" x14ac:dyDescent="0.45">
      <c r="M4441" s="96"/>
      <c r="N4441" s="103"/>
      <c r="R4441" s="108"/>
      <c r="S4441" s="98"/>
      <c r="T4441" s="105"/>
      <c r="V4441" s="171"/>
      <c r="W4441" s="95"/>
      <c r="X4441" s="129"/>
      <c r="Y4441" s="100"/>
      <c r="Z4441" s="99"/>
      <c r="AA4441" s="100"/>
      <c r="AB4441" s="99"/>
      <c r="AC4441" s="100"/>
      <c r="AD4441" s="105"/>
      <c r="AE4441" s="94"/>
      <c r="AF4441" s="105"/>
      <c r="AG4441" s="94"/>
      <c r="AH4441" s="132"/>
      <c r="AI4441" s="97"/>
      <c r="AJ4441" s="96"/>
      <c r="AK4441" s="176"/>
      <c r="AL4441" s="169"/>
    </row>
    <row r="4442" spans="13:38" x14ac:dyDescent="0.45">
      <c r="M4442" s="96"/>
      <c r="N4442" s="103"/>
      <c r="R4442" s="108"/>
      <c r="S4442" s="98"/>
      <c r="T4442" s="105"/>
      <c r="V4442" s="171"/>
      <c r="W4442" s="95"/>
      <c r="X4442" s="129"/>
      <c r="Y4442" s="100"/>
      <c r="Z4442" s="99"/>
      <c r="AA4442" s="100"/>
      <c r="AB4442" s="99"/>
      <c r="AC4442" s="100"/>
      <c r="AD4442" s="105"/>
      <c r="AE4442" s="94"/>
      <c r="AF4442" s="105"/>
      <c r="AG4442" s="94"/>
      <c r="AH4442" s="132"/>
      <c r="AI4442" s="97"/>
      <c r="AJ4442" s="96"/>
      <c r="AK4442" s="176"/>
      <c r="AL4442" s="169"/>
    </row>
    <row r="4443" spans="13:38" x14ac:dyDescent="0.45">
      <c r="M4443" s="96"/>
      <c r="N4443" s="103"/>
      <c r="R4443" s="108"/>
      <c r="S4443" s="98"/>
      <c r="T4443" s="105"/>
      <c r="V4443" s="171"/>
      <c r="W4443" s="95"/>
      <c r="X4443" s="129"/>
      <c r="Y4443" s="100"/>
      <c r="Z4443" s="99"/>
      <c r="AA4443" s="100"/>
      <c r="AB4443" s="99"/>
      <c r="AC4443" s="100"/>
      <c r="AD4443" s="105"/>
      <c r="AE4443" s="94"/>
      <c r="AF4443" s="105"/>
      <c r="AG4443" s="94"/>
      <c r="AH4443" s="132"/>
      <c r="AI4443" s="97"/>
      <c r="AJ4443" s="96"/>
      <c r="AK4443" s="176"/>
      <c r="AL4443" s="169"/>
    </row>
    <row r="4444" spans="13:38" x14ac:dyDescent="0.45">
      <c r="M4444" s="96"/>
      <c r="N4444" s="103"/>
      <c r="R4444" s="108"/>
      <c r="S4444" s="98"/>
      <c r="T4444" s="105"/>
      <c r="V4444" s="171"/>
      <c r="W4444" s="95"/>
      <c r="X4444" s="129"/>
      <c r="Y4444" s="100"/>
      <c r="Z4444" s="99"/>
      <c r="AA4444" s="100"/>
      <c r="AB4444" s="99"/>
      <c r="AC4444" s="100"/>
      <c r="AD4444" s="105"/>
      <c r="AE4444" s="94"/>
      <c r="AF4444" s="105"/>
      <c r="AG4444" s="94"/>
      <c r="AH4444" s="132"/>
      <c r="AI4444" s="97"/>
      <c r="AJ4444" s="96"/>
      <c r="AK4444" s="176"/>
      <c r="AL4444" s="169"/>
    </row>
    <row r="4445" spans="13:38" x14ac:dyDescent="0.45">
      <c r="M4445" s="96"/>
      <c r="N4445" s="103"/>
      <c r="R4445" s="108"/>
      <c r="S4445" s="98"/>
      <c r="T4445" s="105"/>
      <c r="V4445" s="171"/>
      <c r="W4445" s="95"/>
      <c r="X4445" s="129"/>
      <c r="Y4445" s="100"/>
      <c r="Z4445" s="99"/>
      <c r="AA4445" s="100"/>
      <c r="AB4445" s="99"/>
      <c r="AC4445" s="100"/>
      <c r="AD4445" s="105"/>
      <c r="AE4445" s="94"/>
      <c r="AF4445" s="105"/>
      <c r="AG4445" s="94"/>
      <c r="AH4445" s="132"/>
      <c r="AI4445" s="97"/>
      <c r="AJ4445" s="96"/>
      <c r="AK4445" s="176"/>
      <c r="AL4445" s="169"/>
    </row>
    <row r="4446" spans="13:38" x14ac:dyDescent="0.45">
      <c r="M4446" s="96"/>
      <c r="N4446" s="103"/>
      <c r="R4446" s="108"/>
      <c r="S4446" s="98"/>
      <c r="T4446" s="105"/>
      <c r="V4446" s="171"/>
      <c r="W4446" s="95"/>
      <c r="X4446" s="129"/>
      <c r="Y4446" s="100"/>
      <c r="Z4446" s="99"/>
      <c r="AA4446" s="100"/>
      <c r="AB4446" s="99"/>
      <c r="AC4446" s="100"/>
      <c r="AD4446" s="105"/>
      <c r="AE4446" s="94"/>
      <c r="AF4446" s="105"/>
      <c r="AG4446" s="94"/>
      <c r="AH4446" s="132"/>
      <c r="AI4446" s="97"/>
      <c r="AJ4446" s="96"/>
      <c r="AK4446" s="176"/>
      <c r="AL4446" s="169"/>
    </row>
    <row r="4447" spans="13:38" x14ac:dyDescent="0.45">
      <c r="M4447" s="96"/>
      <c r="N4447" s="103"/>
      <c r="R4447" s="108"/>
      <c r="S4447" s="98"/>
      <c r="T4447" s="105"/>
      <c r="V4447" s="171"/>
      <c r="W4447" s="95"/>
      <c r="X4447" s="129"/>
      <c r="Y4447" s="100"/>
      <c r="Z4447" s="99"/>
      <c r="AA4447" s="100"/>
      <c r="AB4447" s="99"/>
      <c r="AC4447" s="100"/>
      <c r="AD4447" s="105"/>
      <c r="AE4447" s="94"/>
      <c r="AF4447" s="105"/>
      <c r="AG4447" s="94"/>
      <c r="AH4447" s="132"/>
      <c r="AI4447" s="97"/>
      <c r="AJ4447" s="96"/>
      <c r="AK4447" s="176"/>
      <c r="AL4447" s="169"/>
    </row>
    <row r="4448" spans="13:38" x14ac:dyDescent="0.45">
      <c r="M4448" s="96"/>
      <c r="N4448" s="103"/>
      <c r="R4448" s="108"/>
      <c r="S4448" s="98"/>
      <c r="T4448" s="105"/>
      <c r="V4448" s="171"/>
      <c r="W4448" s="95"/>
      <c r="X4448" s="129"/>
      <c r="Y4448" s="100"/>
      <c r="Z4448" s="99"/>
      <c r="AA4448" s="100"/>
      <c r="AB4448" s="99"/>
      <c r="AC4448" s="100"/>
      <c r="AD4448" s="105"/>
      <c r="AE4448" s="94"/>
      <c r="AF4448" s="105"/>
      <c r="AG4448" s="94"/>
      <c r="AH4448" s="132"/>
      <c r="AI4448" s="97"/>
      <c r="AJ4448" s="96"/>
      <c r="AK4448" s="176"/>
      <c r="AL4448" s="169"/>
    </row>
    <row r="4449" spans="13:38" x14ac:dyDescent="0.45">
      <c r="M4449" s="96"/>
      <c r="N4449" s="103"/>
      <c r="R4449" s="108"/>
      <c r="S4449" s="98"/>
      <c r="T4449" s="105"/>
      <c r="V4449" s="171"/>
      <c r="W4449" s="95"/>
      <c r="X4449" s="129"/>
      <c r="Y4449" s="100"/>
      <c r="Z4449" s="99"/>
      <c r="AA4449" s="100"/>
      <c r="AB4449" s="99"/>
      <c r="AC4449" s="100"/>
      <c r="AD4449" s="105"/>
      <c r="AE4449" s="94"/>
      <c r="AF4449" s="105"/>
      <c r="AG4449" s="94"/>
      <c r="AH4449" s="132"/>
      <c r="AI4449" s="97"/>
      <c r="AJ4449" s="96"/>
      <c r="AK4449" s="176"/>
      <c r="AL4449" s="169"/>
    </row>
    <row r="4450" spans="13:38" x14ac:dyDescent="0.45">
      <c r="M4450" s="96"/>
      <c r="N4450" s="103"/>
      <c r="R4450" s="108"/>
      <c r="S4450" s="98"/>
      <c r="T4450" s="105"/>
      <c r="V4450" s="171"/>
      <c r="W4450" s="95"/>
      <c r="X4450" s="129"/>
      <c r="Y4450" s="100"/>
      <c r="Z4450" s="99"/>
      <c r="AA4450" s="100"/>
      <c r="AB4450" s="99"/>
      <c r="AC4450" s="100"/>
      <c r="AD4450" s="105"/>
      <c r="AE4450" s="94"/>
      <c r="AF4450" s="105"/>
      <c r="AG4450" s="94"/>
      <c r="AH4450" s="132"/>
      <c r="AI4450" s="97"/>
      <c r="AJ4450" s="96"/>
      <c r="AK4450" s="176"/>
      <c r="AL4450" s="169"/>
    </row>
    <row r="4451" spans="13:38" x14ac:dyDescent="0.45">
      <c r="M4451" s="96"/>
      <c r="N4451" s="103"/>
      <c r="R4451" s="108"/>
      <c r="S4451" s="98"/>
      <c r="T4451" s="105"/>
      <c r="V4451" s="171"/>
      <c r="W4451" s="95"/>
      <c r="X4451" s="129"/>
      <c r="Y4451" s="100"/>
      <c r="Z4451" s="99"/>
      <c r="AA4451" s="100"/>
      <c r="AB4451" s="99"/>
      <c r="AC4451" s="100"/>
      <c r="AD4451" s="105"/>
      <c r="AE4451" s="94"/>
      <c r="AF4451" s="105"/>
      <c r="AG4451" s="94"/>
      <c r="AH4451" s="132"/>
      <c r="AI4451" s="97"/>
      <c r="AJ4451" s="96"/>
      <c r="AK4451" s="176"/>
      <c r="AL4451" s="169"/>
    </row>
    <row r="4452" spans="13:38" x14ac:dyDescent="0.45">
      <c r="M4452" s="96"/>
      <c r="N4452" s="103"/>
      <c r="R4452" s="108"/>
      <c r="S4452" s="98"/>
      <c r="T4452" s="105"/>
      <c r="V4452" s="171"/>
      <c r="W4452" s="95"/>
      <c r="X4452" s="129"/>
      <c r="Y4452" s="100"/>
      <c r="Z4452" s="99"/>
      <c r="AA4452" s="100"/>
      <c r="AB4452" s="99"/>
      <c r="AC4452" s="100"/>
      <c r="AD4452" s="105"/>
      <c r="AE4452" s="94"/>
      <c r="AF4452" s="105"/>
      <c r="AG4452" s="94"/>
      <c r="AH4452" s="132"/>
      <c r="AI4452" s="97"/>
      <c r="AJ4452" s="96"/>
      <c r="AK4452" s="176"/>
      <c r="AL4452" s="169"/>
    </row>
    <row r="4453" spans="13:38" x14ac:dyDescent="0.45">
      <c r="M4453" s="96"/>
      <c r="N4453" s="103"/>
      <c r="R4453" s="108"/>
      <c r="S4453" s="98"/>
      <c r="T4453" s="105"/>
      <c r="V4453" s="171"/>
      <c r="W4453" s="95"/>
      <c r="X4453" s="129"/>
      <c r="Y4453" s="100"/>
      <c r="Z4453" s="99"/>
      <c r="AA4453" s="100"/>
      <c r="AB4453" s="99"/>
      <c r="AC4453" s="100"/>
      <c r="AD4453" s="105"/>
      <c r="AE4453" s="94"/>
      <c r="AF4453" s="105"/>
      <c r="AG4453" s="94"/>
      <c r="AH4453" s="132"/>
      <c r="AI4453" s="97"/>
      <c r="AJ4453" s="96"/>
      <c r="AK4453" s="176"/>
      <c r="AL4453" s="169"/>
    </row>
    <row r="4454" spans="13:38" x14ac:dyDescent="0.45">
      <c r="M4454" s="96"/>
      <c r="N4454" s="103"/>
      <c r="R4454" s="108"/>
      <c r="S4454" s="98"/>
      <c r="T4454" s="105"/>
      <c r="V4454" s="171"/>
      <c r="W4454" s="95"/>
      <c r="X4454" s="129"/>
      <c r="Y4454" s="100"/>
      <c r="Z4454" s="99"/>
      <c r="AA4454" s="100"/>
      <c r="AB4454" s="99"/>
      <c r="AC4454" s="100"/>
      <c r="AD4454" s="105"/>
      <c r="AE4454" s="94"/>
      <c r="AF4454" s="105"/>
      <c r="AG4454" s="94"/>
      <c r="AH4454" s="132"/>
      <c r="AI4454" s="97"/>
      <c r="AJ4454" s="96"/>
      <c r="AK4454" s="176"/>
      <c r="AL4454" s="169"/>
    </row>
    <row r="4455" spans="13:38" x14ac:dyDescent="0.45">
      <c r="M4455" s="96"/>
      <c r="N4455" s="103"/>
      <c r="R4455" s="108"/>
      <c r="S4455" s="98"/>
      <c r="T4455" s="105"/>
      <c r="V4455" s="171"/>
      <c r="W4455" s="95"/>
      <c r="X4455" s="129"/>
      <c r="Y4455" s="100"/>
      <c r="Z4455" s="99"/>
      <c r="AA4455" s="100"/>
      <c r="AB4455" s="99"/>
      <c r="AC4455" s="100"/>
      <c r="AD4455" s="105"/>
      <c r="AE4455" s="94"/>
      <c r="AF4455" s="105"/>
      <c r="AG4455" s="94"/>
      <c r="AH4455" s="132"/>
      <c r="AI4455" s="97"/>
      <c r="AJ4455" s="96"/>
      <c r="AK4455" s="176"/>
      <c r="AL4455" s="169"/>
    </row>
    <row r="4456" spans="13:38" x14ac:dyDescent="0.45">
      <c r="M4456" s="96"/>
      <c r="N4456" s="103"/>
      <c r="R4456" s="108"/>
      <c r="S4456" s="98"/>
      <c r="T4456" s="105"/>
      <c r="V4456" s="171"/>
      <c r="W4456" s="95"/>
      <c r="X4456" s="129"/>
      <c r="Y4456" s="100"/>
      <c r="Z4456" s="99"/>
      <c r="AA4456" s="100"/>
      <c r="AB4456" s="99"/>
      <c r="AC4456" s="100"/>
      <c r="AD4456" s="105"/>
      <c r="AE4456" s="94"/>
      <c r="AF4456" s="105"/>
      <c r="AG4456" s="94"/>
      <c r="AH4456" s="132"/>
      <c r="AI4456" s="97"/>
      <c r="AJ4456" s="96"/>
      <c r="AK4456" s="176"/>
      <c r="AL4456" s="169"/>
    </row>
    <row r="4457" spans="13:38" x14ac:dyDescent="0.45">
      <c r="M4457" s="96"/>
      <c r="N4457" s="103"/>
      <c r="R4457" s="108"/>
      <c r="S4457" s="98"/>
      <c r="T4457" s="105"/>
      <c r="V4457" s="171"/>
      <c r="W4457" s="95"/>
      <c r="X4457" s="129"/>
      <c r="Y4457" s="100"/>
      <c r="Z4457" s="99"/>
      <c r="AA4457" s="100"/>
      <c r="AB4457" s="99"/>
      <c r="AC4457" s="100"/>
      <c r="AD4457" s="105"/>
      <c r="AE4457" s="94"/>
      <c r="AF4457" s="105"/>
      <c r="AG4457" s="94"/>
      <c r="AH4457" s="132"/>
      <c r="AI4457" s="97"/>
      <c r="AJ4457" s="96"/>
      <c r="AK4457" s="176"/>
      <c r="AL4457" s="169"/>
    </row>
    <row r="4458" spans="13:38" x14ac:dyDescent="0.45">
      <c r="M4458" s="96"/>
      <c r="N4458" s="103"/>
      <c r="R4458" s="108"/>
      <c r="S4458" s="98"/>
      <c r="T4458" s="105"/>
      <c r="V4458" s="171"/>
      <c r="W4458" s="95"/>
      <c r="X4458" s="129"/>
      <c r="Y4458" s="100"/>
      <c r="Z4458" s="99"/>
      <c r="AA4458" s="100"/>
      <c r="AB4458" s="99"/>
      <c r="AC4458" s="100"/>
      <c r="AD4458" s="105"/>
      <c r="AE4458" s="94"/>
      <c r="AF4458" s="105"/>
      <c r="AG4458" s="94"/>
      <c r="AH4458" s="132"/>
      <c r="AI4458" s="97"/>
      <c r="AJ4458" s="96"/>
      <c r="AK4458" s="176"/>
      <c r="AL4458" s="169"/>
    </row>
    <row r="4459" spans="13:38" x14ac:dyDescent="0.45">
      <c r="M4459" s="96"/>
      <c r="N4459" s="103"/>
      <c r="R4459" s="108"/>
      <c r="S4459" s="98"/>
      <c r="T4459" s="105"/>
      <c r="V4459" s="171"/>
      <c r="W4459" s="95"/>
      <c r="X4459" s="129"/>
      <c r="Y4459" s="100"/>
      <c r="Z4459" s="99"/>
      <c r="AA4459" s="100"/>
      <c r="AB4459" s="99"/>
      <c r="AC4459" s="100"/>
      <c r="AD4459" s="105"/>
      <c r="AE4459" s="94"/>
      <c r="AF4459" s="105"/>
      <c r="AG4459" s="94"/>
      <c r="AH4459" s="132"/>
      <c r="AI4459" s="97"/>
      <c r="AJ4459" s="96"/>
      <c r="AK4459" s="176"/>
      <c r="AL4459" s="169"/>
    </row>
    <row r="4460" spans="13:38" x14ac:dyDescent="0.45">
      <c r="M4460" s="96"/>
      <c r="N4460" s="103"/>
      <c r="R4460" s="108"/>
      <c r="S4460" s="98"/>
      <c r="T4460" s="105"/>
      <c r="V4460" s="171"/>
      <c r="W4460" s="95"/>
      <c r="X4460" s="129"/>
      <c r="Y4460" s="100"/>
      <c r="Z4460" s="99"/>
      <c r="AA4460" s="100"/>
      <c r="AB4460" s="99"/>
      <c r="AC4460" s="100"/>
      <c r="AD4460" s="105"/>
      <c r="AE4460" s="94"/>
      <c r="AF4460" s="105"/>
      <c r="AG4460" s="94"/>
      <c r="AH4460" s="132"/>
      <c r="AI4460" s="97"/>
      <c r="AJ4460" s="96"/>
      <c r="AK4460" s="176"/>
      <c r="AL4460" s="169"/>
    </row>
    <row r="4461" spans="13:38" x14ac:dyDescent="0.45">
      <c r="M4461" s="96"/>
      <c r="N4461" s="103"/>
      <c r="R4461" s="108"/>
      <c r="S4461" s="98"/>
      <c r="T4461" s="105"/>
      <c r="V4461" s="171"/>
      <c r="W4461" s="95"/>
      <c r="X4461" s="129"/>
      <c r="Y4461" s="100"/>
      <c r="Z4461" s="99"/>
      <c r="AA4461" s="100"/>
      <c r="AB4461" s="99"/>
      <c r="AC4461" s="100"/>
      <c r="AD4461" s="105"/>
      <c r="AE4461" s="94"/>
      <c r="AF4461" s="105"/>
      <c r="AG4461" s="94"/>
      <c r="AH4461" s="132"/>
      <c r="AI4461" s="97"/>
      <c r="AJ4461" s="96"/>
      <c r="AK4461" s="176"/>
      <c r="AL4461" s="169"/>
    </row>
    <row r="4462" spans="13:38" x14ac:dyDescent="0.45">
      <c r="M4462" s="96"/>
      <c r="N4462" s="103"/>
      <c r="R4462" s="108"/>
      <c r="S4462" s="98"/>
      <c r="T4462" s="105"/>
      <c r="V4462" s="171"/>
      <c r="W4462" s="95"/>
      <c r="X4462" s="129"/>
      <c r="Y4462" s="100"/>
      <c r="Z4462" s="99"/>
      <c r="AA4462" s="100"/>
      <c r="AB4462" s="99"/>
      <c r="AC4462" s="100"/>
      <c r="AD4462" s="105"/>
      <c r="AE4462" s="94"/>
      <c r="AF4462" s="105"/>
      <c r="AG4462" s="94"/>
      <c r="AH4462" s="132"/>
      <c r="AI4462" s="97"/>
      <c r="AJ4462" s="96"/>
      <c r="AK4462" s="176"/>
      <c r="AL4462" s="169"/>
    </row>
    <row r="4463" spans="13:38" x14ac:dyDescent="0.45">
      <c r="M4463" s="96"/>
      <c r="N4463" s="103"/>
      <c r="R4463" s="108"/>
      <c r="S4463" s="98"/>
      <c r="T4463" s="105"/>
      <c r="V4463" s="171"/>
      <c r="W4463" s="95"/>
      <c r="X4463" s="129"/>
      <c r="Y4463" s="100"/>
      <c r="Z4463" s="99"/>
      <c r="AA4463" s="100"/>
      <c r="AB4463" s="99"/>
      <c r="AC4463" s="100"/>
      <c r="AD4463" s="105"/>
      <c r="AE4463" s="94"/>
      <c r="AF4463" s="105"/>
      <c r="AG4463" s="94"/>
      <c r="AH4463" s="132"/>
      <c r="AI4463" s="97"/>
      <c r="AJ4463" s="96"/>
      <c r="AK4463" s="176"/>
      <c r="AL4463" s="169"/>
    </row>
    <row r="4464" spans="13:38" x14ac:dyDescent="0.45">
      <c r="M4464" s="96"/>
      <c r="N4464" s="103"/>
      <c r="R4464" s="108"/>
      <c r="S4464" s="98"/>
      <c r="T4464" s="105"/>
      <c r="V4464" s="171"/>
      <c r="W4464" s="95"/>
      <c r="X4464" s="129"/>
      <c r="Y4464" s="100"/>
      <c r="Z4464" s="99"/>
      <c r="AA4464" s="100"/>
      <c r="AB4464" s="99"/>
      <c r="AC4464" s="100"/>
      <c r="AD4464" s="105"/>
      <c r="AE4464" s="94"/>
      <c r="AF4464" s="105"/>
      <c r="AG4464" s="94"/>
      <c r="AH4464" s="132"/>
      <c r="AI4464" s="97"/>
      <c r="AJ4464" s="96"/>
      <c r="AK4464" s="176"/>
      <c r="AL4464" s="169"/>
    </row>
    <row r="4465" spans="13:38" x14ac:dyDescent="0.45">
      <c r="M4465" s="96"/>
      <c r="N4465" s="103"/>
      <c r="R4465" s="108"/>
      <c r="S4465" s="98"/>
      <c r="T4465" s="105"/>
      <c r="V4465" s="171"/>
      <c r="W4465" s="95"/>
      <c r="X4465" s="129"/>
      <c r="Y4465" s="100"/>
      <c r="Z4465" s="99"/>
      <c r="AA4465" s="100"/>
      <c r="AB4465" s="99"/>
      <c r="AC4465" s="100"/>
      <c r="AD4465" s="105"/>
      <c r="AE4465" s="94"/>
      <c r="AF4465" s="105"/>
      <c r="AG4465" s="94"/>
      <c r="AH4465" s="132"/>
      <c r="AI4465" s="97"/>
      <c r="AJ4465" s="96"/>
      <c r="AK4465" s="176"/>
      <c r="AL4465" s="169"/>
    </row>
    <row r="4466" spans="13:38" x14ac:dyDescent="0.45">
      <c r="M4466" s="96"/>
      <c r="N4466" s="103"/>
      <c r="R4466" s="108"/>
      <c r="S4466" s="98"/>
      <c r="T4466" s="105"/>
      <c r="V4466" s="171"/>
      <c r="W4466" s="95"/>
      <c r="X4466" s="129"/>
      <c r="Y4466" s="100"/>
      <c r="Z4466" s="99"/>
      <c r="AA4466" s="100"/>
      <c r="AB4466" s="99"/>
      <c r="AC4466" s="100"/>
      <c r="AD4466" s="105"/>
      <c r="AE4466" s="94"/>
      <c r="AF4466" s="105"/>
      <c r="AG4466" s="94"/>
      <c r="AH4466" s="132"/>
      <c r="AI4466" s="97"/>
      <c r="AJ4466" s="96"/>
      <c r="AK4466" s="176"/>
      <c r="AL4466" s="169"/>
    </row>
    <row r="4467" spans="13:38" x14ac:dyDescent="0.45">
      <c r="M4467" s="96"/>
      <c r="N4467" s="103"/>
      <c r="R4467" s="108"/>
      <c r="S4467" s="98"/>
      <c r="T4467" s="105"/>
      <c r="V4467" s="171"/>
      <c r="W4467" s="95"/>
      <c r="X4467" s="129"/>
      <c r="Y4467" s="100"/>
      <c r="Z4467" s="99"/>
      <c r="AA4467" s="100"/>
      <c r="AB4467" s="99"/>
      <c r="AC4467" s="100"/>
      <c r="AD4467" s="105"/>
      <c r="AE4467" s="94"/>
      <c r="AF4467" s="105"/>
      <c r="AG4467" s="94"/>
      <c r="AH4467" s="132"/>
      <c r="AI4467" s="97"/>
      <c r="AJ4467" s="96"/>
      <c r="AK4467" s="176"/>
      <c r="AL4467" s="169"/>
    </row>
    <row r="4468" spans="13:38" x14ac:dyDescent="0.45">
      <c r="M4468" s="96"/>
      <c r="N4468" s="103"/>
      <c r="R4468" s="108"/>
      <c r="S4468" s="98"/>
      <c r="T4468" s="105"/>
      <c r="V4468" s="171"/>
      <c r="W4468" s="95"/>
      <c r="X4468" s="129"/>
      <c r="Y4468" s="100"/>
      <c r="Z4468" s="99"/>
      <c r="AA4468" s="100"/>
      <c r="AB4468" s="99"/>
      <c r="AC4468" s="100"/>
      <c r="AD4468" s="105"/>
      <c r="AE4468" s="94"/>
      <c r="AF4468" s="105"/>
      <c r="AG4468" s="94"/>
      <c r="AH4468" s="132"/>
      <c r="AI4468" s="97"/>
      <c r="AJ4468" s="96"/>
      <c r="AK4468" s="176"/>
      <c r="AL4468" s="169"/>
    </row>
    <row r="4469" spans="13:38" x14ac:dyDescent="0.45">
      <c r="M4469" s="96"/>
      <c r="N4469" s="103"/>
      <c r="R4469" s="108"/>
      <c r="S4469" s="98"/>
      <c r="T4469" s="105"/>
      <c r="V4469" s="171"/>
      <c r="W4469" s="95"/>
      <c r="X4469" s="129"/>
      <c r="Y4469" s="100"/>
      <c r="Z4469" s="99"/>
      <c r="AA4469" s="100"/>
      <c r="AB4469" s="99"/>
      <c r="AC4469" s="100"/>
      <c r="AD4469" s="105"/>
      <c r="AE4469" s="94"/>
      <c r="AF4469" s="105"/>
      <c r="AG4469" s="94"/>
      <c r="AH4469" s="132"/>
      <c r="AI4469" s="97"/>
      <c r="AJ4469" s="96"/>
      <c r="AK4469" s="176"/>
      <c r="AL4469" s="169"/>
    </row>
    <row r="4470" spans="13:38" x14ac:dyDescent="0.45">
      <c r="M4470" s="96"/>
      <c r="N4470" s="103"/>
      <c r="R4470" s="108"/>
      <c r="S4470" s="98"/>
      <c r="T4470" s="105"/>
      <c r="V4470" s="171"/>
      <c r="W4470" s="95"/>
      <c r="X4470" s="129"/>
      <c r="Y4470" s="100"/>
      <c r="Z4470" s="99"/>
      <c r="AA4470" s="100"/>
      <c r="AB4470" s="99"/>
      <c r="AC4470" s="100"/>
      <c r="AD4470" s="105"/>
      <c r="AE4470" s="94"/>
      <c r="AF4470" s="105"/>
      <c r="AG4470" s="94"/>
      <c r="AH4470" s="132"/>
      <c r="AI4470" s="97"/>
      <c r="AJ4470" s="96"/>
      <c r="AK4470" s="176"/>
      <c r="AL4470" s="169"/>
    </row>
    <row r="4471" spans="13:38" x14ac:dyDescent="0.45">
      <c r="M4471" s="96"/>
      <c r="N4471" s="103"/>
      <c r="R4471" s="108"/>
      <c r="S4471" s="98"/>
      <c r="T4471" s="105"/>
      <c r="V4471" s="171"/>
      <c r="W4471" s="95"/>
      <c r="X4471" s="129"/>
      <c r="Y4471" s="100"/>
      <c r="Z4471" s="99"/>
      <c r="AA4471" s="100"/>
      <c r="AB4471" s="99"/>
      <c r="AC4471" s="100"/>
      <c r="AD4471" s="105"/>
      <c r="AE4471" s="94"/>
      <c r="AF4471" s="105"/>
      <c r="AG4471" s="94"/>
      <c r="AH4471" s="132"/>
      <c r="AI4471" s="97"/>
      <c r="AJ4471" s="96"/>
      <c r="AK4471" s="176"/>
      <c r="AL4471" s="169"/>
    </row>
    <row r="4472" spans="13:38" x14ac:dyDescent="0.45">
      <c r="M4472" s="96"/>
      <c r="N4472" s="103"/>
      <c r="R4472" s="108"/>
      <c r="S4472" s="98"/>
      <c r="T4472" s="105"/>
      <c r="V4472" s="171"/>
      <c r="W4472" s="95"/>
      <c r="X4472" s="129"/>
      <c r="Y4472" s="100"/>
      <c r="Z4472" s="99"/>
      <c r="AA4472" s="100"/>
      <c r="AB4472" s="99"/>
      <c r="AC4472" s="100"/>
      <c r="AD4472" s="105"/>
      <c r="AE4472" s="94"/>
      <c r="AF4472" s="105"/>
      <c r="AG4472" s="94"/>
      <c r="AH4472" s="132"/>
      <c r="AI4472" s="97"/>
      <c r="AJ4472" s="96"/>
      <c r="AK4472" s="176"/>
      <c r="AL4472" s="169"/>
    </row>
    <row r="4473" spans="13:38" x14ac:dyDescent="0.45">
      <c r="M4473" s="96"/>
      <c r="N4473" s="103"/>
      <c r="R4473" s="108"/>
      <c r="S4473" s="98"/>
      <c r="T4473" s="105"/>
      <c r="V4473" s="171"/>
      <c r="W4473" s="95"/>
      <c r="X4473" s="129"/>
      <c r="Y4473" s="100"/>
      <c r="Z4473" s="99"/>
      <c r="AA4473" s="100"/>
      <c r="AB4473" s="99"/>
      <c r="AC4473" s="100"/>
      <c r="AD4473" s="105"/>
      <c r="AE4473" s="94"/>
      <c r="AF4473" s="105"/>
      <c r="AG4473" s="94"/>
      <c r="AH4473" s="132"/>
      <c r="AI4473" s="97"/>
      <c r="AJ4473" s="96"/>
      <c r="AK4473" s="176"/>
      <c r="AL4473" s="169"/>
    </row>
    <row r="4474" spans="13:38" x14ac:dyDescent="0.45">
      <c r="M4474" s="96"/>
      <c r="N4474" s="103"/>
      <c r="R4474" s="108"/>
      <c r="S4474" s="98"/>
      <c r="T4474" s="105"/>
      <c r="V4474" s="171"/>
      <c r="W4474" s="95"/>
      <c r="X4474" s="129"/>
      <c r="Y4474" s="100"/>
      <c r="Z4474" s="99"/>
      <c r="AA4474" s="100"/>
      <c r="AB4474" s="99"/>
      <c r="AC4474" s="100"/>
      <c r="AD4474" s="105"/>
      <c r="AE4474" s="94"/>
      <c r="AF4474" s="105"/>
      <c r="AG4474" s="94"/>
      <c r="AH4474" s="132"/>
      <c r="AI4474" s="97"/>
      <c r="AJ4474" s="96"/>
      <c r="AK4474" s="176"/>
      <c r="AL4474" s="169"/>
    </row>
    <row r="4475" spans="13:38" x14ac:dyDescent="0.45">
      <c r="M4475" s="96"/>
      <c r="N4475" s="103"/>
      <c r="R4475" s="108"/>
      <c r="S4475" s="98"/>
      <c r="T4475" s="105"/>
      <c r="V4475" s="171"/>
      <c r="W4475" s="95"/>
      <c r="X4475" s="129"/>
      <c r="Y4475" s="100"/>
      <c r="Z4475" s="99"/>
      <c r="AA4475" s="100"/>
      <c r="AB4475" s="99"/>
      <c r="AC4475" s="100"/>
      <c r="AD4475" s="105"/>
      <c r="AE4475" s="94"/>
      <c r="AF4475" s="105"/>
      <c r="AG4475" s="94"/>
      <c r="AH4475" s="132"/>
      <c r="AI4475" s="97"/>
      <c r="AJ4475" s="96"/>
      <c r="AK4475" s="176"/>
      <c r="AL4475" s="169"/>
    </row>
    <row r="4476" spans="13:38" x14ac:dyDescent="0.45">
      <c r="M4476" s="96"/>
      <c r="N4476" s="103"/>
      <c r="R4476" s="108"/>
      <c r="S4476" s="98"/>
      <c r="T4476" s="105"/>
      <c r="V4476" s="171"/>
      <c r="W4476" s="95"/>
      <c r="X4476" s="129"/>
      <c r="Y4476" s="100"/>
      <c r="Z4476" s="99"/>
      <c r="AA4476" s="100"/>
      <c r="AB4476" s="99"/>
      <c r="AC4476" s="100"/>
      <c r="AD4476" s="105"/>
      <c r="AE4476" s="94"/>
      <c r="AF4476" s="105"/>
      <c r="AG4476" s="94"/>
      <c r="AH4476" s="132"/>
      <c r="AI4476" s="97"/>
      <c r="AJ4476" s="96"/>
      <c r="AK4476" s="176"/>
      <c r="AL4476" s="169"/>
    </row>
    <row r="4477" spans="13:38" x14ac:dyDescent="0.45">
      <c r="M4477" s="96"/>
      <c r="N4477" s="103"/>
      <c r="R4477" s="108"/>
      <c r="S4477" s="98"/>
      <c r="T4477" s="105"/>
      <c r="V4477" s="171"/>
      <c r="W4477" s="95"/>
      <c r="X4477" s="129"/>
      <c r="Y4477" s="100"/>
      <c r="Z4477" s="99"/>
      <c r="AA4477" s="100"/>
      <c r="AB4477" s="99"/>
      <c r="AC4477" s="100"/>
      <c r="AD4477" s="105"/>
      <c r="AE4477" s="94"/>
      <c r="AF4477" s="105"/>
      <c r="AG4477" s="94"/>
      <c r="AH4477" s="132"/>
      <c r="AI4477" s="97"/>
      <c r="AJ4477" s="96"/>
      <c r="AK4477" s="176"/>
      <c r="AL4477" s="169"/>
    </row>
    <row r="4478" spans="13:38" x14ac:dyDescent="0.45">
      <c r="M4478" s="96"/>
      <c r="N4478" s="103"/>
      <c r="R4478" s="108"/>
      <c r="S4478" s="98"/>
      <c r="T4478" s="105"/>
      <c r="V4478" s="171"/>
      <c r="W4478" s="95"/>
      <c r="X4478" s="129"/>
      <c r="Y4478" s="100"/>
      <c r="Z4478" s="99"/>
      <c r="AA4478" s="100"/>
      <c r="AB4478" s="99"/>
      <c r="AC4478" s="100"/>
      <c r="AD4478" s="105"/>
      <c r="AE4478" s="94"/>
      <c r="AF4478" s="105"/>
      <c r="AG4478" s="94"/>
      <c r="AH4478" s="132"/>
      <c r="AI4478" s="97"/>
      <c r="AJ4478" s="96"/>
      <c r="AK4478" s="176"/>
      <c r="AL4478" s="169"/>
    </row>
    <row r="4479" spans="13:38" x14ac:dyDescent="0.45">
      <c r="M4479" s="96"/>
      <c r="N4479" s="103"/>
      <c r="R4479" s="108"/>
      <c r="S4479" s="98"/>
      <c r="T4479" s="105"/>
      <c r="V4479" s="171"/>
      <c r="W4479" s="95"/>
      <c r="X4479" s="129"/>
      <c r="Y4479" s="100"/>
      <c r="Z4479" s="99"/>
      <c r="AA4479" s="100"/>
      <c r="AB4479" s="99"/>
      <c r="AC4479" s="100"/>
      <c r="AD4479" s="105"/>
      <c r="AE4479" s="94"/>
      <c r="AF4479" s="105"/>
      <c r="AG4479" s="94"/>
      <c r="AH4479" s="132"/>
      <c r="AI4479" s="97"/>
      <c r="AJ4479" s="96"/>
      <c r="AK4479" s="176"/>
      <c r="AL4479" s="169"/>
    </row>
    <row r="4480" spans="13:38" x14ac:dyDescent="0.45">
      <c r="M4480" s="96"/>
      <c r="N4480" s="103"/>
      <c r="R4480" s="108"/>
      <c r="S4480" s="98"/>
      <c r="T4480" s="105"/>
      <c r="V4480" s="171"/>
      <c r="W4480" s="95"/>
      <c r="X4480" s="129"/>
      <c r="Y4480" s="100"/>
      <c r="Z4480" s="99"/>
      <c r="AA4480" s="100"/>
      <c r="AB4480" s="99"/>
      <c r="AC4480" s="100"/>
      <c r="AD4480" s="105"/>
      <c r="AE4480" s="94"/>
      <c r="AF4480" s="105"/>
      <c r="AG4480" s="94"/>
      <c r="AH4480" s="132"/>
      <c r="AI4480" s="97"/>
      <c r="AJ4480" s="96"/>
      <c r="AK4480" s="176"/>
      <c r="AL4480" s="169"/>
    </row>
    <row r="4481" spans="13:38" x14ac:dyDescent="0.45">
      <c r="M4481" s="96"/>
      <c r="N4481" s="103"/>
      <c r="R4481" s="108"/>
      <c r="S4481" s="98"/>
      <c r="T4481" s="105"/>
      <c r="V4481" s="171"/>
      <c r="W4481" s="95"/>
      <c r="X4481" s="129"/>
      <c r="Y4481" s="100"/>
      <c r="Z4481" s="99"/>
      <c r="AA4481" s="100"/>
      <c r="AB4481" s="99"/>
      <c r="AC4481" s="100"/>
      <c r="AD4481" s="105"/>
      <c r="AE4481" s="94"/>
      <c r="AF4481" s="105"/>
      <c r="AG4481" s="94"/>
      <c r="AH4481" s="132"/>
      <c r="AI4481" s="97"/>
      <c r="AJ4481" s="96"/>
      <c r="AK4481" s="176"/>
      <c r="AL4481" s="169"/>
    </row>
    <row r="4482" spans="13:38" x14ac:dyDescent="0.45">
      <c r="M4482" s="96"/>
      <c r="N4482" s="103"/>
      <c r="R4482" s="108"/>
      <c r="S4482" s="98"/>
      <c r="T4482" s="105"/>
      <c r="V4482" s="171"/>
      <c r="W4482" s="95"/>
      <c r="X4482" s="129"/>
      <c r="Y4482" s="100"/>
      <c r="Z4482" s="99"/>
      <c r="AA4482" s="100"/>
      <c r="AB4482" s="99"/>
      <c r="AC4482" s="100"/>
      <c r="AD4482" s="105"/>
      <c r="AE4482" s="94"/>
      <c r="AF4482" s="105"/>
      <c r="AG4482" s="94"/>
      <c r="AH4482" s="132"/>
      <c r="AI4482" s="97"/>
      <c r="AJ4482" s="96"/>
      <c r="AK4482" s="176"/>
      <c r="AL4482" s="169"/>
    </row>
    <row r="4483" spans="13:38" x14ac:dyDescent="0.45">
      <c r="M4483" s="96"/>
      <c r="N4483" s="103"/>
      <c r="R4483" s="108"/>
      <c r="S4483" s="98"/>
      <c r="T4483" s="105"/>
      <c r="V4483" s="171"/>
      <c r="W4483" s="95"/>
      <c r="X4483" s="129"/>
      <c r="Y4483" s="100"/>
      <c r="Z4483" s="99"/>
      <c r="AA4483" s="100"/>
      <c r="AB4483" s="99"/>
      <c r="AC4483" s="100"/>
      <c r="AD4483" s="105"/>
      <c r="AE4483" s="94"/>
      <c r="AF4483" s="105"/>
      <c r="AG4483" s="94"/>
      <c r="AH4483" s="132"/>
      <c r="AI4483" s="97"/>
      <c r="AJ4483" s="96"/>
      <c r="AK4483" s="176"/>
      <c r="AL4483" s="169"/>
    </row>
    <row r="4484" spans="13:38" x14ac:dyDescent="0.45">
      <c r="M4484" s="96"/>
      <c r="N4484" s="103"/>
      <c r="R4484" s="108"/>
      <c r="S4484" s="98"/>
      <c r="T4484" s="105"/>
      <c r="V4484" s="171"/>
      <c r="W4484" s="95"/>
      <c r="X4484" s="129"/>
      <c r="Y4484" s="100"/>
      <c r="Z4484" s="99"/>
      <c r="AA4484" s="100"/>
      <c r="AB4484" s="99"/>
      <c r="AC4484" s="100"/>
      <c r="AD4484" s="105"/>
      <c r="AE4484" s="94"/>
      <c r="AF4484" s="105"/>
      <c r="AG4484" s="94"/>
      <c r="AH4484" s="132"/>
      <c r="AI4484" s="97"/>
      <c r="AJ4484" s="96"/>
      <c r="AK4484" s="176"/>
      <c r="AL4484" s="169"/>
    </row>
    <row r="4485" spans="13:38" x14ac:dyDescent="0.45">
      <c r="M4485" s="96"/>
      <c r="N4485" s="103"/>
      <c r="R4485" s="108"/>
      <c r="S4485" s="98"/>
      <c r="T4485" s="105"/>
      <c r="V4485" s="171"/>
      <c r="W4485" s="95"/>
      <c r="X4485" s="129"/>
      <c r="Y4485" s="100"/>
      <c r="Z4485" s="99"/>
      <c r="AA4485" s="100"/>
      <c r="AB4485" s="99"/>
      <c r="AC4485" s="100"/>
      <c r="AD4485" s="105"/>
      <c r="AE4485" s="94"/>
      <c r="AF4485" s="105"/>
      <c r="AG4485" s="94"/>
      <c r="AH4485" s="132"/>
      <c r="AI4485" s="97"/>
      <c r="AJ4485" s="96"/>
      <c r="AK4485" s="176"/>
      <c r="AL4485" s="169"/>
    </row>
    <row r="4486" spans="13:38" x14ac:dyDescent="0.45">
      <c r="M4486" s="96"/>
      <c r="N4486" s="103"/>
      <c r="R4486" s="108"/>
      <c r="S4486" s="98"/>
      <c r="T4486" s="105"/>
      <c r="V4486" s="171"/>
      <c r="W4486" s="95"/>
      <c r="X4486" s="129"/>
      <c r="Y4486" s="100"/>
      <c r="Z4486" s="99"/>
      <c r="AA4486" s="100"/>
      <c r="AB4486" s="99"/>
      <c r="AC4486" s="100"/>
      <c r="AD4486" s="105"/>
      <c r="AE4486" s="94"/>
      <c r="AF4486" s="105"/>
      <c r="AG4486" s="94"/>
      <c r="AH4486" s="132"/>
      <c r="AI4486" s="97"/>
      <c r="AJ4486" s="96"/>
      <c r="AK4486" s="176"/>
      <c r="AL4486" s="169"/>
    </row>
    <row r="4487" spans="13:38" x14ac:dyDescent="0.45">
      <c r="M4487" s="96"/>
      <c r="N4487" s="103"/>
      <c r="R4487" s="108"/>
      <c r="S4487" s="98"/>
      <c r="T4487" s="105"/>
      <c r="V4487" s="171"/>
      <c r="W4487" s="95"/>
      <c r="X4487" s="129"/>
      <c r="Y4487" s="100"/>
      <c r="Z4487" s="99"/>
      <c r="AA4487" s="100"/>
      <c r="AB4487" s="99"/>
      <c r="AC4487" s="100"/>
      <c r="AD4487" s="105"/>
      <c r="AE4487" s="94"/>
      <c r="AF4487" s="105"/>
      <c r="AG4487" s="94"/>
      <c r="AH4487" s="132"/>
      <c r="AI4487" s="97"/>
      <c r="AJ4487" s="96"/>
      <c r="AK4487" s="176"/>
      <c r="AL4487" s="169"/>
    </row>
    <row r="4488" spans="13:38" x14ac:dyDescent="0.45">
      <c r="M4488" s="96"/>
      <c r="N4488" s="103"/>
      <c r="R4488" s="108"/>
      <c r="S4488" s="98"/>
      <c r="T4488" s="105"/>
      <c r="V4488" s="171"/>
      <c r="W4488" s="95"/>
      <c r="X4488" s="129"/>
      <c r="Y4488" s="100"/>
      <c r="Z4488" s="99"/>
      <c r="AA4488" s="100"/>
      <c r="AB4488" s="99"/>
      <c r="AC4488" s="100"/>
      <c r="AD4488" s="105"/>
      <c r="AE4488" s="94"/>
      <c r="AF4488" s="105"/>
      <c r="AG4488" s="94"/>
      <c r="AH4488" s="132"/>
      <c r="AI4488" s="97"/>
      <c r="AJ4488" s="96"/>
      <c r="AK4488" s="176"/>
      <c r="AL4488" s="169"/>
    </row>
    <row r="4489" spans="13:38" x14ac:dyDescent="0.45">
      <c r="M4489" s="96"/>
      <c r="N4489" s="103"/>
      <c r="R4489" s="108"/>
      <c r="S4489" s="98"/>
      <c r="T4489" s="105"/>
      <c r="V4489" s="171"/>
      <c r="W4489" s="95"/>
      <c r="X4489" s="129"/>
      <c r="Y4489" s="100"/>
      <c r="Z4489" s="99"/>
      <c r="AA4489" s="100"/>
      <c r="AB4489" s="99"/>
      <c r="AC4489" s="100"/>
      <c r="AD4489" s="105"/>
      <c r="AE4489" s="94"/>
      <c r="AF4489" s="105"/>
      <c r="AG4489" s="94"/>
      <c r="AH4489" s="132"/>
      <c r="AI4489" s="97"/>
      <c r="AJ4489" s="96"/>
      <c r="AK4489" s="176"/>
      <c r="AL4489" s="169"/>
    </row>
    <row r="4490" spans="13:38" x14ac:dyDescent="0.45">
      <c r="M4490" s="96"/>
      <c r="N4490" s="103"/>
      <c r="R4490" s="108"/>
      <c r="S4490" s="98"/>
      <c r="T4490" s="105"/>
      <c r="V4490" s="171"/>
      <c r="W4490" s="95"/>
      <c r="X4490" s="129"/>
      <c r="Y4490" s="100"/>
      <c r="Z4490" s="99"/>
      <c r="AA4490" s="100"/>
      <c r="AB4490" s="99"/>
      <c r="AC4490" s="100"/>
      <c r="AD4490" s="105"/>
      <c r="AE4490" s="94"/>
      <c r="AF4490" s="105"/>
      <c r="AG4490" s="94"/>
      <c r="AH4490" s="132"/>
      <c r="AI4490" s="97"/>
      <c r="AJ4490" s="96"/>
      <c r="AK4490" s="176"/>
      <c r="AL4490" s="169"/>
    </row>
    <row r="4491" spans="13:38" x14ac:dyDescent="0.45">
      <c r="M4491" s="96"/>
      <c r="N4491" s="103"/>
      <c r="R4491" s="108"/>
      <c r="S4491" s="98"/>
      <c r="T4491" s="105"/>
      <c r="V4491" s="171"/>
      <c r="W4491" s="95"/>
      <c r="X4491" s="129"/>
      <c r="Y4491" s="100"/>
      <c r="Z4491" s="99"/>
      <c r="AA4491" s="100"/>
      <c r="AB4491" s="99"/>
      <c r="AC4491" s="100"/>
      <c r="AD4491" s="105"/>
      <c r="AE4491" s="94"/>
      <c r="AF4491" s="105"/>
      <c r="AG4491" s="94"/>
      <c r="AH4491" s="132"/>
      <c r="AI4491" s="97"/>
      <c r="AJ4491" s="96"/>
      <c r="AK4491" s="176"/>
      <c r="AL4491" s="169"/>
    </row>
    <row r="4492" spans="13:38" x14ac:dyDescent="0.45">
      <c r="M4492" s="96"/>
      <c r="N4492" s="103"/>
      <c r="R4492" s="108"/>
      <c r="S4492" s="98"/>
      <c r="T4492" s="105"/>
      <c r="V4492" s="171"/>
      <c r="W4492" s="95"/>
      <c r="X4492" s="129"/>
      <c r="Y4492" s="100"/>
      <c r="Z4492" s="99"/>
      <c r="AA4492" s="100"/>
      <c r="AB4492" s="99"/>
      <c r="AC4492" s="100"/>
      <c r="AD4492" s="105"/>
      <c r="AE4492" s="94"/>
      <c r="AF4492" s="105"/>
      <c r="AG4492" s="94"/>
      <c r="AH4492" s="132"/>
      <c r="AI4492" s="97"/>
      <c r="AJ4492" s="96"/>
      <c r="AK4492" s="176"/>
      <c r="AL4492" s="169"/>
    </row>
    <row r="4493" spans="13:38" x14ac:dyDescent="0.45">
      <c r="M4493" s="96"/>
      <c r="N4493" s="103"/>
      <c r="R4493" s="108"/>
      <c r="S4493" s="98"/>
      <c r="T4493" s="105"/>
      <c r="V4493" s="171"/>
      <c r="W4493" s="95"/>
      <c r="X4493" s="129"/>
      <c r="Y4493" s="100"/>
      <c r="Z4493" s="99"/>
      <c r="AA4493" s="100"/>
      <c r="AB4493" s="99"/>
      <c r="AC4493" s="100"/>
      <c r="AD4493" s="105"/>
      <c r="AE4493" s="94"/>
      <c r="AF4493" s="105"/>
      <c r="AG4493" s="94"/>
      <c r="AH4493" s="132"/>
      <c r="AI4493" s="97"/>
      <c r="AJ4493" s="96"/>
      <c r="AK4493" s="176"/>
      <c r="AL4493" s="169"/>
    </row>
    <row r="4494" spans="13:38" x14ac:dyDescent="0.45">
      <c r="M4494" s="96"/>
      <c r="N4494" s="103"/>
      <c r="R4494" s="108"/>
      <c r="S4494" s="98"/>
      <c r="T4494" s="105"/>
      <c r="V4494" s="171"/>
      <c r="W4494" s="95"/>
      <c r="X4494" s="129"/>
      <c r="Y4494" s="100"/>
      <c r="Z4494" s="99"/>
      <c r="AA4494" s="100"/>
      <c r="AB4494" s="99"/>
      <c r="AC4494" s="100"/>
      <c r="AD4494" s="105"/>
      <c r="AE4494" s="94"/>
      <c r="AF4494" s="105"/>
      <c r="AG4494" s="94"/>
      <c r="AH4494" s="132"/>
      <c r="AI4494" s="97"/>
      <c r="AJ4494" s="96"/>
      <c r="AK4494" s="176"/>
      <c r="AL4494" s="169"/>
    </row>
    <row r="4495" spans="13:38" x14ac:dyDescent="0.45">
      <c r="M4495" s="96"/>
      <c r="N4495" s="103"/>
      <c r="R4495" s="108"/>
      <c r="S4495" s="98"/>
      <c r="T4495" s="105"/>
      <c r="V4495" s="171"/>
      <c r="W4495" s="95"/>
      <c r="X4495" s="129"/>
      <c r="Y4495" s="100"/>
      <c r="Z4495" s="99"/>
      <c r="AA4495" s="100"/>
      <c r="AB4495" s="99"/>
      <c r="AC4495" s="100"/>
      <c r="AD4495" s="105"/>
      <c r="AE4495" s="94"/>
      <c r="AF4495" s="105"/>
      <c r="AG4495" s="94"/>
      <c r="AH4495" s="132"/>
      <c r="AI4495" s="97"/>
      <c r="AJ4495" s="96"/>
      <c r="AK4495" s="176"/>
      <c r="AL4495" s="169"/>
    </row>
    <row r="4496" spans="13:38" x14ac:dyDescent="0.45">
      <c r="M4496" s="96"/>
      <c r="N4496" s="103"/>
      <c r="R4496" s="108"/>
      <c r="S4496" s="98"/>
      <c r="T4496" s="105"/>
      <c r="V4496" s="171"/>
      <c r="W4496" s="95"/>
      <c r="X4496" s="129"/>
      <c r="Y4496" s="100"/>
      <c r="Z4496" s="99"/>
      <c r="AA4496" s="100"/>
      <c r="AB4496" s="99"/>
      <c r="AC4496" s="100"/>
      <c r="AD4496" s="105"/>
      <c r="AE4496" s="94"/>
      <c r="AF4496" s="105"/>
      <c r="AG4496" s="94"/>
      <c r="AH4496" s="132"/>
      <c r="AI4496" s="97"/>
      <c r="AJ4496" s="96"/>
      <c r="AK4496" s="176"/>
      <c r="AL4496" s="169"/>
    </row>
    <row r="4497" spans="13:38" x14ac:dyDescent="0.45">
      <c r="M4497" s="96"/>
      <c r="N4497" s="103"/>
      <c r="R4497" s="108"/>
      <c r="S4497" s="98"/>
      <c r="T4497" s="105"/>
      <c r="V4497" s="171"/>
      <c r="W4497" s="95"/>
      <c r="X4497" s="129"/>
      <c r="Y4497" s="100"/>
      <c r="Z4497" s="99"/>
      <c r="AA4497" s="100"/>
      <c r="AB4497" s="99"/>
      <c r="AC4497" s="100"/>
      <c r="AD4497" s="105"/>
      <c r="AE4497" s="94"/>
      <c r="AF4497" s="105"/>
      <c r="AG4497" s="94"/>
      <c r="AH4497" s="132"/>
      <c r="AI4497" s="97"/>
      <c r="AJ4497" s="96"/>
      <c r="AK4497" s="176"/>
      <c r="AL4497" s="169"/>
    </row>
    <row r="4498" spans="13:38" x14ac:dyDescent="0.45">
      <c r="M4498" s="96"/>
      <c r="N4498" s="103"/>
      <c r="R4498" s="108"/>
      <c r="S4498" s="98"/>
      <c r="T4498" s="105"/>
      <c r="V4498" s="171"/>
      <c r="W4498" s="95"/>
      <c r="X4498" s="129"/>
      <c r="Y4498" s="100"/>
      <c r="Z4498" s="99"/>
      <c r="AA4498" s="100"/>
      <c r="AB4498" s="99"/>
      <c r="AC4498" s="100"/>
      <c r="AD4498" s="105"/>
      <c r="AE4498" s="94"/>
      <c r="AF4498" s="105"/>
      <c r="AG4498" s="94"/>
      <c r="AH4498" s="132"/>
      <c r="AI4498" s="97"/>
      <c r="AJ4498" s="96"/>
      <c r="AK4498" s="176"/>
      <c r="AL4498" s="169"/>
    </row>
    <row r="4499" spans="13:38" x14ac:dyDescent="0.45">
      <c r="M4499" s="96"/>
      <c r="N4499" s="103"/>
      <c r="R4499" s="108"/>
      <c r="S4499" s="98"/>
      <c r="T4499" s="105"/>
      <c r="V4499" s="171"/>
      <c r="W4499" s="95"/>
      <c r="X4499" s="129"/>
      <c r="Y4499" s="100"/>
      <c r="Z4499" s="99"/>
      <c r="AA4499" s="100"/>
      <c r="AB4499" s="99"/>
      <c r="AC4499" s="100"/>
      <c r="AD4499" s="105"/>
      <c r="AE4499" s="94"/>
      <c r="AF4499" s="105"/>
      <c r="AG4499" s="94"/>
      <c r="AH4499" s="132"/>
      <c r="AI4499" s="97"/>
      <c r="AJ4499" s="96"/>
      <c r="AK4499" s="176"/>
      <c r="AL4499" s="169"/>
    </row>
    <row r="4500" spans="13:38" x14ac:dyDescent="0.45">
      <c r="M4500" s="96"/>
      <c r="N4500" s="103"/>
      <c r="R4500" s="108"/>
      <c r="S4500" s="98"/>
      <c r="T4500" s="105"/>
      <c r="V4500" s="171"/>
      <c r="W4500" s="95"/>
      <c r="X4500" s="129"/>
      <c r="Y4500" s="100"/>
      <c r="Z4500" s="99"/>
      <c r="AA4500" s="100"/>
      <c r="AB4500" s="99"/>
      <c r="AC4500" s="100"/>
      <c r="AD4500" s="105"/>
      <c r="AE4500" s="94"/>
      <c r="AF4500" s="105"/>
      <c r="AG4500" s="94"/>
      <c r="AH4500" s="132"/>
      <c r="AI4500" s="97"/>
      <c r="AJ4500" s="96"/>
      <c r="AK4500" s="176"/>
      <c r="AL4500" s="169"/>
    </row>
    <row r="4501" spans="13:38" x14ac:dyDescent="0.45">
      <c r="M4501" s="96"/>
      <c r="N4501" s="103"/>
      <c r="R4501" s="108"/>
      <c r="S4501" s="98"/>
      <c r="T4501" s="105"/>
      <c r="V4501" s="171"/>
      <c r="W4501" s="95"/>
      <c r="X4501" s="129"/>
      <c r="Y4501" s="100"/>
      <c r="Z4501" s="99"/>
      <c r="AA4501" s="100"/>
      <c r="AB4501" s="99"/>
      <c r="AC4501" s="100"/>
      <c r="AD4501" s="105"/>
      <c r="AE4501" s="94"/>
      <c r="AF4501" s="105"/>
      <c r="AG4501" s="94"/>
      <c r="AH4501" s="132"/>
      <c r="AI4501" s="97"/>
      <c r="AJ4501" s="96"/>
      <c r="AK4501" s="176"/>
      <c r="AL4501" s="169"/>
    </row>
    <row r="4502" spans="13:38" x14ac:dyDescent="0.45">
      <c r="M4502" s="96"/>
      <c r="N4502" s="103"/>
      <c r="R4502" s="108"/>
      <c r="S4502" s="98"/>
      <c r="T4502" s="105"/>
      <c r="V4502" s="171"/>
      <c r="W4502" s="95"/>
      <c r="X4502" s="129"/>
      <c r="Y4502" s="100"/>
      <c r="Z4502" s="99"/>
      <c r="AA4502" s="100"/>
      <c r="AB4502" s="99"/>
      <c r="AC4502" s="100"/>
      <c r="AD4502" s="105"/>
      <c r="AE4502" s="94"/>
      <c r="AF4502" s="105"/>
      <c r="AG4502" s="94"/>
      <c r="AH4502" s="132"/>
      <c r="AI4502" s="97"/>
      <c r="AJ4502" s="96"/>
      <c r="AK4502" s="176"/>
      <c r="AL4502" s="169"/>
    </row>
    <row r="4503" spans="13:38" x14ac:dyDescent="0.45">
      <c r="M4503" s="96"/>
      <c r="N4503" s="103"/>
      <c r="R4503" s="108"/>
      <c r="S4503" s="98"/>
      <c r="T4503" s="105"/>
      <c r="V4503" s="171"/>
      <c r="W4503" s="95"/>
      <c r="X4503" s="129"/>
      <c r="Y4503" s="100"/>
      <c r="Z4503" s="99"/>
      <c r="AA4503" s="100"/>
      <c r="AB4503" s="99"/>
      <c r="AC4503" s="100"/>
      <c r="AD4503" s="105"/>
      <c r="AE4503" s="94"/>
      <c r="AF4503" s="105"/>
      <c r="AG4503" s="94"/>
      <c r="AH4503" s="132"/>
      <c r="AI4503" s="97"/>
      <c r="AJ4503" s="96"/>
      <c r="AK4503" s="176"/>
      <c r="AL4503" s="169"/>
    </row>
    <row r="4504" spans="13:38" x14ac:dyDescent="0.45">
      <c r="M4504" s="96"/>
      <c r="N4504" s="103"/>
      <c r="R4504" s="108"/>
      <c r="S4504" s="98"/>
      <c r="T4504" s="105"/>
      <c r="V4504" s="171"/>
      <c r="W4504" s="95"/>
      <c r="X4504" s="129"/>
      <c r="Y4504" s="100"/>
      <c r="Z4504" s="99"/>
      <c r="AA4504" s="100"/>
      <c r="AB4504" s="99"/>
      <c r="AC4504" s="100"/>
      <c r="AD4504" s="105"/>
      <c r="AE4504" s="94"/>
      <c r="AF4504" s="105"/>
      <c r="AG4504" s="94"/>
      <c r="AH4504" s="132"/>
      <c r="AI4504" s="97"/>
      <c r="AJ4504" s="96"/>
      <c r="AK4504" s="176"/>
      <c r="AL4504" s="169"/>
    </row>
    <row r="4505" spans="13:38" x14ac:dyDescent="0.45">
      <c r="M4505" s="96"/>
      <c r="N4505" s="103"/>
      <c r="R4505" s="108"/>
      <c r="S4505" s="98"/>
      <c r="T4505" s="105"/>
      <c r="V4505" s="171"/>
      <c r="W4505" s="95"/>
      <c r="X4505" s="129"/>
      <c r="Y4505" s="100"/>
      <c r="Z4505" s="99"/>
      <c r="AA4505" s="100"/>
      <c r="AB4505" s="99"/>
      <c r="AC4505" s="100"/>
      <c r="AD4505" s="105"/>
      <c r="AE4505" s="94"/>
      <c r="AF4505" s="105"/>
      <c r="AG4505" s="94"/>
      <c r="AH4505" s="132"/>
      <c r="AI4505" s="97"/>
      <c r="AJ4505" s="96"/>
      <c r="AK4505" s="176"/>
      <c r="AL4505" s="169"/>
    </row>
    <row r="4506" spans="13:38" x14ac:dyDescent="0.45">
      <c r="M4506" s="96"/>
      <c r="N4506" s="103"/>
      <c r="R4506" s="108"/>
      <c r="S4506" s="98"/>
      <c r="T4506" s="105"/>
      <c r="V4506" s="171"/>
      <c r="W4506" s="95"/>
      <c r="X4506" s="129"/>
      <c r="Y4506" s="100"/>
      <c r="Z4506" s="99"/>
      <c r="AA4506" s="100"/>
      <c r="AB4506" s="99"/>
      <c r="AC4506" s="100"/>
      <c r="AD4506" s="105"/>
      <c r="AE4506" s="94"/>
      <c r="AF4506" s="105"/>
      <c r="AG4506" s="94"/>
      <c r="AH4506" s="132"/>
      <c r="AI4506" s="97"/>
      <c r="AJ4506" s="96"/>
      <c r="AK4506" s="176"/>
      <c r="AL4506" s="169"/>
    </row>
    <row r="4507" spans="13:38" x14ac:dyDescent="0.45">
      <c r="M4507" s="96"/>
      <c r="N4507" s="103"/>
      <c r="R4507" s="108"/>
      <c r="S4507" s="98"/>
      <c r="T4507" s="105"/>
      <c r="V4507" s="171"/>
      <c r="W4507" s="95"/>
      <c r="X4507" s="129"/>
      <c r="Y4507" s="100"/>
      <c r="Z4507" s="99"/>
      <c r="AA4507" s="100"/>
      <c r="AB4507" s="99"/>
      <c r="AC4507" s="100"/>
      <c r="AD4507" s="105"/>
      <c r="AE4507" s="94"/>
      <c r="AF4507" s="105"/>
      <c r="AG4507" s="94"/>
      <c r="AH4507" s="132"/>
      <c r="AI4507" s="97"/>
      <c r="AJ4507" s="96"/>
      <c r="AK4507" s="176"/>
      <c r="AL4507" s="169"/>
    </row>
    <row r="4508" spans="13:38" x14ac:dyDescent="0.45">
      <c r="M4508" s="96"/>
      <c r="N4508" s="103"/>
      <c r="R4508" s="108"/>
      <c r="S4508" s="98"/>
      <c r="T4508" s="105"/>
      <c r="V4508" s="171"/>
      <c r="W4508" s="95"/>
      <c r="X4508" s="129"/>
      <c r="Y4508" s="100"/>
      <c r="Z4508" s="99"/>
      <c r="AA4508" s="100"/>
      <c r="AB4508" s="99"/>
      <c r="AC4508" s="100"/>
      <c r="AD4508" s="105"/>
      <c r="AE4508" s="94"/>
      <c r="AF4508" s="105"/>
      <c r="AG4508" s="94"/>
      <c r="AH4508" s="132"/>
      <c r="AI4508" s="97"/>
      <c r="AJ4508" s="96"/>
      <c r="AK4508" s="176"/>
      <c r="AL4508" s="169"/>
    </row>
    <row r="4509" spans="13:38" x14ac:dyDescent="0.45">
      <c r="M4509" s="96"/>
      <c r="N4509" s="103"/>
      <c r="R4509" s="108"/>
      <c r="S4509" s="98"/>
      <c r="T4509" s="105"/>
      <c r="V4509" s="171"/>
      <c r="W4509" s="95"/>
      <c r="X4509" s="129"/>
      <c r="Y4509" s="100"/>
      <c r="Z4509" s="99"/>
      <c r="AA4509" s="100"/>
      <c r="AB4509" s="99"/>
      <c r="AC4509" s="100"/>
      <c r="AD4509" s="105"/>
      <c r="AE4509" s="94"/>
      <c r="AF4509" s="105"/>
      <c r="AG4509" s="94"/>
      <c r="AH4509" s="132"/>
      <c r="AI4509" s="97"/>
      <c r="AJ4509" s="96"/>
      <c r="AK4509" s="176"/>
      <c r="AL4509" s="169"/>
    </row>
    <row r="4510" spans="13:38" x14ac:dyDescent="0.45">
      <c r="M4510" s="96"/>
      <c r="N4510" s="103"/>
      <c r="R4510" s="108"/>
      <c r="S4510" s="98"/>
      <c r="T4510" s="105"/>
      <c r="V4510" s="171"/>
      <c r="W4510" s="95"/>
      <c r="X4510" s="129"/>
      <c r="Y4510" s="100"/>
      <c r="Z4510" s="99"/>
      <c r="AA4510" s="100"/>
      <c r="AB4510" s="99"/>
      <c r="AC4510" s="100"/>
      <c r="AD4510" s="105"/>
      <c r="AE4510" s="94"/>
      <c r="AF4510" s="105"/>
      <c r="AG4510" s="94"/>
      <c r="AH4510" s="132"/>
      <c r="AI4510" s="97"/>
      <c r="AJ4510" s="96"/>
      <c r="AK4510" s="176"/>
      <c r="AL4510" s="169"/>
    </row>
    <row r="4511" spans="13:38" x14ac:dyDescent="0.45">
      <c r="M4511" s="96"/>
      <c r="N4511" s="103"/>
      <c r="R4511" s="108"/>
      <c r="S4511" s="98"/>
      <c r="T4511" s="105"/>
      <c r="V4511" s="171"/>
      <c r="W4511" s="95"/>
      <c r="X4511" s="129"/>
      <c r="Y4511" s="100"/>
      <c r="Z4511" s="99"/>
      <c r="AA4511" s="100"/>
      <c r="AB4511" s="99"/>
      <c r="AC4511" s="100"/>
      <c r="AD4511" s="105"/>
      <c r="AE4511" s="94"/>
      <c r="AF4511" s="105"/>
      <c r="AG4511" s="94"/>
      <c r="AH4511" s="132"/>
      <c r="AI4511" s="97"/>
      <c r="AJ4511" s="96"/>
      <c r="AK4511" s="176"/>
      <c r="AL4511" s="169"/>
    </row>
    <row r="4512" spans="13:38" x14ac:dyDescent="0.45">
      <c r="M4512" s="96"/>
      <c r="N4512" s="103"/>
      <c r="R4512" s="108"/>
      <c r="S4512" s="98"/>
      <c r="T4512" s="105"/>
      <c r="V4512" s="171"/>
      <c r="W4512" s="95"/>
      <c r="X4512" s="129"/>
      <c r="Y4512" s="100"/>
      <c r="Z4512" s="99"/>
      <c r="AA4512" s="100"/>
      <c r="AB4512" s="99"/>
      <c r="AC4512" s="100"/>
      <c r="AD4512" s="105"/>
      <c r="AE4512" s="94"/>
      <c r="AF4512" s="105"/>
      <c r="AG4512" s="94"/>
      <c r="AH4512" s="132"/>
      <c r="AI4512" s="97"/>
      <c r="AJ4512" s="96"/>
      <c r="AK4512" s="176"/>
      <c r="AL4512" s="169"/>
    </row>
    <row r="4513" spans="13:38" x14ac:dyDescent="0.45">
      <c r="M4513" s="96"/>
      <c r="N4513" s="103"/>
      <c r="R4513" s="108"/>
      <c r="S4513" s="98"/>
      <c r="T4513" s="105"/>
      <c r="V4513" s="171"/>
      <c r="W4513" s="95"/>
      <c r="X4513" s="129"/>
      <c r="Y4513" s="100"/>
      <c r="Z4513" s="99"/>
      <c r="AA4513" s="100"/>
      <c r="AB4513" s="99"/>
      <c r="AC4513" s="100"/>
      <c r="AD4513" s="105"/>
      <c r="AE4513" s="94"/>
      <c r="AF4513" s="105"/>
      <c r="AG4513" s="94"/>
      <c r="AH4513" s="132"/>
      <c r="AI4513" s="97"/>
      <c r="AJ4513" s="96"/>
      <c r="AK4513" s="176"/>
      <c r="AL4513" s="169"/>
    </row>
    <row r="4514" spans="13:38" x14ac:dyDescent="0.45">
      <c r="M4514" s="96"/>
      <c r="N4514" s="103"/>
      <c r="R4514" s="108"/>
      <c r="S4514" s="98"/>
      <c r="T4514" s="105"/>
      <c r="V4514" s="171"/>
      <c r="W4514" s="95"/>
      <c r="X4514" s="129"/>
      <c r="Y4514" s="100"/>
      <c r="Z4514" s="99"/>
      <c r="AA4514" s="100"/>
      <c r="AB4514" s="99"/>
      <c r="AC4514" s="100"/>
      <c r="AD4514" s="105"/>
      <c r="AE4514" s="94"/>
      <c r="AF4514" s="105"/>
      <c r="AG4514" s="94"/>
      <c r="AH4514" s="132"/>
      <c r="AI4514" s="97"/>
      <c r="AJ4514" s="96"/>
      <c r="AK4514" s="176"/>
      <c r="AL4514" s="169"/>
    </row>
    <row r="4515" spans="13:38" x14ac:dyDescent="0.45">
      <c r="M4515" s="96"/>
      <c r="N4515" s="103"/>
      <c r="R4515" s="108"/>
      <c r="S4515" s="98"/>
      <c r="T4515" s="105"/>
      <c r="V4515" s="171"/>
      <c r="W4515" s="95"/>
      <c r="X4515" s="129"/>
      <c r="Y4515" s="100"/>
      <c r="Z4515" s="99"/>
      <c r="AA4515" s="100"/>
      <c r="AB4515" s="99"/>
      <c r="AC4515" s="100"/>
      <c r="AD4515" s="105"/>
      <c r="AE4515" s="94"/>
      <c r="AF4515" s="105"/>
      <c r="AG4515" s="94"/>
      <c r="AH4515" s="132"/>
      <c r="AI4515" s="97"/>
      <c r="AJ4515" s="96"/>
      <c r="AK4515" s="176"/>
      <c r="AL4515" s="169"/>
    </row>
    <row r="4516" spans="13:38" x14ac:dyDescent="0.45">
      <c r="M4516" s="96"/>
      <c r="N4516" s="103"/>
      <c r="R4516" s="108"/>
      <c r="S4516" s="98"/>
      <c r="T4516" s="105"/>
      <c r="V4516" s="171"/>
      <c r="W4516" s="95"/>
      <c r="X4516" s="129"/>
      <c r="Y4516" s="100"/>
      <c r="Z4516" s="99"/>
      <c r="AA4516" s="100"/>
      <c r="AB4516" s="99"/>
      <c r="AC4516" s="100"/>
      <c r="AD4516" s="105"/>
      <c r="AE4516" s="94"/>
      <c r="AF4516" s="105"/>
      <c r="AG4516" s="94"/>
      <c r="AH4516" s="132"/>
      <c r="AI4516" s="97"/>
      <c r="AJ4516" s="96"/>
      <c r="AK4516" s="176"/>
      <c r="AL4516" s="169"/>
    </row>
    <row r="4517" spans="13:38" x14ac:dyDescent="0.45">
      <c r="M4517" s="96"/>
      <c r="N4517" s="103"/>
      <c r="R4517" s="108"/>
      <c r="S4517" s="98"/>
      <c r="T4517" s="105"/>
      <c r="V4517" s="171"/>
      <c r="W4517" s="95"/>
      <c r="X4517" s="129"/>
      <c r="Y4517" s="100"/>
      <c r="Z4517" s="99"/>
      <c r="AA4517" s="100"/>
      <c r="AB4517" s="99"/>
      <c r="AC4517" s="100"/>
      <c r="AD4517" s="105"/>
      <c r="AE4517" s="94"/>
      <c r="AF4517" s="105"/>
      <c r="AG4517" s="94"/>
      <c r="AH4517" s="132"/>
      <c r="AI4517" s="97"/>
      <c r="AJ4517" s="96"/>
      <c r="AK4517" s="176"/>
      <c r="AL4517" s="169"/>
    </row>
    <row r="4518" spans="13:38" x14ac:dyDescent="0.45">
      <c r="M4518" s="96"/>
      <c r="N4518" s="103"/>
      <c r="R4518" s="108"/>
      <c r="S4518" s="98"/>
      <c r="T4518" s="105"/>
      <c r="V4518" s="171"/>
      <c r="W4518" s="95"/>
      <c r="X4518" s="129"/>
      <c r="Y4518" s="100"/>
      <c r="Z4518" s="99"/>
      <c r="AA4518" s="100"/>
      <c r="AB4518" s="99"/>
      <c r="AC4518" s="100"/>
      <c r="AD4518" s="105"/>
      <c r="AE4518" s="94"/>
      <c r="AF4518" s="105"/>
      <c r="AG4518" s="94"/>
      <c r="AH4518" s="132"/>
      <c r="AI4518" s="97"/>
      <c r="AJ4518" s="96"/>
      <c r="AK4518" s="176"/>
      <c r="AL4518" s="169"/>
    </row>
    <row r="4519" spans="13:38" x14ac:dyDescent="0.45">
      <c r="M4519" s="96"/>
      <c r="N4519" s="103"/>
      <c r="R4519" s="108"/>
      <c r="S4519" s="98"/>
      <c r="T4519" s="105"/>
      <c r="V4519" s="171"/>
      <c r="W4519" s="95"/>
      <c r="X4519" s="129"/>
      <c r="Y4519" s="100"/>
      <c r="Z4519" s="99"/>
      <c r="AA4519" s="100"/>
      <c r="AB4519" s="99"/>
      <c r="AC4519" s="100"/>
      <c r="AD4519" s="105"/>
      <c r="AE4519" s="94"/>
      <c r="AF4519" s="105"/>
      <c r="AG4519" s="94"/>
      <c r="AH4519" s="132"/>
      <c r="AI4519" s="97"/>
      <c r="AJ4519" s="96"/>
      <c r="AK4519" s="176"/>
      <c r="AL4519" s="169"/>
    </row>
    <row r="4520" spans="13:38" x14ac:dyDescent="0.45">
      <c r="M4520" s="96"/>
      <c r="N4520" s="103"/>
      <c r="R4520" s="108"/>
      <c r="S4520" s="98"/>
      <c r="T4520" s="105"/>
      <c r="V4520" s="171"/>
      <c r="W4520" s="95"/>
      <c r="X4520" s="129"/>
      <c r="Y4520" s="100"/>
      <c r="Z4520" s="99"/>
      <c r="AA4520" s="100"/>
      <c r="AB4520" s="99"/>
      <c r="AC4520" s="100"/>
      <c r="AD4520" s="105"/>
      <c r="AE4520" s="94"/>
      <c r="AF4520" s="105"/>
      <c r="AG4520" s="94"/>
      <c r="AH4520" s="132"/>
      <c r="AI4520" s="97"/>
      <c r="AJ4520" s="96"/>
      <c r="AK4520" s="176"/>
      <c r="AL4520" s="169"/>
    </row>
    <row r="4521" spans="13:38" x14ac:dyDescent="0.45">
      <c r="M4521" s="96"/>
      <c r="N4521" s="103"/>
      <c r="R4521" s="108"/>
      <c r="S4521" s="98"/>
      <c r="T4521" s="105"/>
      <c r="V4521" s="171"/>
      <c r="W4521" s="95"/>
      <c r="X4521" s="129"/>
      <c r="Y4521" s="100"/>
      <c r="Z4521" s="99"/>
      <c r="AA4521" s="100"/>
      <c r="AB4521" s="99"/>
      <c r="AC4521" s="100"/>
      <c r="AD4521" s="105"/>
      <c r="AE4521" s="94"/>
      <c r="AF4521" s="105"/>
      <c r="AG4521" s="94"/>
      <c r="AH4521" s="132"/>
      <c r="AI4521" s="97"/>
      <c r="AJ4521" s="96"/>
      <c r="AK4521" s="176"/>
      <c r="AL4521" s="169"/>
    </row>
    <row r="4522" spans="13:38" x14ac:dyDescent="0.45">
      <c r="M4522" s="96"/>
      <c r="N4522" s="103"/>
      <c r="R4522" s="108"/>
      <c r="S4522" s="98"/>
      <c r="T4522" s="105"/>
      <c r="V4522" s="171"/>
      <c r="W4522" s="95"/>
      <c r="X4522" s="129"/>
      <c r="Y4522" s="100"/>
      <c r="Z4522" s="99"/>
      <c r="AA4522" s="100"/>
      <c r="AB4522" s="99"/>
      <c r="AC4522" s="100"/>
      <c r="AD4522" s="105"/>
      <c r="AE4522" s="94"/>
      <c r="AF4522" s="105"/>
      <c r="AG4522" s="94"/>
      <c r="AH4522" s="132"/>
      <c r="AI4522" s="97"/>
      <c r="AJ4522" s="96"/>
      <c r="AK4522" s="176"/>
      <c r="AL4522" s="169"/>
    </row>
    <row r="4523" spans="13:38" x14ac:dyDescent="0.45">
      <c r="M4523" s="96"/>
      <c r="N4523" s="103"/>
      <c r="R4523" s="108"/>
      <c r="S4523" s="98"/>
      <c r="T4523" s="105"/>
      <c r="V4523" s="171"/>
      <c r="W4523" s="95"/>
      <c r="X4523" s="129"/>
      <c r="Y4523" s="100"/>
      <c r="Z4523" s="99"/>
      <c r="AA4523" s="100"/>
      <c r="AB4523" s="99"/>
      <c r="AC4523" s="100"/>
      <c r="AD4523" s="105"/>
      <c r="AE4523" s="94"/>
      <c r="AF4523" s="105"/>
      <c r="AG4523" s="94"/>
      <c r="AH4523" s="132"/>
      <c r="AI4523" s="97"/>
      <c r="AJ4523" s="96"/>
      <c r="AK4523" s="176"/>
      <c r="AL4523" s="169"/>
    </row>
    <row r="4524" spans="13:38" x14ac:dyDescent="0.45">
      <c r="M4524" s="96"/>
      <c r="N4524" s="103"/>
      <c r="R4524" s="108"/>
      <c r="S4524" s="98"/>
      <c r="T4524" s="105"/>
      <c r="V4524" s="171"/>
      <c r="W4524" s="95"/>
      <c r="X4524" s="129"/>
      <c r="Y4524" s="100"/>
      <c r="Z4524" s="99"/>
      <c r="AA4524" s="100"/>
      <c r="AB4524" s="99"/>
      <c r="AC4524" s="100"/>
      <c r="AD4524" s="105"/>
      <c r="AE4524" s="94"/>
      <c r="AF4524" s="105"/>
      <c r="AG4524" s="94"/>
      <c r="AH4524" s="132"/>
      <c r="AI4524" s="97"/>
      <c r="AJ4524" s="96"/>
      <c r="AK4524" s="176"/>
      <c r="AL4524" s="169"/>
    </row>
    <row r="4525" spans="13:38" x14ac:dyDescent="0.45">
      <c r="M4525" s="96"/>
      <c r="N4525" s="103"/>
      <c r="R4525" s="108"/>
      <c r="S4525" s="98"/>
      <c r="T4525" s="105"/>
      <c r="V4525" s="171"/>
      <c r="W4525" s="95"/>
      <c r="X4525" s="129"/>
      <c r="Y4525" s="100"/>
      <c r="Z4525" s="99"/>
      <c r="AA4525" s="100"/>
      <c r="AB4525" s="99"/>
      <c r="AC4525" s="100"/>
      <c r="AD4525" s="105"/>
      <c r="AE4525" s="94"/>
      <c r="AF4525" s="105"/>
      <c r="AG4525" s="94"/>
      <c r="AH4525" s="132"/>
      <c r="AI4525" s="97"/>
      <c r="AJ4525" s="96"/>
      <c r="AK4525" s="176"/>
      <c r="AL4525" s="169"/>
    </row>
    <row r="4526" spans="13:38" x14ac:dyDescent="0.45">
      <c r="M4526" s="96"/>
      <c r="N4526" s="103"/>
      <c r="R4526" s="108"/>
      <c r="S4526" s="98"/>
      <c r="T4526" s="105"/>
      <c r="V4526" s="171"/>
      <c r="W4526" s="95"/>
      <c r="X4526" s="129"/>
      <c r="Y4526" s="100"/>
      <c r="Z4526" s="99"/>
      <c r="AA4526" s="100"/>
      <c r="AB4526" s="99"/>
      <c r="AC4526" s="100"/>
      <c r="AD4526" s="105"/>
      <c r="AE4526" s="94"/>
      <c r="AF4526" s="105"/>
      <c r="AG4526" s="94"/>
      <c r="AH4526" s="132"/>
      <c r="AI4526" s="97"/>
      <c r="AJ4526" s="96"/>
      <c r="AK4526" s="176"/>
      <c r="AL4526" s="169"/>
    </row>
    <row r="4527" spans="13:38" x14ac:dyDescent="0.45">
      <c r="M4527" s="96"/>
      <c r="N4527" s="103"/>
      <c r="R4527" s="108"/>
      <c r="S4527" s="98"/>
      <c r="T4527" s="105"/>
      <c r="V4527" s="171"/>
      <c r="W4527" s="95"/>
      <c r="X4527" s="129"/>
      <c r="Y4527" s="100"/>
      <c r="Z4527" s="99"/>
      <c r="AA4527" s="100"/>
      <c r="AB4527" s="99"/>
      <c r="AC4527" s="100"/>
      <c r="AD4527" s="105"/>
      <c r="AE4527" s="94"/>
      <c r="AF4527" s="105"/>
      <c r="AG4527" s="94"/>
      <c r="AH4527" s="132"/>
      <c r="AI4527" s="97"/>
      <c r="AJ4527" s="96"/>
      <c r="AK4527" s="176"/>
      <c r="AL4527" s="169"/>
    </row>
    <row r="4528" spans="13:38" x14ac:dyDescent="0.45">
      <c r="M4528" s="96"/>
      <c r="N4528" s="103"/>
      <c r="R4528" s="108"/>
      <c r="S4528" s="98"/>
      <c r="T4528" s="105"/>
      <c r="V4528" s="171"/>
      <c r="W4528" s="95"/>
      <c r="X4528" s="129"/>
      <c r="Y4528" s="100"/>
      <c r="Z4528" s="99"/>
      <c r="AA4528" s="100"/>
      <c r="AB4528" s="99"/>
      <c r="AC4528" s="100"/>
      <c r="AD4528" s="105"/>
      <c r="AE4528" s="94"/>
      <c r="AF4528" s="105"/>
      <c r="AG4528" s="94"/>
      <c r="AH4528" s="132"/>
      <c r="AI4528" s="97"/>
      <c r="AJ4528" s="96"/>
      <c r="AK4528" s="176"/>
      <c r="AL4528" s="169"/>
    </row>
    <row r="4529" spans="13:38" x14ac:dyDescent="0.45">
      <c r="M4529" s="96"/>
      <c r="N4529" s="103"/>
      <c r="R4529" s="108"/>
      <c r="S4529" s="98"/>
      <c r="T4529" s="105"/>
      <c r="V4529" s="171"/>
      <c r="W4529" s="95"/>
      <c r="X4529" s="129"/>
      <c r="Y4529" s="100"/>
      <c r="Z4529" s="99"/>
      <c r="AA4529" s="100"/>
      <c r="AB4529" s="99"/>
      <c r="AC4529" s="100"/>
      <c r="AD4529" s="105"/>
      <c r="AE4529" s="94"/>
      <c r="AF4529" s="105"/>
      <c r="AG4529" s="94"/>
      <c r="AH4529" s="132"/>
      <c r="AI4529" s="97"/>
      <c r="AJ4529" s="96"/>
      <c r="AK4529" s="176"/>
      <c r="AL4529" s="169"/>
    </row>
    <row r="4530" spans="13:38" x14ac:dyDescent="0.45">
      <c r="M4530" s="96"/>
      <c r="N4530" s="103"/>
      <c r="R4530" s="108"/>
      <c r="S4530" s="98"/>
      <c r="T4530" s="105"/>
      <c r="V4530" s="171"/>
      <c r="W4530" s="95"/>
      <c r="X4530" s="129"/>
      <c r="Y4530" s="100"/>
      <c r="Z4530" s="99"/>
      <c r="AA4530" s="100"/>
      <c r="AB4530" s="99"/>
      <c r="AC4530" s="100"/>
      <c r="AD4530" s="105"/>
      <c r="AE4530" s="94"/>
      <c r="AF4530" s="105"/>
      <c r="AG4530" s="94"/>
      <c r="AH4530" s="132"/>
      <c r="AI4530" s="97"/>
      <c r="AJ4530" s="96"/>
      <c r="AK4530" s="176"/>
      <c r="AL4530" s="169"/>
    </row>
    <row r="4531" spans="13:38" x14ac:dyDescent="0.45">
      <c r="M4531" s="96"/>
      <c r="N4531" s="103"/>
      <c r="R4531" s="108"/>
      <c r="S4531" s="98"/>
      <c r="T4531" s="105"/>
      <c r="V4531" s="171"/>
      <c r="W4531" s="95"/>
      <c r="X4531" s="129"/>
      <c r="Y4531" s="100"/>
      <c r="Z4531" s="99"/>
      <c r="AA4531" s="100"/>
      <c r="AB4531" s="99"/>
      <c r="AC4531" s="100"/>
      <c r="AD4531" s="105"/>
      <c r="AE4531" s="94"/>
      <c r="AF4531" s="105"/>
      <c r="AG4531" s="94"/>
      <c r="AH4531" s="132"/>
      <c r="AI4531" s="97"/>
      <c r="AJ4531" s="96"/>
      <c r="AK4531" s="176"/>
      <c r="AL4531" s="169"/>
    </row>
    <row r="4532" spans="13:38" x14ac:dyDescent="0.45">
      <c r="M4532" s="96"/>
      <c r="N4532" s="103"/>
      <c r="R4532" s="108"/>
      <c r="S4532" s="98"/>
      <c r="T4532" s="105"/>
      <c r="V4532" s="171"/>
      <c r="W4532" s="95"/>
      <c r="X4532" s="129"/>
      <c r="Y4532" s="100"/>
      <c r="Z4532" s="99"/>
      <c r="AA4532" s="100"/>
      <c r="AB4532" s="99"/>
      <c r="AC4532" s="100"/>
      <c r="AD4532" s="105"/>
      <c r="AE4532" s="94"/>
      <c r="AF4532" s="105"/>
      <c r="AG4532" s="94"/>
      <c r="AH4532" s="132"/>
      <c r="AI4532" s="97"/>
      <c r="AJ4532" s="96"/>
      <c r="AK4532" s="176"/>
      <c r="AL4532" s="169"/>
    </row>
    <row r="4533" spans="13:38" x14ac:dyDescent="0.45">
      <c r="M4533" s="96"/>
      <c r="N4533" s="103"/>
      <c r="R4533" s="108"/>
      <c r="S4533" s="98"/>
      <c r="T4533" s="105"/>
      <c r="V4533" s="171"/>
      <c r="W4533" s="95"/>
      <c r="X4533" s="129"/>
      <c r="Y4533" s="100"/>
      <c r="Z4533" s="99"/>
      <c r="AA4533" s="100"/>
      <c r="AB4533" s="99"/>
      <c r="AC4533" s="100"/>
      <c r="AD4533" s="105"/>
      <c r="AE4533" s="94"/>
      <c r="AF4533" s="105"/>
      <c r="AG4533" s="94"/>
      <c r="AH4533" s="132"/>
      <c r="AI4533" s="97"/>
      <c r="AJ4533" s="96"/>
      <c r="AK4533" s="176"/>
      <c r="AL4533" s="169"/>
    </row>
    <row r="4534" spans="13:38" x14ac:dyDescent="0.45">
      <c r="M4534" s="96"/>
      <c r="N4534" s="103"/>
      <c r="R4534" s="108"/>
      <c r="S4534" s="98"/>
      <c r="T4534" s="105"/>
      <c r="V4534" s="171"/>
      <c r="W4534" s="95"/>
      <c r="X4534" s="129"/>
      <c r="Y4534" s="100"/>
      <c r="Z4534" s="99"/>
      <c r="AA4534" s="100"/>
      <c r="AB4534" s="99"/>
      <c r="AC4534" s="100"/>
      <c r="AD4534" s="105"/>
      <c r="AE4534" s="94"/>
      <c r="AF4534" s="105"/>
      <c r="AG4534" s="94"/>
      <c r="AH4534" s="132"/>
      <c r="AI4534" s="97"/>
      <c r="AJ4534" s="96"/>
      <c r="AK4534" s="176"/>
      <c r="AL4534" s="169"/>
    </row>
    <row r="4535" spans="13:38" x14ac:dyDescent="0.45">
      <c r="M4535" s="96"/>
      <c r="N4535" s="103"/>
      <c r="R4535" s="108"/>
      <c r="S4535" s="98"/>
      <c r="T4535" s="105"/>
      <c r="V4535" s="171"/>
      <c r="W4535" s="95"/>
      <c r="X4535" s="129"/>
      <c r="Y4535" s="100"/>
      <c r="Z4535" s="99"/>
      <c r="AA4535" s="100"/>
      <c r="AB4535" s="99"/>
      <c r="AC4535" s="100"/>
      <c r="AD4535" s="105"/>
      <c r="AE4535" s="94"/>
      <c r="AF4535" s="105"/>
      <c r="AG4535" s="94"/>
      <c r="AH4535" s="132"/>
      <c r="AI4535" s="97"/>
      <c r="AJ4535" s="96"/>
      <c r="AK4535" s="176"/>
      <c r="AL4535" s="169"/>
    </row>
    <row r="4536" spans="13:38" x14ac:dyDescent="0.45">
      <c r="M4536" s="96"/>
      <c r="N4536" s="103"/>
      <c r="R4536" s="108"/>
      <c r="S4536" s="98"/>
      <c r="T4536" s="105"/>
      <c r="V4536" s="171"/>
      <c r="W4536" s="95"/>
      <c r="X4536" s="129"/>
      <c r="Y4536" s="100"/>
      <c r="Z4536" s="99"/>
      <c r="AA4536" s="100"/>
      <c r="AB4536" s="99"/>
      <c r="AC4536" s="100"/>
      <c r="AD4536" s="105"/>
      <c r="AE4536" s="94"/>
      <c r="AF4536" s="105"/>
      <c r="AG4536" s="94"/>
      <c r="AH4536" s="132"/>
      <c r="AI4536" s="97"/>
      <c r="AJ4536" s="96"/>
      <c r="AK4536" s="176"/>
      <c r="AL4536" s="169"/>
    </row>
    <row r="4537" spans="13:38" x14ac:dyDescent="0.45">
      <c r="M4537" s="96"/>
      <c r="N4537" s="103"/>
      <c r="R4537" s="108"/>
      <c r="S4537" s="98"/>
      <c r="T4537" s="105"/>
      <c r="V4537" s="171"/>
      <c r="W4537" s="95"/>
      <c r="X4537" s="129"/>
      <c r="Y4537" s="100"/>
      <c r="Z4537" s="99"/>
      <c r="AA4537" s="100"/>
      <c r="AB4537" s="99"/>
      <c r="AC4537" s="100"/>
      <c r="AD4537" s="105"/>
      <c r="AE4537" s="94"/>
      <c r="AF4537" s="105"/>
      <c r="AG4537" s="94"/>
      <c r="AH4537" s="132"/>
      <c r="AI4537" s="97"/>
      <c r="AJ4537" s="96"/>
      <c r="AK4537" s="176"/>
      <c r="AL4537" s="169"/>
    </row>
    <row r="4538" spans="13:38" x14ac:dyDescent="0.45">
      <c r="M4538" s="96"/>
      <c r="N4538" s="103"/>
      <c r="R4538" s="108"/>
      <c r="S4538" s="98"/>
      <c r="T4538" s="105"/>
      <c r="V4538" s="171"/>
      <c r="W4538" s="95"/>
      <c r="X4538" s="129"/>
      <c r="Y4538" s="100"/>
      <c r="Z4538" s="99"/>
      <c r="AA4538" s="100"/>
      <c r="AB4538" s="99"/>
      <c r="AC4538" s="100"/>
      <c r="AD4538" s="105"/>
      <c r="AE4538" s="94"/>
      <c r="AF4538" s="105"/>
      <c r="AG4538" s="94"/>
      <c r="AH4538" s="132"/>
      <c r="AI4538" s="97"/>
      <c r="AJ4538" s="96"/>
      <c r="AK4538" s="176"/>
      <c r="AL4538" s="169"/>
    </row>
    <row r="4539" spans="13:38" x14ac:dyDescent="0.45">
      <c r="M4539" s="96"/>
      <c r="N4539" s="103"/>
      <c r="R4539" s="108"/>
      <c r="S4539" s="98"/>
      <c r="T4539" s="105"/>
      <c r="V4539" s="171"/>
      <c r="W4539" s="95"/>
      <c r="X4539" s="129"/>
      <c r="Y4539" s="100"/>
      <c r="Z4539" s="99"/>
      <c r="AA4539" s="100"/>
      <c r="AB4539" s="99"/>
      <c r="AC4539" s="100"/>
      <c r="AD4539" s="105"/>
      <c r="AE4539" s="94"/>
      <c r="AF4539" s="105"/>
      <c r="AG4539" s="94"/>
      <c r="AH4539" s="132"/>
      <c r="AI4539" s="97"/>
      <c r="AJ4539" s="96"/>
      <c r="AK4539" s="176"/>
      <c r="AL4539" s="169"/>
    </row>
    <row r="4540" spans="13:38" x14ac:dyDescent="0.45">
      <c r="M4540" s="96"/>
      <c r="N4540" s="103"/>
      <c r="R4540" s="108"/>
      <c r="S4540" s="98"/>
      <c r="T4540" s="105"/>
      <c r="V4540" s="171"/>
      <c r="W4540" s="95"/>
      <c r="X4540" s="129"/>
      <c r="Y4540" s="100"/>
      <c r="Z4540" s="99"/>
      <c r="AA4540" s="100"/>
      <c r="AB4540" s="99"/>
      <c r="AC4540" s="100"/>
      <c r="AD4540" s="105"/>
      <c r="AE4540" s="94"/>
      <c r="AF4540" s="105"/>
      <c r="AG4540" s="94"/>
      <c r="AH4540" s="132"/>
      <c r="AI4540" s="97"/>
      <c r="AJ4540" s="96"/>
      <c r="AK4540" s="176"/>
      <c r="AL4540" s="169"/>
    </row>
    <row r="4541" spans="13:38" x14ac:dyDescent="0.45">
      <c r="M4541" s="96"/>
      <c r="N4541" s="103"/>
      <c r="R4541" s="108"/>
      <c r="S4541" s="98"/>
      <c r="T4541" s="105"/>
      <c r="V4541" s="171"/>
      <c r="W4541" s="95"/>
      <c r="X4541" s="129"/>
      <c r="Y4541" s="100"/>
      <c r="Z4541" s="99"/>
      <c r="AA4541" s="100"/>
      <c r="AB4541" s="99"/>
      <c r="AC4541" s="100"/>
      <c r="AD4541" s="105"/>
      <c r="AE4541" s="94"/>
      <c r="AF4541" s="105"/>
      <c r="AG4541" s="94"/>
      <c r="AH4541" s="132"/>
      <c r="AI4541" s="97"/>
      <c r="AJ4541" s="96"/>
      <c r="AK4541" s="176"/>
      <c r="AL4541" s="169"/>
    </row>
    <row r="4542" spans="13:38" x14ac:dyDescent="0.45">
      <c r="M4542" s="96"/>
      <c r="N4542" s="103"/>
      <c r="R4542" s="108"/>
      <c r="S4542" s="98"/>
      <c r="T4542" s="105"/>
      <c r="V4542" s="171"/>
      <c r="W4542" s="95"/>
      <c r="X4542" s="129"/>
      <c r="Y4542" s="100"/>
      <c r="Z4542" s="99"/>
      <c r="AA4542" s="100"/>
      <c r="AB4542" s="99"/>
      <c r="AC4542" s="100"/>
      <c r="AD4542" s="105"/>
      <c r="AE4542" s="94"/>
      <c r="AF4542" s="105"/>
      <c r="AG4542" s="94"/>
      <c r="AH4542" s="132"/>
      <c r="AI4542" s="97"/>
      <c r="AJ4542" s="96"/>
      <c r="AK4542" s="176"/>
      <c r="AL4542" s="169"/>
    </row>
    <row r="4543" spans="13:38" x14ac:dyDescent="0.45">
      <c r="M4543" s="96"/>
      <c r="N4543" s="103"/>
      <c r="R4543" s="108"/>
      <c r="S4543" s="98"/>
      <c r="T4543" s="105"/>
      <c r="V4543" s="171"/>
      <c r="W4543" s="95"/>
      <c r="X4543" s="129"/>
      <c r="Y4543" s="100"/>
      <c r="Z4543" s="99"/>
      <c r="AA4543" s="100"/>
      <c r="AB4543" s="99"/>
      <c r="AC4543" s="100"/>
      <c r="AD4543" s="105"/>
      <c r="AE4543" s="94"/>
      <c r="AF4543" s="105"/>
      <c r="AG4543" s="94"/>
      <c r="AH4543" s="132"/>
      <c r="AI4543" s="97"/>
      <c r="AJ4543" s="96"/>
      <c r="AK4543" s="176"/>
      <c r="AL4543" s="169"/>
    </row>
    <row r="4544" spans="13:38" x14ac:dyDescent="0.45">
      <c r="M4544" s="96"/>
      <c r="N4544" s="103"/>
      <c r="R4544" s="108"/>
      <c r="S4544" s="98"/>
      <c r="T4544" s="105"/>
      <c r="V4544" s="171"/>
      <c r="W4544" s="95"/>
      <c r="X4544" s="129"/>
      <c r="Y4544" s="100"/>
      <c r="Z4544" s="99"/>
      <c r="AA4544" s="100"/>
      <c r="AB4544" s="99"/>
      <c r="AC4544" s="100"/>
      <c r="AD4544" s="105"/>
      <c r="AE4544" s="94"/>
      <c r="AF4544" s="105"/>
      <c r="AG4544" s="94"/>
      <c r="AH4544" s="132"/>
      <c r="AI4544" s="97"/>
      <c r="AJ4544" s="96"/>
      <c r="AK4544" s="176"/>
      <c r="AL4544" s="169"/>
    </row>
    <row r="4545" spans="13:38" x14ac:dyDescent="0.45">
      <c r="M4545" s="96"/>
      <c r="N4545" s="103"/>
      <c r="R4545" s="108"/>
      <c r="S4545" s="98"/>
      <c r="T4545" s="105"/>
      <c r="V4545" s="171"/>
      <c r="W4545" s="95"/>
      <c r="X4545" s="129"/>
      <c r="Y4545" s="100"/>
      <c r="Z4545" s="99"/>
      <c r="AA4545" s="100"/>
      <c r="AB4545" s="99"/>
      <c r="AC4545" s="100"/>
      <c r="AD4545" s="105"/>
      <c r="AE4545" s="94"/>
      <c r="AF4545" s="105"/>
      <c r="AG4545" s="94"/>
      <c r="AH4545" s="132"/>
      <c r="AI4545" s="97"/>
      <c r="AJ4545" s="96"/>
      <c r="AK4545" s="176"/>
      <c r="AL4545" s="169"/>
    </row>
    <row r="4546" spans="13:38" x14ac:dyDescent="0.45">
      <c r="M4546" s="96"/>
      <c r="N4546" s="103"/>
      <c r="R4546" s="108"/>
      <c r="S4546" s="98"/>
      <c r="T4546" s="105"/>
      <c r="V4546" s="171"/>
      <c r="W4546" s="95"/>
      <c r="X4546" s="129"/>
      <c r="Y4546" s="100"/>
      <c r="Z4546" s="99"/>
      <c r="AA4546" s="100"/>
      <c r="AB4546" s="99"/>
      <c r="AC4546" s="100"/>
      <c r="AD4546" s="105"/>
      <c r="AE4546" s="94"/>
      <c r="AF4546" s="105"/>
      <c r="AG4546" s="94"/>
      <c r="AH4546" s="132"/>
      <c r="AI4546" s="97"/>
      <c r="AJ4546" s="96"/>
      <c r="AK4546" s="176"/>
      <c r="AL4546" s="169"/>
    </row>
    <row r="4547" spans="13:38" x14ac:dyDescent="0.45">
      <c r="M4547" s="96"/>
      <c r="N4547" s="103"/>
      <c r="R4547" s="108"/>
      <c r="S4547" s="98"/>
      <c r="T4547" s="105"/>
      <c r="V4547" s="171"/>
      <c r="W4547" s="95"/>
      <c r="X4547" s="129"/>
      <c r="Y4547" s="100"/>
      <c r="Z4547" s="99"/>
      <c r="AA4547" s="100"/>
      <c r="AB4547" s="99"/>
      <c r="AC4547" s="100"/>
      <c r="AD4547" s="105"/>
      <c r="AE4547" s="94"/>
      <c r="AF4547" s="105"/>
      <c r="AG4547" s="94"/>
      <c r="AH4547" s="132"/>
      <c r="AI4547" s="97"/>
      <c r="AJ4547" s="96"/>
      <c r="AK4547" s="176"/>
      <c r="AL4547" s="169"/>
    </row>
    <row r="4548" spans="13:38" x14ac:dyDescent="0.45">
      <c r="M4548" s="96"/>
      <c r="N4548" s="103"/>
      <c r="R4548" s="108"/>
      <c r="S4548" s="98"/>
      <c r="T4548" s="105"/>
      <c r="V4548" s="171"/>
      <c r="W4548" s="95"/>
      <c r="X4548" s="129"/>
      <c r="Y4548" s="100"/>
      <c r="Z4548" s="99"/>
      <c r="AA4548" s="100"/>
      <c r="AB4548" s="99"/>
      <c r="AC4548" s="100"/>
      <c r="AD4548" s="105"/>
      <c r="AE4548" s="94"/>
      <c r="AF4548" s="105"/>
      <c r="AG4548" s="94"/>
      <c r="AH4548" s="132"/>
      <c r="AI4548" s="97"/>
      <c r="AJ4548" s="96"/>
      <c r="AK4548" s="176"/>
      <c r="AL4548" s="169"/>
    </row>
    <row r="4549" spans="13:38" x14ac:dyDescent="0.45">
      <c r="M4549" s="96"/>
      <c r="N4549" s="103"/>
      <c r="R4549" s="108"/>
      <c r="S4549" s="98"/>
      <c r="T4549" s="105"/>
      <c r="V4549" s="171"/>
      <c r="W4549" s="95"/>
      <c r="X4549" s="129"/>
      <c r="Y4549" s="100"/>
      <c r="Z4549" s="99"/>
      <c r="AA4549" s="100"/>
      <c r="AB4549" s="99"/>
      <c r="AC4549" s="100"/>
      <c r="AD4549" s="105"/>
      <c r="AE4549" s="94"/>
      <c r="AF4549" s="105"/>
      <c r="AG4549" s="94"/>
      <c r="AH4549" s="132"/>
      <c r="AI4549" s="97"/>
      <c r="AJ4549" s="96"/>
      <c r="AK4549" s="176"/>
      <c r="AL4549" s="169"/>
    </row>
    <row r="4550" spans="13:38" x14ac:dyDescent="0.45">
      <c r="M4550" s="96"/>
      <c r="N4550" s="103"/>
      <c r="R4550" s="108"/>
      <c r="S4550" s="98"/>
      <c r="T4550" s="105"/>
      <c r="V4550" s="171"/>
      <c r="W4550" s="95"/>
      <c r="X4550" s="129"/>
      <c r="Y4550" s="100"/>
      <c r="Z4550" s="99"/>
      <c r="AA4550" s="100"/>
      <c r="AB4550" s="99"/>
      <c r="AC4550" s="100"/>
      <c r="AD4550" s="105"/>
      <c r="AE4550" s="94"/>
      <c r="AF4550" s="105"/>
      <c r="AG4550" s="94"/>
      <c r="AH4550" s="132"/>
      <c r="AI4550" s="97"/>
      <c r="AJ4550" s="96"/>
      <c r="AK4550" s="176"/>
      <c r="AL4550" s="169"/>
    </row>
    <row r="4551" spans="13:38" x14ac:dyDescent="0.45">
      <c r="M4551" s="96"/>
      <c r="N4551" s="103"/>
      <c r="R4551" s="108"/>
      <c r="S4551" s="98"/>
      <c r="T4551" s="105"/>
      <c r="V4551" s="171"/>
      <c r="W4551" s="95"/>
      <c r="X4551" s="129"/>
      <c r="Y4551" s="100"/>
      <c r="Z4551" s="99"/>
      <c r="AA4551" s="100"/>
      <c r="AB4551" s="99"/>
      <c r="AC4551" s="100"/>
      <c r="AD4551" s="105"/>
      <c r="AE4551" s="94"/>
      <c r="AF4551" s="105"/>
      <c r="AG4551" s="94"/>
      <c r="AH4551" s="132"/>
      <c r="AI4551" s="97"/>
      <c r="AJ4551" s="96"/>
      <c r="AK4551" s="176"/>
      <c r="AL4551" s="169"/>
    </row>
    <row r="4552" spans="13:38" x14ac:dyDescent="0.45">
      <c r="M4552" s="96"/>
      <c r="N4552" s="103"/>
      <c r="R4552" s="108"/>
      <c r="S4552" s="98"/>
      <c r="T4552" s="105"/>
      <c r="V4552" s="171"/>
      <c r="W4552" s="95"/>
      <c r="X4552" s="129"/>
      <c r="Y4552" s="100"/>
      <c r="Z4552" s="99"/>
      <c r="AA4552" s="100"/>
      <c r="AB4552" s="99"/>
      <c r="AC4552" s="100"/>
      <c r="AD4552" s="105"/>
      <c r="AE4552" s="94"/>
      <c r="AF4552" s="105"/>
      <c r="AG4552" s="94"/>
      <c r="AH4552" s="132"/>
      <c r="AI4552" s="97"/>
      <c r="AJ4552" s="96"/>
      <c r="AK4552" s="176"/>
      <c r="AL4552" s="169"/>
    </row>
    <row r="4553" spans="13:38" x14ac:dyDescent="0.45">
      <c r="M4553" s="96"/>
      <c r="N4553" s="103"/>
      <c r="R4553" s="108"/>
      <c r="S4553" s="98"/>
      <c r="T4553" s="105"/>
      <c r="V4553" s="171"/>
      <c r="W4553" s="95"/>
      <c r="X4553" s="129"/>
      <c r="Y4553" s="100"/>
      <c r="Z4553" s="99"/>
      <c r="AA4553" s="100"/>
      <c r="AB4553" s="99"/>
      <c r="AC4553" s="100"/>
      <c r="AD4553" s="105"/>
      <c r="AE4553" s="94"/>
      <c r="AF4553" s="105"/>
      <c r="AG4553" s="94"/>
      <c r="AH4553" s="132"/>
      <c r="AI4553" s="97"/>
      <c r="AJ4553" s="96"/>
      <c r="AK4553" s="176"/>
      <c r="AL4553" s="169"/>
    </row>
    <row r="4554" spans="13:38" x14ac:dyDescent="0.45">
      <c r="M4554" s="96"/>
      <c r="N4554" s="103"/>
      <c r="R4554" s="108"/>
      <c r="S4554" s="98"/>
      <c r="T4554" s="105"/>
      <c r="V4554" s="171"/>
      <c r="W4554" s="95"/>
      <c r="X4554" s="129"/>
      <c r="Y4554" s="100"/>
      <c r="Z4554" s="99"/>
      <c r="AA4554" s="100"/>
      <c r="AB4554" s="99"/>
      <c r="AC4554" s="100"/>
      <c r="AD4554" s="105"/>
      <c r="AE4554" s="94"/>
      <c r="AF4554" s="105"/>
      <c r="AG4554" s="94"/>
      <c r="AH4554" s="132"/>
      <c r="AI4554" s="97"/>
      <c r="AJ4554" s="96"/>
      <c r="AK4554" s="176"/>
      <c r="AL4554" s="169"/>
    </row>
    <row r="4555" spans="13:38" x14ac:dyDescent="0.45">
      <c r="M4555" s="96"/>
      <c r="N4555" s="103"/>
      <c r="R4555" s="108"/>
      <c r="S4555" s="98"/>
      <c r="T4555" s="105"/>
      <c r="V4555" s="171"/>
      <c r="W4555" s="95"/>
      <c r="X4555" s="129"/>
      <c r="Y4555" s="100"/>
      <c r="Z4555" s="99"/>
      <c r="AA4555" s="100"/>
      <c r="AB4555" s="99"/>
      <c r="AC4555" s="100"/>
      <c r="AD4555" s="105"/>
      <c r="AE4555" s="94"/>
      <c r="AF4555" s="105"/>
      <c r="AG4555" s="94"/>
      <c r="AH4555" s="132"/>
      <c r="AI4555" s="97"/>
      <c r="AJ4555" s="96"/>
      <c r="AK4555" s="176"/>
      <c r="AL4555" s="169"/>
    </row>
    <row r="4556" spans="13:38" x14ac:dyDescent="0.45">
      <c r="M4556" s="96"/>
      <c r="N4556" s="103"/>
      <c r="R4556" s="108"/>
      <c r="S4556" s="98"/>
      <c r="T4556" s="105"/>
      <c r="V4556" s="171"/>
      <c r="W4556" s="95"/>
      <c r="X4556" s="129"/>
      <c r="Y4556" s="100"/>
      <c r="Z4556" s="99"/>
      <c r="AA4556" s="100"/>
      <c r="AB4556" s="99"/>
      <c r="AC4556" s="100"/>
      <c r="AD4556" s="105"/>
      <c r="AE4556" s="94"/>
      <c r="AF4556" s="105"/>
      <c r="AG4556" s="94"/>
      <c r="AH4556" s="132"/>
      <c r="AI4556" s="97"/>
      <c r="AJ4556" s="96"/>
      <c r="AK4556" s="176"/>
      <c r="AL4556" s="169"/>
    </row>
    <row r="4557" spans="13:38" x14ac:dyDescent="0.45">
      <c r="M4557" s="96"/>
      <c r="N4557" s="103"/>
      <c r="R4557" s="108"/>
      <c r="S4557" s="98"/>
      <c r="T4557" s="105"/>
      <c r="V4557" s="171"/>
      <c r="W4557" s="95"/>
      <c r="X4557" s="129"/>
      <c r="Y4557" s="100"/>
      <c r="Z4557" s="99"/>
      <c r="AA4557" s="100"/>
      <c r="AB4557" s="99"/>
      <c r="AC4557" s="100"/>
      <c r="AD4557" s="105"/>
      <c r="AE4557" s="94"/>
      <c r="AF4557" s="105"/>
      <c r="AG4557" s="94"/>
      <c r="AH4557" s="132"/>
      <c r="AI4557" s="97"/>
      <c r="AJ4557" s="96"/>
      <c r="AK4557" s="176"/>
      <c r="AL4557" s="169"/>
    </row>
    <row r="4558" spans="13:38" x14ac:dyDescent="0.45">
      <c r="M4558" s="96"/>
      <c r="N4558" s="103"/>
      <c r="R4558" s="108"/>
      <c r="S4558" s="98"/>
      <c r="T4558" s="105"/>
      <c r="V4558" s="171"/>
      <c r="W4558" s="95"/>
      <c r="X4558" s="129"/>
      <c r="Y4558" s="100"/>
      <c r="Z4558" s="99"/>
      <c r="AA4558" s="100"/>
      <c r="AB4558" s="99"/>
      <c r="AC4558" s="100"/>
      <c r="AD4558" s="105"/>
      <c r="AE4558" s="94"/>
      <c r="AF4558" s="105"/>
      <c r="AG4558" s="94"/>
      <c r="AH4558" s="132"/>
      <c r="AI4558" s="97"/>
      <c r="AJ4558" s="96"/>
      <c r="AK4558" s="176"/>
      <c r="AL4558" s="169"/>
    </row>
    <row r="4559" spans="13:38" x14ac:dyDescent="0.45">
      <c r="M4559" s="96"/>
      <c r="N4559" s="103"/>
      <c r="R4559" s="108"/>
      <c r="S4559" s="98"/>
      <c r="T4559" s="105"/>
      <c r="V4559" s="171"/>
      <c r="W4559" s="95"/>
      <c r="X4559" s="129"/>
      <c r="Y4559" s="100"/>
      <c r="Z4559" s="99"/>
      <c r="AA4559" s="100"/>
      <c r="AB4559" s="99"/>
      <c r="AC4559" s="100"/>
      <c r="AD4559" s="105"/>
      <c r="AE4559" s="94"/>
      <c r="AF4559" s="105"/>
      <c r="AG4559" s="94"/>
      <c r="AH4559" s="132"/>
      <c r="AI4559" s="97"/>
      <c r="AJ4559" s="96"/>
      <c r="AK4559" s="176"/>
      <c r="AL4559" s="169"/>
    </row>
    <row r="4560" spans="13:38" x14ac:dyDescent="0.45">
      <c r="M4560" s="96"/>
      <c r="N4560" s="103"/>
      <c r="R4560" s="108"/>
      <c r="S4560" s="98"/>
      <c r="T4560" s="105"/>
      <c r="V4560" s="171"/>
      <c r="W4560" s="95"/>
      <c r="X4560" s="129"/>
      <c r="Y4560" s="100"/>
      <c r="Z4560" s="99"/>
      <c r="AA4560" s="100"/>
      <c r="AB4560" s="99"/>
      <c r="AC4560" s="100"/>
      <c r="AD4560" s="105"/>
      <c r="AE4560" s="94"/>
      <c r="AF4560" s="105"/>
      <c r="AG4560" s="94"/>
      <c r="AH4560" s="132"/>
      <c r="AI4560" s="97"/>
      <c r="AJ4560" s="96"/>
      <c r="AK4560" s="176"/>
      <c r="AL4560" s="169"/>
    </row>
    <row r="4561" spans="13:38" x14ac:dyDescent="0.45">
      <c r="M4561" s="96"/>
      <c r="N4561" s="103"/>
      <c r="R4561" s="108"/>
      <c r="S4561" s="98"/>
      <c r="T4561" s="105"/>
      <c r="V4561" s="171"/>
      <c r="W4561" s="95"/>
      <c r="X4561" s="129"/>
      <c r="Y4561" s="100"/>
      <c r="Z4561" s="99"/>
      <c r="AA4561" s="100"/>
      <c r="AB4561" s="99"/>
      <c r="AC4561" s="100"/>
      <c r="AD4561" s="105"/>
      <c r="AE4561" s="94"/>
      <c r="AF4561" s="105"/>
      <c r="AG4561" s="94"/>
      <c r="AH4561" s="132"/>
      <c r="AI4561" s="97"/>
      <c r="AJ4561" s="96"/>
      <c r="AK4561" s="176"/>
      <c r="AL4561" s="169"/>
    </row>
    <row r="4562" spans="13:38" x14ac:dyDescent="0.45">
      <c r="M4562" s="96"/>
      <c r="N4562" s="103"/>
      <c r="R4562" s="108"/>
      <c r="S4562" s="98"/>
      <c r="T4562" s="105"/>
      <c r="V4562" s="171"/>
      <c r="W4562" s="95"/>
      <c r="X4562" s="129"/>
      <c r="Y4562" s="100"/>
      <c r="Z4562" s="99"/>
      <c r="AA4562" s="100"/>
      <c r="AB4562" s="99"/>
      <c r="AC4562" s="100"/>
      <c r="AD4562" s="105"/>
      <c r="AE4562" s="94"/>
      <c r="AF4562" s="105"/>
      <c r="AG4562" s="94"/>
      <c r="AH4562" s="132"/>
      <c r="AI4562" s="97"/>
      <c r="AJ4562" s="96"/>
      <c r="AK4562" s="176"/>
      <c r="AL4562" s="169"/>
    </row>
    <row r="4563" spans="13:38" x14ac:dyDescent="0.45">
      <c r="M4563" s="96"/>
      <c r="N4563" s="103"/>
      <c r="R4563" s="108"/>
      <c r="S4563" s="98"/>
      <c r="T4563" s="105"/>
      <c r="V4563" s="171"/>
      <c r="W4563" s="95"/>
      <c r="X4563" s="129"/>
      <c r="Y4563" s="100"/>
      <c r="Z4563" s="99"/>
      <c r="AA4563" s="100"/>
      <c r="AB4563" s="99"/>
      <c r="AC4563" s="100"/>
      <c r="AD4563" s="105"/>
      <c r="AE4563" s="94"/>
      <c r="AF4563" s="105"/>
      <c r="AG4563" s="94"/>
      <c r="AH4563" s="132"/>
      <c r="AI4563" s="97"/>
      <c r="AJ4563" s="96"/>
      <c r="AK4563" s="176"/>
      <c r="AL4563" s="169"/>
    </row>
    <row r="4564" spans="13:38" x14ac:dyDescent="0.45">
      <c r="M4564" s="96"/>
      <c r="N4564" s="103"/>
      <c r="R4564" s="108"/>
      <c r="S4564" s="98"/>
      <c r="T4564" s="105"/>
      <c r="V4564" s="171"/>
      <c r="W4564" s="95"/>
      <c r="X4564" s="129"/>
      <c r="Y4564" s="100"/>
      <c r="Z4564" s="99"/>
      <c r="AA4564" s="100"/>
      <c r="AB4564" s="99"/>
      <c r="AC4564" s="100"/>
      <c r="AD4564" s="105"/>
      <c r="AE4564" s="94"/>
      <c r="AF4564" s="105"/>
      <c r="AG4564" s="94"/>
      <c r="AH4564" s="132"/>
      <c r="AI4564" s="97"/>
      <c r="AJ4564" s="96"/>
      <c r="AK4564" s="176"/>
      <c r="AL4564" s="169"/>
    </row>
    <row r="4565" spans="13:38" x14ac:dyDescent="0.45">
      <c r="M4565" s="96"/>
      <c r="N4565" s="103"/>
      <c r="R4565" s="108"/>
      <c r="S4565" s="98"/>
      <c r="T4565" s="105"/>
      <c r="V4565" s="171"/>
      <c r="W4565" s="95"/>
      <c r="X4565" s="129"/>
      <c r="Y4565" s="100"/>
      <c r="Z4565" s="99"/>
      <c r="AA4565" s="100"/>
      <c r="AB4565" s="99"/>
      <c r="AC4565" s="100"/>
      <c r="AD4565" s="105"/>
      <c r="AE4565" s="94"/>
      <c r="AF4565" s="105"/>
      <c r="AG4565" s="94"/>
      <c r="AH4565" s="132"/>
      <c r="AI4565" s="97"/>
      <c r="AJ4565" s="96"/>
      <c r="AK4565" s="176"/>
      <c r="AL4565" s="169"/>
    </row>
    <row r="4566" spans="13:38" x14ac:dyDescent="0.45">
      <c r="M4566" s="96"/>
      <c r="N4566" s="103"/>
      <c r="R4566" s="108"/>
      <c r="S4566" s="98"/>
      <c r="T4566" s="105"/>
      <c r="V4566" s="171"/>
      <c r="W4566" s="95"/>
      <c r="X4566" s="129"/>
      <c r="Y4566" s="100"/>
      <c r="Z4566" s="99"/>
      <c r="AA4566" s="100"/>
      <c r="AB4566" s="99"/>
      <c r="AC4566" s="100"/>
      <c r="AD4566" s="105"/>
      <c r="AE4566" s="94"/>
      <c r="AF4566" s="105"/>
      <c r="AG4566" s="94"/>
      <c r="AH4566" s="132"/>
      <c r="AI4566" s="97"/>
      <c r="AJ4566" s="96"/>
      <c r="AK4566" s="176"/>
      <c r="AL4566" s="169"/>
    </row>
    <row r="4567" spans="13:38" x14ac:dyDescent="0.45">
      <c r="M4567" s="96"/>
      <c r="N4567" s="103"/>
      <c r="R4567" s="108"/>
      <c r="S4567" s="98"/>
      <c r="T4567" s="105"/>
      <c r="V4567" s="171"/>
      <c r="W4567" s="95"/>
      <c r="X4567" s="129"/>
      <c r="Y4567" s="100"/>
      <c r="Z4567" s="99"/>
      <c r="AA4567" s="100"/>
      <c r="AB4567" s="99"/>
      <c r="AC4567" s="100"/>
      <c r="AD4567" s="105"/>
      <c r="AE4567" s="94"/>
      <c r="AF4567" s="105"/>
      <c r="AG4567" s="94"/>
      <c r="AH4567" s="132"/>
      <c r="AI4567" s="97"/>
      <c r="AJ4567" s="96"/>
      <c r="AK4567" s="176"/>
      <c r="AL4567" s="169"/>
    </row>
    <row r="4568" spans="13:38" x14ac:dyDescent="0.45">
      <c r="M4568" s="96"/>
      <c r="N4568" s="103"/>
      <c r="R4568" s="108"/>
      <c r="S4568" s="98"/>
      <c r="T4568" s="105"/>
      <c r="V4568" s="171"/>
      <c r="W4568" s="95"/>
      <c r="X4568" s="129"/>
      <c r="Y4568" s="100"/>
      <c r="Z4568" s="99"/>
      <c r="AA4568" s="100"/>
      <c r="AB4568" s="99"/>
      <c r="AC4568" s="100"/>
      <c r="AD4568" s="105"/>
      <c r="AE4568" s="94"/>
      <c r="AF4568" s="105"/>
      <c r="AG4568" s="94"/>
      <c r="AH4568" s="132"/>
      <c r="AI4568" s="97"/>
      <c r="AJ4568" s="96"/>
      <c r="AK4568" s="176"/>
      <c r="AL4568" s="169"/>
    </row>
    <row r="4569" spans="13:38" x14ac:dyDescent="0.45">
      <c r="M4569" s="96"/>
      <c r="N4569" s="103"/>
      <c r="R4569" s="108"/>
      <c r="S4569" s="98"/>
      <c r="T4569" s="105"/>
      <c r="V4569" s="171"/>
      <c r="W4569" s="95"/>
      <c r="X4569" s="129"/>
      <c r="Y4569" s="100"/>
      <c r="Z4569" s="99"/>
      <c r="AA4569" s="100"/>
      <c r="AB4569" s="99"/>
      <c r="AC4569" s="100"/>
      <c r="AD4569" s="105"/>
      <c r="AE4569" s="94"/>
      <c r="AF4569" s="105"/>
      <c r="AG4569" s="94"/>
      <c r="AH4569" s="132"/>
      <c r="AI4569" s="97"/>
      <c r="AJ4569" s="96"/>
      <c r="AK4569" s="176"/>
      <c r="AL4569" s="169"/>
    </row>
    <row r="4570" spans="13:38" x14ac:dyDescent="0.45">
      <c r="M4570" s="96"/>
      <c r="N4570" s="103"/>
      <c r="R4570" s="108"/>
      <c r="S4570" s="98"/>
      <c r="T4570" s="105"/>
      <c r="V4570" s="171"/>
      <c r="W4570" s="95"/>
      <c r="X4570" s="129"/>
      <c r="Y4570" s="100"/>
      <c r="Z4570" s="99"/>
      <c r="AA4570" s="100"/>
      <c r="AB4570" s="99"/>
      <c r="AC4570" s="100"/>
      <c r="AD4570" s="105"/>
      <c r="AE4570" s="94"/>
      <c r="AF4570" s="105"/>
      <c r="AG4570" s="94"/>
      <c r="AH4570" s="132"/>
      <c r="AI4570" s="97"/>
      <c r="AJ4570" s="96"/>
      <c r="AK4570" s="176"/>
      <c r="AL4570" s="169"/>
    </row>
    <row r="4571" spans="13:38" x14ac:dyDescent="0.45">
      <c r="M4571" s="96"/>
      <c r="N4571" s="103"/>
      <c r="R4571" s="108"/>
      <c r="S4571" s="98"/>
      <c r="T4571" s="105"/>
      <c r="V4571" s="171"/>
      <c r="W4571" s="95"/>
      <c r="X4571" s="129"/>
      <c r="Y4571" s="100"/>
      <c r="Z4571" s="99"/>
      <c r="AA4571" s="100"/>
      <c r="AB4571" s="99"/>
      <c r="AC4571" s="100"/>
      <c r="AD4571" s="105"/>
      <c r="AE4571" s="94"/>
      <c r="AF4571" s="105"/>
      <c r="AG4571" s="94"/>
      <c r="AH4571" s="132"/>
      <c r="AI4571" s="97"/>
      <c r="AJ4571" s="96"/>
      <c r="AK4571" s="176"/>
      <c r="AL4571" s="169"/>
    </row>
    <row r="4572" spans="13:38" x14ac:dyDescent="0.45">
      <c r="M4572" s="96"/>
      <c r="N4572" s="103"/>
      <c r="R4572" s="108"/>
      <c r="S4572" s="98"/>
      <c r="T4572" s="105"/>
      <c r="V4572" s="171"/>
      <c r="W4572" s="95"/>
      <c r="X4572" s="129"/>
      <c r="Y4572" s="100"/>
      <c r="Z4572" s="99"/>
      <c r="AA4572" s="100"/>
      <c r="AB4572" s="99"/>
      <c r="AC4572" s="100"/>
      <c r="AD4572" s="105"/>
      <c r="AE4572" s="94"/>
      <c r="AF4572" s="105"/>
      <c r="AG4572" s="94"/>
      <c r="AH4572" s="132"/>
      <c r="AI4572" s="97"/>
      <c r="AJ4572" s="96"/>
      <c r="AK4572" s="176"/>
      <c r="AL4572" s="169"/>
    </row>
    <row r="4573" spans="13:38" x14ac:dyDescent="0.45">
      <c r="M4573" s="96"/>
      <c r="N4573" s="103"/>
      <c r="R4573" s="108"/>
      <c r="S4573" s="98"/>
      <c r="T4573" s="105"/>
      <c r="V4573" s="171"/>
      <c r="W4573" s="95"/>
      <c r="X4573" s="129"/>
      <c r="Y4573" s="100"/>
      <c r="Z4573" s="99"/>
      <c r="AA4573" s="100"/>
      <c r="AB4573" s="99"/>
      <c r="AC4573" s="100"/>
      <c r="AD4573" s="105"/>
      <c r="AE4573" s="94"/>
      <c r="AF4573" s="105"/>
      <c r="AG4573" s="94"/>
      <c r="AH4573" s="132"/>
      <c r="AI4573" s="97"/>
      <c r="AJ4573" s="96"/>
      <c r="AK4573" s="176"/>
      <c r="AL4573" s="169"/>
    </row>
    <row r="4574" spans="13:38" x14ac:dyDescent="0.45">
      <c r="M4574" s="96"/>
      <c r="N4574" s="103"/>
      <c r="R4574" s="108"/>
      <c r="S4574" s="98"/>
      <c r="T4574" s="105"/>
      <c r="V4574" s="171"/>
      <c r="W4574" s="95"/>
      <c r="X4574" s="129"/>
      <c r="Y4574" s="100"/>
      <c r="Z4574" s="99"/>
      <c r="AA4574" s="100"/>
      <c r="AB4574" s="99"/>
      <c r="AC4574" s="100"/>
      <c r="AD4574" s="105"/>
      <c r="AE4574" s="94"/>
      <c r="AF4574" s="105"/>
      <c r="AG4574" s="94"/>
      <c r="AH4574" s="132"/>
      <c r="AI4574" s="97"/>
      <c r="AJ4574" s="96"/>
      <c r="AK4574" s="176"/>
      <c r="AL4574" s="169"/>
    </row>
    <row r="4575" spans="13:38" x14ac:dyDescent="0.45">
      <c r="M4575" s="96"/>
      <c r="N4575" s="103"/>
      <c r="R4575" s="108"/>
      <c r="S4575" s="98"/>
      <c r="T4575" s="105"/>
      <c r="V4575" s="171"/>
      <c r="W4575" s="95"/>
      <c r="X4575" s="129"/>
      <c r="Y4575" s="100"/>
      <c r="Z4575" s="99"/>
      <c r="AA4575" s="100"/>
      <c r="AB4575" s="99"/>
      <c r="AC4575" s="100"/>
      <c r="AD4575" s="105"/>
      <c r="AE4575" s="94"/>
      <c r="AF4575" s="105"/>
      <c r="AG4575" s="94"/>
      <c r="AH4575" s="132"/>
      <c r="AI4575" s="97"/>
      <c r="AJ4575" s="96"/>
      <c r="AK4575" s="176"/>
      <c r="AL4575" s="169"/>
    </row>
    <row r="4576" spans="13:38" x14ac:dyDescent="0.45">
      <c r="M4576" s="96"/>
      <c r="N4576" s="103"/>
      <c r="R4576" s="108"/>
      <c r="S4576" s="98"/>
      <c r="T4576" s="105"/>
      <c r="V4576" s="171"/>
      <c r="W4576" s="95"/>
      <c r="X4576" s="129"/>
      <c r="Y4576" s="100"/>
      <c r="Z4576" s="99"/>
      <c r="AA4576" s="100"/>
      <c r="AB4576" s="99"/>
      <c r="AC4576" s="100"/>
      <c r="AD4576" s="105"/>
      <c r="AE4576" s="94"/>
      <c r="AF4576" s="105"/>
      <c r="AG4576" s="94"/>
      <c r="AH4576" s="132"/>
      <c r="AI4576" s="97"/>
      <c r="AJ4576" s="96"/>
      <c r="AK4576" s="176"/>
      <c r="AL4576" s="169"/>
    </row>
    <row r="4577" spans="13:38" x14ac:dyDescent="0.45">
      <c r="M4577" s="96"/>
      <c r="N4577" s="103"/>
      <c r="R4577" s="108"/>
      <c r="S4577" s="98"/>
      <c r="T4577" s="105"/>
      <c r="V4577" s="171"/>
      <c r="W4577" s="95"/>
      <c r="X4577" s="129"/>
      <c r="Y4577" s="100"/>
      <c r="Z4577" s="99"/>
      <c r="AA4577" s="100"/>
      <c r="AB4577" s="99"/>
      <c r="AC4577" s="100"/>
      <c r="AD4577" s="105"/>
      <c r="AE4577" s="94"/>
      <c r="AF4577" s="105"/>
      <c r="AG4577" s="94"/>
      <c r="AH4577" s="132"/>
      <c r="AI4577" s="97"/>
      <c r="AJ4577" s="96"/>
      <c r="AK4577" s="176"/>
      <c r="AL4577" s="169"/>
    </row>
    <row r="4578" spans="13:38" x14ac:dyDescent="0.45">
      <c r="M4578" s="96"/>
      <c r="N4578" s="103"/>
      <c r="R4578" s="108"/>
      <c r="S4578" s="98"/>
      <c r="T4578" s="105"/>
      <c r="V4578" s="171"/>
      <c r="W4578" s="95"/>
      <c r="X4578" s="129"/>
      <c r="Y4578" s="100"/>
      <c r="Z4578" s="99"/>
      <c r="AA4578" s="100"/>
      <c r="AB4578" s="99"/>
      <c r="AC4578" s="100"/>
      <c r="AD4578" s="105"/>
      <c r="AE4578" s="94"/>
      <c r="AF4578" s="105"/>
      <c r="AG4578" s="94"/>
      <c r="AH4578" s="132"/>
      <c r="AI4578" s="97"/>
      <c r="AJ4578" s="96"/>
      <c r="AK4578" s="176"/>
      <c r="AL4578" s="169"/>
    </row>
    <row r="4579" spans="13:38" x14ac:dyDescent="0.45">
      <c r="M4579" s="96"/>
      <c r="N4579" s="103"/>
      <c r="R4579" s="108"/>
      <c r="S4579" s="98"/>
      <c r="T4579" s="105"/>
      <c r="V4579" s="171"/>
      <c r="W4579" s="95"/>
      <c r="X4579" s="129"/>
      <c r="Y4579" s="100"/>
      <c r="Z4579" s="99"/>
      <c r="AA4579" s="100"/>
      <c r="AB4579" s="99"/>
      <c r="AC4579" s="100"/>
      <c r="AD4579" s="105"/>
      <c r="AE4579" s="94"/>
      <c r="AF4579" s="105"/>
      <c r="AG4579" s="94"/>
      <c r="AH4579" s="132"/>
      <c r="AI4579" s="97"/>
      <c r="AJ4579" s="96"/>
      <c r="AK4579" s="176"/>
      <c r="AL4579" s="169"/>
    </row>
    <row r="4580" spans="13:38" x14ac:dyDescent="0.45">
      <c r="M4580" s="96"/>
      <c r="N4580" s="103"/>
      <c r="R4580" s="108"/>
      <c r="S4580" s="98"/>
      <c r="T4580" s="105"/>
      <c r="V4580" s="171"/>
      <c r="W4580" s="95"/>
      <c r="X4580" s="129"/>
      <c r="Y4580" s="100"/>
      <c r="Z4580" s="99"/>
      <c r="AA4580" s="100"/>
      <c r="AB4580" s="99"/>
      <c r="AC4580" s="100"/>
      <c r="AD4580" s="105"/>
      <c r="AE4580" s="94"/>
      <c r="AF4580" s="105"/>
      <c r="AG4580" s="94"/>
      <c r="AH4580" s="132"/>
      <c r="AI4580" s="97"/>
      <c r="AJ4580" s="96"/>
      <c r="AK4580" s="176"/>
      <c r="AL4580" s="169"/>
    </row>
    <row r="4581" spans="13:38" x14ac:dyDescent="0.45">
      <c r="M4581" s="96"/>
      <c r="N4581" s="103"/>
      <c r="R4581" s="108"/>
      <c r="S4581" s="98"/>
      <c r="T4581" s="105"/>
      <c r="V4581" s="171"/>
      <c r="W4581" s="95"/>
      <c r="X4581" s="129"/>
      <c r="Y4581" s="100"/>
      <c r="Z4581" s="99"/>
      <c r="AA4581" s="100"/>
      <c r="AB4581" s="99"/>
      <c r="AC4581" s="100"/>
      <c r="AD4581" s="105"/>
      <c r="AE4581" s="94"/>
      <c r="AF4581" s="105"/>
      <c r="AG4581" s="94"/>
      <c r="AH4581" s="132"/>
      <c r="AI4581" s="97"/>
      <c r="AJ4581" s="96"/>
      <c r="AK4581" s="176"/>
      <c r="AL4581" s="169"/>
    </row>
    <row r="4582" spans="13:38" x14ac:dyDescent="0.45">
      <c r="M4582" s="96"/>
      <c r="N4582" s="103"/>
      <c r="R4582" s="108"/>
      <c r="S4582" s="98"/>
      <c r="T4582" s="105"/>
      <c r="V4582" s="171"/>
      <c r="W4582" s="95"/>
      <c r="X4582" s="129"/>
      <c r="Y4582" s="100"/>
      <c r="Z4582" s="99"/>
      <c r="AA4582" s="100"/>
      <c r="AB4582" s="99"/>
      <c r="AC4582" s="100"/>
      <c r="AD4582" s="105"/>
      <c r="AE4582" s="94"/>
      <c r="AF4582" s="105"/>
      <c r="AG4582" s="94"/>
      <c r="AH4582" s="132"/>
      <c r="AI4582" s="97"/>
      <c r="AJ4582" s="96"/>
      <c r="AK4582" s="176"/>
      <c r="AL4582" s="169"/>
    </row>
    <row r="4583" spans="13:38" x14ac:dyDescent="0.45">
      <c r="M4583" s="96"/>
      <c r="N4583" s="103"/>
      <c r="R4583" s="108"/>
      <c r="S4583" s="98"/>
      <c r="T4583" s="105"/>
      <c r="V4583" s="171"/>
      <c r="W4583" s="95"/>
      <c r="X4583" s="129"/>
      <c r="Y4583" s="100"/>
      <c r="Z4583" s="99"/>
      <c r="AA4583" s="100"/>
      <c r="AB4583" s="99"/>
      <c r="AC4583" s="100"/>
      <c r="AD4583" s="105"/>
      <c r="AE4583" s="94"/>
      <c r="AF4583" s="105"/>
      <c r="AG4583" s="94"/>
      <c r="AH4583" s="132"/>
      <c r="AI4583" s="97"/>
      <c r="AJ4583" s="96"/>
      <c r="AK4583" s="176"/>
      <c r="AL4583" s="169"/>
    </row>
    <row r="4584" spans="13:38" x14ac:dyDescent="0.45">
      <c r="M4584" s="96"/>
      <c r="N4584" s="103"/>
      <c r="R4584" s="108"/>
      <c r="S4584" s="98"/>
      <c r="T4584" s="105"/>
      <c r="V4584" s="171"/>
      <c r="W4584" s="95"/>
      <c r="X4584" s="129"/>
      <c r="Y4584" s="100"/>
      <c r="Z4584" s="99"/>
      <c r="AA4584" s="100"/>
      <c r="AB4584" s="99"/>
      <c r="AC4584" s="100"/>
      <c r="AD4584" s="105"/>
      <c r="AE4584" s="94"/>
      <c r="AF4584" s="105"/>
      <c r="AG4584" s="94"/>
      <c r="AH4584" s="132"/>
      <c r="AI4584" s="97"/>
      <c r="AJ4584" s="96"/>
      <c r="AK4584" s="176"/>
      <c r="AL4584" s="169"/>
    </row>
    <row r="4585" spans="13:38" x14ac:dyDescent="0.45">
      <c r="M4585" s="96"/>
      <c r="N4585" s="103"/>
      <c r="R4585" s="108"/>
      <c r="S4585" s="98"/>
      <c r="T4585" s="105"/>
      <c r="V4585" s="171"/>
      <c r="W4585" s="95"/>
      <c r="X4585" s="129"/>
      <c r="Y4585" s="100"/>
      <c r="Z4585" s="99"/>
      <c r="AA4585" s="100"/>
      <c r="AB4585" s="99"/>
      <c r="AC4585" s="100"/>
      <c r="AD4585" s="105"/>
      <c r="AE4585" s="94"/>
      <c r="AF4585" s="105"/>
      <c r="AG4585" s="94"/>
      <c r="AH4585" s="132"/>
      <c r="AI4585" s="97"/>
      <c r="AJ4585" s="96"/>
      <c r="AK4585" s="176"/>
      <c r="AL4585" s="169"/>
    </row>
    <row r="4586" spans="13:38" x14ac:dyDescent="0.45">
      <c r="M4586" s="96"/>
      <c r="N4586" s="103"/>
      <c r="R4586" s="108"/>
      <c r="S4586" s="98"/>
      <c r="T4586" s="105"/>
      <c r="V4586" s="171"/>
      <c r="W4586" s="95"/>
      <c r="X4586" s="129"/>
      <c r="Y4586" s="100"/>
      <c r="Z4586" s="99"/>
      <c r="AA4586" s="100"/>
      <c r="AB4586" s="99"/>
      <c r="AC4586" s="100"/>
      <c r="AD4586" s="105"/>
      <c r="AE4586" s="94"/>
      <c r="AF4586" s="105"/>
      <c r="AG4586" s="94"/>
      <c r="AH4586" s="132"/>
      <c r="AI4586" s="97"/>
      <c r="AJ4586" s="96"/>
      <c r="AK4586" s="176"/>
      <c r="AL4586" s="169"/>
    </row>
    <row r="4587" spans="13:38" x14ac:dyDescent="0.45">
      <c r="M4587" s="96"/>
      <c r="N4587" s="103"/>
      <c r="R4587" s="108"/>
      <c r="S4587" s="98"/>
      <c r="T4587" s="105"/>
      <c r="V4587" s="171"/>
      <c r="W4587" s="95"/>
      <c r="X4587" s="129"/>
      <c r="Y4587" s="100"/>
      <c r="Z4587" s="99"/>
      <c r="AA4587" s="100"/>
      <c r="AB4587" s="99"/>
      <c r="AC4587" s="100"/>
      <c r="AD4587" s="105"/>
      <c r="AE4587" s="94"/>
      <c r="AF4587" s="105"/>
      <c r="AG4587" s="94"/>
      <c r="AH4587" s="132"/>
      <c r="AI4587" s="97"/>
      <c r="AJ4587" s="96"/>
      <c r="AK4587" s="176"/>
      <c r="AL4587" s="169"/>
    </row>
    <row r="4588" spans="13:38" x14ac:dyDescent="0.45">
      <c r="M4588" s="96"/>
      <c r="N4588" s="103"/>
      <c r="R4588" s="108"/>
      <c r="S4588" s="98"/>
      <c r="T4588" s="105"/>
      <c r="V4588" s="171"/>
      <c r="W4588" s="95"/>
      <c r="X4588" s="129"/>
      <c r="Y4588" s="100"/>
      <c r="Z4588" s="99"/>
      <c r="AA4588" s="100"/>
      <c r="AB4588" s="99"/>
      <c r="AC4588" s="100"/>
      <c r="AD4588" s="105"/>
      <c r="AE4588" s="94"/>
      <c r="AF4588" s="105"/>
      <c r="AG4588" s="94"/>
      <c r="AH4588" s="132"/>
      <c r="AI4588" s="97"/>
      <c r="AJ4588" s="96"/>
      <c r="AK4588" s="176"/>
      <c r="AL4588" s="169"/>
    </row>
    <row r="4589" spans="13:38" x14ac:dyDescent="0.45">
      <c r="M4589" s="96"/>
      <c r="N4589" s="103"/>
      <c r="R4589" s="108"/>
      <c r="S4589" s="98"/>
      <c r="T4589" s="105"/>
      <c r="V4589" s="171"/>
      <c r="W4589" s="95"/>
      <c r="X4589" s="129"/>
      <c r="Y4589" s="100"/>
      <c r="Z4589" s="99"/>
      <c r="AA4589" s="100"/>
      <c r="AB4589" s="99"/>
      <c r="AC4589" s="100"/>
      <c r="AD4589" s="105"/>
      <c r="AE4589" s="94"/>
      <c r="AF4589" s="105"/>
      <c r="AG4589" s="94"/>
      <c r="AH4589" s="132"/>
      <c r="AI4589" s="97"/>
      <c r="AJ4589" s="96"/>
      <c r="AK4589" s="176"/>
      <c r="AL4589" s="169"/>
    </row>
    <row r="4590" spans="13:38" x14ac:dyDescent="0.45">
      <c r="M4590" s="96"/>
      <c r="N4590" s="103"/>
      <c r="R4590" s="108"/>
      <c r="S4590" s="98"/>
      <c r="T4590" s="105"/>
      <c r="V4590" s="171"/>
      <c r="W4590" s="95"/>
      <c r="X4590" s="129"/>
      <c r="Y4590" s="100"/>
      <c r="Z4590" s="99"/>
      <c r="AA4590" s="100"/>
      <c r="AB4590" s="99"/>
      <c r="AC4590" s="100"/>
      <c r="AD4590" s="105"/>
      <c r="AE4590" s="94"/>
      <c r="AF4590" s="105"/>
      <c r="AG4590" s="94"/>
      <c r="AH4590" s="132"/>
      <c r="AI4590" s="97"/>
      <c r="AJ4590" s="96"/>
      <c r="AK4590" s="176"/>
      <c r="AL4590" s="169"/>
    </row>
    <row r="4591" spans="13:38" x14ac:dyDescent="0.45">
      <c r="M4591" s="96"/>
      <c r="N4591" s="103"/>
      <c r="R4591" s="108"/>
      <c r="S4591" s="98"/>
      <c r="T4591" s="105"/>
      <c r="V4591" s="171"/>
      <c r="W4591" s="95"/>
      <c r="X4591" s="129"/>
      <c r="Y4591" s="100"/>
      <c r="Z4591" s="99"/>
      <c r="AA4591" s="100"/>
      <c r="AB4591" s="99"/>
      <c r="AC4591" s="100"/>
      <c r="AD4591" s="105"/>
      <c r="AE4591" s="94"/>
      <c r="AF4591" s="105"/>
      <c r="AG4591" s="94"/>
      <c r="AH4591" s="132"/>
      <c r="AI4591" s="97"/>
      <c r="AJ4591" s="96"/>
      <c r="AK4591" s="176"/>
      <c r="AL4591" s="169"/>
    </row>
    <row r="4592" spans="13:38" x14ac:dyDescent="0.45">
      <c r="M4592" s="96"/>
      <c r="N4592" s="103"/>
      <c r="R4592" s="108"/>
      <c r="S4592" s="98"/>
      <c r="T4592" s="105"/>
      <c r="V4592" s="171"/>
      <c r="W4592" s="95"/>
      <c r="X4592" s="129"/>
      <c r="Y4592" s="100"/>
      <c r="Z4592" s="99"/>
      <c r="AA4592" s="100"/>
      <c r="AB4592" s="99"/>
      <c r="AC4592" s="100"/>
      <c r="AD4592" s="105"/>
      <c r="AE4592" s="94"/>
      <c r="AF4592" s="105"/>
      <c r="AG4592" s="94"/>
      <c r="AH4592" s="132"/>
      <c r="AI4592" s="97"/>
      <c r="AJ4592" s="96"/>
      <c r="AK4592" s="176"/>
      <c r="AL4592" s="169"/>
    </row>
    <row r="4593" spans="13:38" x14ac:dyDescent="0.45">
      <c r="M4593" s="96"/>
      <c r="N4593" s="103"/>
      <c r="R4593" s="108"/>
      <c r="S4593" s="98"/>
      <c r="T4593" s="105"/>
      <c r="V4593" s="171"/>
      <c r="W4593" s="95"/>
      <c r="X4593" s="129"/>
      <c r="Y4593" s="100"/>
      <c r="Z4593" s="99"/>
      <c r="AA4593" s="100"/>
      <c r="AB4593" s="99"/>
      <c r="AC4593" s="100"/>
      <c r="AD4593" s="105"/>
      <c r="AE4593" s="94"/>
      <c r="AF4593" s="105"/>
      <c r="AG4593" s="94"/>
      <c r="AH4593" s="132"/>
      <c r="AI4593" s="97"/>
      <c r="AJ4593" s="96"/>
      <c r="AK4593" s="176"/>
      <c r="AL4593" s="169"/>
    </row>
    <row r="4594" spans="13:38" x14ac:dyDescent="0.45">
      <c r="M4594" s="96"/>
      <c r="N4594" s="103"/>
      <c r="R4594" s="108"/>
      <c r="S4594" s="98"/>
      <c r="T4594" s="105"/>
      <c r="V4594" s="171"/>
      <c r="W4594" s="95"/>
      <c r="X4594" s="129"/>
      <c r="Y4594" s="100"/>
      <c r="Z4594" s="99"/>
      <c r="AA4594" s="100"/>
      <c r="AB4594" s="99"/>
      <c r="AC4594" s="100"/>
      <c r="AD4594" s="105"/>
      <c r="AE4594" s="94"/>
      <c r="AF4594" s="105"/>
      <c r="AG4594" s="94"/>
      <c r="AH4594" s="132"/>
      <c r="AI4594" s="97"/>
      <c r="AJ4594" s="96"/>
      <c r="AK4594" s="176"/>
      <c r="AL4594" s="169"/>
    </row>
    <row r="4595" spans="13:38" x14ac:dyDescent="0.45">
      <c r="M4595" s="96"/>
      <c r="N4595" s="103"/>
      <c r="R4595" s="108"/>
      <c r="S4595" s="98"/>
      <c r="T4595" s="105"/>
      <c r="V4595" s="171"/>
      <c r="W4595" s="95"/>
      <c r="X4595" s="129"/>
      <c r="Y4595" s="100"/>
      <c r="Z4595" s="99"/>
      <c r="AA4595" s="100"/>
      <c r="AB4595" s="99"/>
      <c r="AC4595" s="100"/>
      <c r="AD4595" s="105"/>
      <c r="AE4595" s="94"/>
      <c r="AF4595" s="105"/>
      <c r="AG4595" s="94"/>
      <c r="AH4595" s="132"/>
      <c r="AI4595" s="97"/>
      <c r="AJ4595" s="96"/>
      <c r="AK4595" s="176"/>
      <c r="AL4595" s="169"/>
    </row>
    <row r="4596" spans="13:38" x14ac:dyDescent="0.45">
      <c r="M4596" s="96"/>
      <c r="N4596" s="103"/>
      <c r="R4596" s="108"/>
      <c r="S4596" s="98"/>
      <c r="T4596" s="105"/>
      <c r="V4596" s="171"/>
      <c r="W4596" s="95"/>
      <c r="X4596" s="129"/>
      <c r="Y4596" s="100"/>
      <c r="Z4596" s="99"/>
      <c r="AA4596" s="100"/>
      <c r="AB4596" s="99"/>
      <c r="AC4596" s="100"/>
      <c r="AD4596" s="105"/>
      <c r="AE4596" s="94"/>
      <c r="AF4596" s="105"/>
      <c r="AG4596" s="94"/>
      <c r="AH4596" s="132"/>
      <c r="AI4596" s="97"/>
      <c r="AJ4596" s="96"/>
      <c r="AK4596" s="176"/>
      <c r="AL4596" s="169"/>
    </row>
    <row r="4597" spans="13:38" x14ac:dyDescent="0.45">
      <c r="M4597" s="96"/>
      <c r="N4597" s="103"/>
      <c r="R4597" s="108"/>
      <c r="S4597" s="98"/>
      <c r="T4597" s="105"/>
      <c r="V4597" s="171"/>
      <c r="W4597" s="95"/>
      <c r="X4597" s="129"/>
      <c r="Y4597" s="100"/>
      <c r="Z4597" s="99"/>
      <c r="AA4597" s="100"/>
      <c r="AB4597" s="99"/>
      <c r="AC4597" s="100"/>
      <c r="AD4597" s="105"/>
      <c r="AE4597" s="94"/>
      <c r="AF4597" s="105"/>
      <c r="AG4597" s="94"/>
      <c r="AH4597" s="132"/>
      <c r="AI4597" s="97"/>
      <c r="AJ4597" s="96"/>
      <c r="AK4597" s="176"/>
      <c r="AL4597" s="169"/>
    </row>
    <row r="4598" spans="13:38" x14ac:dyDescent="0.45">
      <c r="M4598" s="96"/>
      <c r="N4598" s="103"/>
      <c r="R4598" s="108"/>
      <c r="S4598" s="98"/>
      <c r="T4598" s="105"/>
      <c r="V4598" s="171"/>
      <c r="W4598" s="95"/>
      <c r="X4598" s="129"/>
      <c r="Y4598" s="100"/>
      <c r="Z4598" s="99"/>
      <c r="AA4598" s="100"/>
      <c r="AB4598" s="99"/>
      <c r="AC4598" s="100"/>
      <c r="AD4598" s="105"/>
      <c r="AE4598" s="94"/>
      <c r="AF4598" s="105"/>
      <c r="AG4598" s="94"/>
      <c r="AH4598" s="132"/>
      <c r="AI4598" s="97"/>
      <c r="AJ4598" s="96"/>
      <c r="AK4598" s="176"/>
      <c r="AL4598" s="169"/>
    </row>
    <row r="4599" spans="13:38" x14ac:dyDescent="0.45">
      <c r="M4599" s="96"/>
      <c r="N4599" s="103"/>
      <c r="R4599" s="108"/>
      <c r="S4599" s="98"/>
      <c r="T4599" s="105"/>
      <c r="V4599" s="171"/>
      <c r="W4599" s="95"/>
      <c r="X4599" s="129"/>
      <c r="Y4599" s="100"/>
      <c r="Z4599" s="99"/>
      <c r="AA4599" s="100"/>
      <c r="AB4599" s="99"/>
      <c r="AC4599" s="100"/>
      <c r="AD4599" s="105"/>
      <c r="AE4599" s="94"/>
      <c r="AF4599" s="105"/>
      <c r="AG4599" s="94"/>
      <c r="AH4599" s="132"/>
      <c r="AI4599" s="97"/>
      <c r="AJ4599" s="96"/>
      <c r="AK4599" s="176"/>
      <c r="AL4599" s="169"/>
    </row>
    <row r="4600" spans="13:38" x14ac:dyDescent="0.45">
      <c r="M4600" s="96"/>
      <c r="N4600" s="103"/>
      <c r="R4600" s="108"/>
      <c r="S4600" s="98"/>
      <c r="T4600" s="105"/>
      <c r="V4600" s="171"/>
      <c r="W4600" s="95"/>
      <c r="X4600" s="129"/>
      <c r="Y4600" s="100"/>
      <c r="Z4600" s="99"/>
      <c r="AA4600" s="100"/>
      <c r="AB4600" s="99"/>
      <c r="AC4600" s="100"/>
      <c r="AD4600" s="105"/>
      <c r="AE4600" s="94"/>
      <c r="AF4600" s="105"/>
      <c r="AG4600" s="94"/>
      <c r="AH4600" s="132"/>
      <c r="AI4600" s="97"/>
      <c r="AJ4600" s="96"/>
      <c r="AK4600" s="176"/>
      <c r="AL4600" s="169"/>
    </row>
    <row r="4601" spans="13:38" x14ac:dyDescent="0.45">
      <c r="M4601" s="96"/>
      <c r="N4601" s="103"/>
      <c r="R4601" s="108"/>
      <c r="S4601" s="98"/>
      <c r="T4601" s="105"/>
      <c r="V4601" s="171"/>
      <c r="W4601" s="95"/>
      <c r="X4601" s="129"/>
      <c r="Y4601" s="100"/>
      <c r="Z4601" s="99"/>
      <c r="AA4601" s="100"/>
      <c r="AB4601" s="99"/>
      <c r="AC4601" s="100"/>
      <c r="AD4601" s="105"/>
      <c r="AE4601" s="94"/>
      <c r="AF4601" s="105"/>
      <c r="AG4601" s="94"/>
      <c r="AH4601" s="132"/>
      <c r="AI4601" s="97"/>
      <c r="AJ4601" s="96"/>
      <c r="AK4601" s="176"/>
      <c r="AL4601" s="169"/>
    </row>
    <row r="4602" spans="13:38" x14ac:dyDescent="0.45">
      <c r="M4602" s="96"/>
      <c r="N4602" s="103"/>
      <c r="R4602" s="108"/>
      <c r="S4602" s="98"/>
      <c r="T4602" s="105"/>
      <c r="V4602" s="171"/>
      <c r="W4602" s="95"/>
      <c r="X4602" s="129"/>
      <c r="Y4602" s="100"/>
      <c r="Z4602" s="99"/>
      <c r="AA4602" s="100"/>
      <c r="AB4602" s="99"/>
      <c r="AC4602" s="100"/>
      <c r="AD4602" s="105"/>
      <c r="AE4602" s="94"/>
      <c r="AF4602" s="105"/>
      <c r="AG4602" s="94"/>
      <c r="AH4602" s="132"/>
      <c r="AI4602" s="97"/>
      <c r="AJ4602" s="96"/>
      <c r="AK4602" s="176"/>
      <c r="AL4602" s="169"/>
    </row>
    <row r="4603" spans="13:38" x14ac:dyDescent="0.45">
      <c r="M4603" s="96"/>
      <c r="N4603" s="103"/>
      <c r="R4603" s="108"/>
      <c r="S4603" s="98"/>
      <c r="T4603" s="105"/>
      <c r="V4603" s="171"/>
      <c r="W4603" s="95"/>
      <c r="X4603" s="129"/>
      <c r="Y4603" s="100"/>
      <c r="Z4603" s="99"/>
      <c r="AA4603" s="100"/>
      <c r="AB4603" s="99"/>
      <c r="AC4603" s="100"/>
      <c r="AD4603" s="105"/>
      <c r="AE4603" s="94"/>
      <c r="AF4603" s="105"/>
      <c r="AG4603" s="94"/>
      <c r="AH4603" s="132"/>
      <c r="AI4603" s="97"/>
      <c r="AJ4603" s="96"/>
      <c r="AK4603" s="176"/>
      <c r="AL4603" s="169"/>
    </row>
    <row r="4604" spans="13:38" x14ac:dyDescent="0.45">
      <c r="M4604" s="96"/>
      <c r="N4604" s="103"/>
      <c r="R4604" s="108"/>
      <c r="S4604" s="98"/>
      <c r="T4604" s="105"/>
      <c r="V4604" s="171"/>
      <c r="W4604" s="95"/>
      <c r="X4604" s="129"/>
      <c r="Y4604" s="100"/>
      <c r="Z4604" s="99"/>
      <c r="AA4604" s="100"/>
      <c r="AB4604" s="99"/>
      <c r="AC4604" s="100"/>
      <c r="AD4604" s="105"/>
      <c r="AE4604" s="94"/>
      <c r="AF4604" s="105"/>
      <c r="AG4604" s="94"/>
      <c r="AH4604" s="132"/>
      <c r="AI4604" s="97"/>
      <c r="AJ4604" s="96"/>
      <c r="AK4604" s="176"/>
      <c r="AL4604" s="169"/>
    </row>
    <row r="4605" spans="13:38" x14ac:dyDescent="0.45">
      <c r="M4605" s="96"/>
      <c r="N4605" s="103"/>
      <c r="R4605" s="108"/>
      <c r="S4605" s="98"/>
      <c r="T4605" s="105"/>
      <c r="V4605" s="171"/>
      <c r="W4605" s="95"/>
      <c r="X4605" s="129"/>
      <c r="Y4605" s="100"/>
      <c r="Z4605" s="99"/>
      <c r="AA4605" s="100"/>
      <c r="AB4605" s="99"/>
      <c r="AC4605" s="100"/>
      <c r="AD4605" s="105"/>
      <c r="AE4605" s="94"/>
      <c r="AF4605" s="105"/>
      <c r="AG4605" s="94"/>
      <c r="AH4605" s="132"/>
      <c r="AI4605" s="97"/>
      <c r="AJ4605" s="96"/>
      <c r="AK4605" s="176"/>
      <c r="AL4605" s="169"/>
    </row>
    <row r="4606" spans="13:38" x14ac:dyDescent="0.45">
      <c r="M4606" s="96"/>
      <c r="N4606" s="103"/>
      <c r="R4606" s="108"/>
      <c r="S4606" s="98"/>
      <c r="T4606" s="105"/>
      <c r="V4606" s="171"/>
      <c r="W4606" s="95"/>
      <c r="X4606" s="129"/>
      <c r="Y4606" s="100"/>
      <c r="Z4606" s="99"/>
      <c r="AA4606" s="100"/>
      <c r="AB4606" s="99"/>
      <c r="AC4606" s="100"/>
      <c r="AD4606" s="105"/>
      <c r="AE4606" s="94"/>
      <c r="AF4606" s="105"/>
      <c r="AG4606" s="94"/>
      <c r="AH4606" s="132"/>
      <c r="AI4606" s="97"/>
      <c r="AJ4606" s="96"/>
      <c r="AK4606" s="176"/>
      <c r="AL4606" s="169"/>
    </row>
    <row r="4607" spans="13:38" x14ac:dyDescent="0.45">
      <c r="M4607" s="96"/>
      <c r="N4607" s="103"/>
      <c r="R4607" s="108"/>
      <c r="S4607" s="98"/>
      <c r="T4607" s="105"/>
      <c r="V4607" s="171"/>
      <c r="W4607" s="95"/>
      <c r="X4607" s="129"/>
      <c r="Y4607" s="100"/>
      <c r="Z4607" s="99"/>
      <c r="AA4607" s="100"/>
      <c r="AB4607" s="99"/>
      <c r="AC4607" s="100"/>
      <c r="AD4607" s="105"/>
      <c r="AE4607" s="94"/>
      <c r="AF4607" s="105"/>
      <c r="AG4607" s="94"/>
      <c r="AH4607" s="132"/>
      <c r="AI4607" s="97"/>
      <c r="AJ4607" s="96"/>
      <c r="AK4607" s="176"/>
      <c r="AL4607" s="169"/>
    </row>
    <row r="4608" spans="13:38" x14ac:dyDescent="0.45">
      <c r="M4608" s="96"/>
      <c r="N4608" s="103"/>
      <c r="R4608" s="108"/>
      <c r="S4608" s="98"/>
      <c r="T4608" s="105"/>
      <c r="V4608" s="171"/>
      <c r="W4608" s="95"/>
      <c r="X4608" s="129"/>
      <c r="Y4608" s="100"/>
      <c r="Z4608" s="99"/>
      <c r="AA4608" s="100"/>
      <c r="AB4608" s="99"/>
      <c r="AC4608" s="100"/>
      <c r="AD4608" s="105"/>
      <c r="AE4608" s="94"/>
      <c r="AF4608" s="105"/>
      <c r="AG4608" s="94"/>
      <c r="AH4608" s="132"/>
      <c r="AI4608" s="97"/>
      <c r="AJ4608" s="96"/>
      <c r="AK4608" s="176"/>
      <c r="AL4608" s="169"/>
    </row>
    <row r="4609" spans="13:38" x14ac:dyDescent="0.45">
      <c r="M4609" s="96"/>
      <c r="N4609" s="103"/>
      <c r="R4609" s="108"/>
      <c r="S4609" s="98"/>
      <c r="T4609" s="105"/>
      <c r="V4609" s="171"/>
      <c r="W4609" s="95"/>
      <c r="X4609" s="129"/>
      <c r="Y4609" s="100"/>
      <c r="Z4609" s="99"/>
      <c r="AA4609" s="100"/>
      <c r="AB4609" s="99"/>
      <c r="AC4609" s="100"/>
      <c r="AD4609" s="105"/>
      <c r="AE4609" s="94"/>
      <c r="AF4609" s="105"/>
      <c r="AG4609" s="94"/>
      <c r="AH4609" s="132"/>
      <c r="AI4609" s="97"/>
      <c r="AJ4609" s="96"/>
      <c r="AK4609" s="176"/>
      <c r="AL4609" s="169"/>
    </row>
    <row r="4610" spans="13:38" x14ac:dyDescent="0.45">
      <c r="M4610" s="96"/>
      <c r="N4610" s="103"/>
      <c r="R4610" s="108"/>
      <c r="S4610" s="98"/>
      <c r="T4610" s="105"/>
      <c r="V4610" s="171"/>
      <c r="W4610" s="95"/>
      <c r="X4610" s="129"/>
      <c r="Y4610" s="100"/>
      <c r="Z4610" s="99"/>
      <c r="AA4610" s="100"/>
      <c r="AB4610" s="99"/>
      <c r="AC4610" s="100"/>
      <c r="AD4610" s="105"/>
      <c r="AE4610" s="94"/>
      <c r="AF4610" s="105"/>
      <c r="AG4610" s="94"/>
      <c r="AH4610" s="132"/>
      <c r="AI4610" s="97"/>
      <c r="AJ4610" s="96"/>
      <c r="AK4610" s="176"/>
      <c r="AL4610" s="169"/>
    </row>
    <row r="4611" spans="13:38" x14ac:dyDescent="0.45">
      <c r="M4611" s="96"/>
      <c r="N4611" s="103"/>
      <c r="R4611" s="108"/>
      <c r="S4611" s="98"/>
      <c r="T4611" s="105"/>
      <c r="V4611" s="171"/>
      <c r="W4611" s="95"/>
      <c r="X4611" s="129"/>
      <c r="Y4611" s="100"/>
      <c r="Z4611" s="99"/>
      <c r="AA4611" s="100"/>
      <c r="AB4611" s="99"/>
      <c r="AC4611" s="100"/>
      <c r="AD4611" s="105"/>
      <c r="AE4611" s="94"/>
      <c r="AF4611" s="105"/>
      <c r="AG4611" s="94"/>
      <c r="AH4611" s="132"/>
      <c r="AI4611" s="97"/>
      <c r="AJ4611" s="96"/>
      <c r="AK4611" s="176"/>
      <c r="AL4611" s="169"/>
    </row>
    <row r="4612" spans="13:38" x14ac:dyDescent="0.45">
      <c r="M4612" s="96"/>
      <c r="N4612" s="103"/>
      <c r="R4612" s="108"/>
      <c r="S4612" s="98"/>
      <c r="T4612" s="105"/>
      <c r="V4612" s="171"/>
      <c r="W4612" s="95"/>
      <c r="X4612" s="129"/>
      <c r="Y4612" s="100"/>
      <c r="Z4612" s="99"/>
      <c r="AA4612" s="100"/>
      <c r="AB4612" s="99"/>
      <c r="AC4612" s="100"/>
      <c r="AD4612" s="105"/>
      <c r="AE4612" s="94"/>
      <c r="AF4612" s="105"/>
      <c r="AG4612" s="94"/>
      <c r="AH4612" s="132"/>
      <c r="AI4612" s="97"/>
      <c r="AJ4612" s="96"/>
      <c r="AK4612" s="176"/>
      <c r="AL4612" s="169"/>
    </row>
    <row r="4613" spans="13:38" x14ac:dyDescent="0.45">
      <c r="M4613" s="96"/>
      <c r="N4613" s="103"/>
      <c r="R4613" s="108"/>
      <c r="S4613" s="98"/>
      <c r="T4613" s="105"/>
      <c r="V4613" s="171"/>
      <c r="W4613" s="95"/>
      <c r="X4613" s="129"/>
      <c r="Y4613" s="100"/>
      <c r="Z4613" s="99"/>
      <c r="AA4613" s="100"/>
      <c r="AB4613" s="99"/>
      <c r="AC4613" s="100"/>
      <c r="AD4613" s="105"/>
      <c r="AE4613" s="94"/>
      <c r="AF4613" s="105"/>
      <c r="AG4613" s="94"/>
      <c r="AH4613" s="132"/>
      <c r="AI4613" s="97"/>
      <c r="AJ4613" s="96"/>
      <c r="AK4613" s="176"/>
      <c r="AL4613" s="169"/>
    </row>
    <row r="4614" spans="13:38" x14ac:dyDescent="0.45">
      <c r="M4614" s="96"/>
      <c r="N4614" s="103"/>
      <c r="R4614" s="108"/>
      <c r="S4614" s="98"/>
      <c r="T4614" s="105"/>
      <c r="V4614" s="171"/>
      <c r="W4614" s="95"/>
      <c r="X4614" s="129"/>
      <c r="Y4614" s="100"/>
      <c r="Z4614" s="99"/>
      <c r="AA4614" s="100"/>
      <c r="AB4614" s="99"/>
      <c r="AC4614" s="100"/>
      <c r="AD4614" s="105"/>
      <c r="AE4614" s="94"/>
      <c r="AF4614" s="105"/>
      <c r="AG4614" s="94"/>
      <c r="AH4614" s="132"/>
      <c r="AI4614" s="97"/>
      <c r="AJ4614" s="96"/>
      <c r="AK4614" s="176"/>
      <c r="AL4614" s="169"/>
    </row>
    <row r="4615" spans="13:38" x14ac:dyDescent="0.45">
      <c r="M4615" s="96"/>
      <c r="N4615" s="103"/>
      <c r="R4615" s="108"/>
      <c r="S4615" s="98"/>
      <c r="T4615" s="105"/>
      <c r="V4615" s="171"/>
      <c r="W4615" s="95"/>
      <c r="X4615" s="129"/>
      <c r="Y4615" s="100"/>
      <c r="Z4615" s="99"/>
      <c r="AA4615" s="100"/>
      <c r="AB4615" s="99"/>
      <c r="AC4615" s="100"/>
      <c r="AD4615" s="105"/>
      <c r="AE4615" s="94"/>
      <c r="AF4615" s="105"/>
      <c r="AG4615" s="94"/>
      <c r="AH4615" s="132"/>
      <c r="AI4615" s="97"/>
      <c r="AJ4615" s="96"/>
      <c r="AK4615" s="176"/>
      <c r="AL4615" s="169"/>
    </row>
    <row r="4616" spans="13:38" x14ac:dyDescent="0.45">
      <c r="M4616" s="96"/>
      <c r="N4616" s="103"/>
      <c r="R4616" s="108"/>
      <c r="S4616" s="98"/>
      <c r="T4616" s="105"/>
      <c r="V4616" s="171"/>
      <c r="W4616" s="95"/>
      <c r="X4616" s="129"/>
      <c r="Y4616" s="100"/>
      <c r="Z4616" s="99"/>
      <c r="AA4616" s="100"/>
      <c r="AB4616" s="99"/>
      <c r="AC4616" s="100"/>
      <c r="AD4616" s="105"/>
      <c r="AE4616" s="94"/>
      <c r="AF4616" s="105"/>
      <c r="AG4616" s="94"/>
      <c r="AH4616" s="132"/>
      <c r="AI4616" s="97"/>
      <c r="AJ4616" s="96"/>
      <c r="AK4616" s="176"/>
      <c r="AL4616" s="169"/>
    </row>
    <row r="4617" spans="13:38" x14ac:dyDescent="0.45">
      <c r="M4617" s="96"/>
      <c r="N4617" s="103"/>
      <c r="R4617" s="108"/>
      <c r="S4617" s="98"/>
      <c r="T4617" s="105"/>
      <c r="V4617" s="171"/>
      <c r="W4617" s="95"/>
      <c r="X4617" s="129"/>
      <c r="Y4617" s="100"/>
      <c r="Z4617" s="99"/>
      <c r="AA4617" s="100"/>
      <c r="AB4617" s="99"/>
      <c r="AC4617" s="100"/>
      <c r="AD4617" s="105"/>
      <c r="AE4617" s="94"/>
      <c r="AF4617" s="105"/>
      <c r="AG4617" s="94"/>
      <c r="AH4617" s="132"/>
      <c r="AI4617" s="97"/>
      <c r="AJ4617" s="96"/>
      <c r="AK4617" s="176"/>
      <c r="AL4617" s="169"/>
    </row>
    <row r="4618" spans="13:38" x14ac:dyDescent="0.45">
      <c r="M4618" s="96"/>
      <c r="N4618" s="103"/>
      <c r="R4618" s="108"/>
      <c r="S4618" s="98"/>
      <c r="T4618" s="105"/>
      <c r="V4618" s="171"/>
      <c r="W4618" s="95"/>
      <c r="X4618" s="129"/>
      <c r="Y4618" s="100"/>
      <c r="Z4618" s="99"/>
      <c r="AA4618" s="100"/>
      <c r="AB4618" s="99"/>
      <c r="AC4618" s="100"/>
      <c r="AD4618" s="105"/>
      <c r="AE4618" s="94"/>
      <c r="AF4618" s="105"/>
      <c r="AG4618" s="94"/>
      <c r="AH4618" s="132"/>
      <c r="AI4618" s="97"/>
      <c r="AJ4618" s="96"/>
      <c r="AK4618" s="176"/>
      <c r="AL4618" s="169"/>
    </row>
    <row r="4619" spans="13:38" x14ac:dyDescent="0.45">
      <c r="M4619" s="96"/>
      <c r="N4619" s="103"/>
      <c r="R4619" s="108"/>
      <c r="S4619" s="98"/>
      <c r="T4619" s="105"/>
      <c r="V4619" s="171"/>
      <c r="W4619" s="95"/>
      <c r="X4619" s="129"/>
      <c r="Y4619" s="100"/>
      <c r="Z4619" s="99"/>
      <c r="AA4619" s="100"/>
      <c r="AB4619" s="99"/>
      <c r="AC4619" s="100"/>
      <c r="AD4619" s="105"/>
      <c r="AE4619" s="94"/>
      <c r="AF4619" s="105"/>
      <c r="AG4619" s="94"/>
      <c r="AH4619" s="132"/>
      <c r="AI4619" s="97"/>
      <c r="AJ4619" s="96"/>
      <c r="AK4619" s="176"/>
      <c r="AL4619" s="169"/>
    </row>
    <row r="4620" spans="13:38" x14ac:dyDescent="0.45">
      <c r="M4620" s="96"/>
      <c r="N4620" s="103"/>
      <c r="R4620" s="108"/>
      <c r="S4620" s="98"/>
      <c r="T4620" s="105"/>
      <c r="V4620" s="171"/>
      <c r="W4620" s="95"/>
      <c r="X4620" s="129"/>
      <c r="Y4620" s="100"/>
      <c r="Z4620" s="99"/>
      <c r="AA4620" s="100"/>
      <c r="AB4620" s="99"/>
      <c r="AC4620" s="100"/>
      <c r="AD4620" s="105"/>
      <c r="AE4620" s="94"/>
      <c r="AF4620" s="105"/>
      <c r="AG4620" s="94"/>
      <c r="AH4620" s="132"/>
      <c r="AI4620" s="97"/>
      <c r="AJ4620" s="96"/>
      <c r="AK4620" s="176"/>
      <c r="AL4620" s="169"/>
    </row>
    <row r="4621" spans="13:38" x14ac:dyDescent="0.45">
      <c r="M4621" s="96"/>
      <c r="N4621" s="103"/>
      <c r="R4621" s="108"/>
      <c r="S4621" s="98"/>
      <c r="T4621" s="105"/>
      <c r="V4621" s="171"/>
      <c r="W4621" s="95"/>
      <c r="X4621" s="129"/>
      <c r="Y4621" s="100"/>
      <c r="Z4621" s="99"/>
      <c r="AA4621" s="100"/>
      <c r="AB4621" s="99"/>
      <c r="AC4621" s="100"/>
      <c r="AD4621" s="105"/>
      <c r="AE4621" s="94"/>
      <c r="AF4621" s="105"/>
      <c r="AG4621" s="94"/>
      <c r="AH4621" s="132"/>
      <c r="AI4621" s="97"/>
      <c r="AJ4621" s="96"/>
      <c r="AK4621" s="176"/>
      <c r="AL4621" s="169"/>
    </row>
    <row r="4622" spans="13:38" x14ac:dyDescent="0.45">
      <c r="M4622" s="96"/>
      <c r="N4622" s="103"/>
      <c r="R4622" s="108"/>
      <c r="S4622" s="98"/>
      <c r="T4622" s="105"/>
      <c r="V4622" s="171"/>
      <c r="W4622" s="95"/>
      <c r="X4622" s="129"/>
      <c r="Y4622" s="100"/>
      <c r="Z4622" s="99"/>
      <c r="AA4622" s="100"/>
      <c r="AB4622" s="99"/>
      <c r="AC4622" s="100"/>
      <c r="AD4622" s="105"/>
      <c r="AE4622" s="94"/>
      <c r="AF4622" s="105"/>
      <c r="AG4622" s="94"/>
      <c r="AH4622" s="132"/>
      <c r="AI4622" s="97"/>
      <c r="AJ4622" s="96"/>
      <c r="AK4622" s="176"/>
      <c r="AL4622" s="169"/>
    </row>
    <row r="4623" spans="13:38" x14ac:dyDescent="0.45">
      <c r="M4623" s="96"/>
      <c r="N4623" s="103"/>
      <c r="R4623" s="108"/>
      <c r="S4623" s="98"/>
      <c r="T4623" s="105"/>
      <c r="V4623" s="171"/>
      <c r="W4623" s="95"/>
      <c r="X4623" s="129"/>
      <c r="Y4623" s="100"/>
      <c r="Z4623" s="99"/>
      <c r="AA4623" s="100"/>
      <c r="AB4623" s="99"/>
      <c r="AC4623" s="100"/>
      <c r="AD4623" s="105"/>
      <c r="AE4623" s="94"/>
      <c r="AF4623" s="105"/>
      <c r="AG4623" s="94"/>
      <c r="AH4623" s="132"/>
      <c r="AI4623" s="97"/>
      <c r="AJ4623" s="96"/>
      <c r="AK4623" s="176"/>
      <c r="AL4623" s="169"/>
    </row>
    <row r="4624" spans="13:38" x14ac:dyDescent="0.45">
      <c r="M4624" s="96"/>
      <c r="N4624" s="103"/>
      <c r="R4624" s="108"/>
      <c r="S4624" s="98"/>
      <c r="T4624" s="105"/>
      <c r="V4624" s="171"/>
      <c r="W4624" s="95"/>
      <c r="X4624" s="129"/>
      <c r="Y4624" s="100"/>
      <c r="Z4624" s="99"/>
      <c r="AA4624" s="100"/>
      <c r="AB4624" s="99"/>
      <c r="AC4624" s="100"/>
      <c r="AD4624" s="105"/>
      <c r="AE4624" s="94"/>
      <c r="AF4624" s="105"/>
      <c r="AG4624" s="94"/>
      <c r="AH4624" s="132"/>
      <c r="AI4624" s="97"/>
      <c r="AJ4624" s="96"/>
      <c r="AK4624" s="176"/>
      <c r="AL4624" s="169"/>
    </row>
    <row r="4625" spans="13:38" x14ac:dyDescent="0.45">
      <c r="M4625" s="96"/>
      <c r="N4625" s="103"/>
      <c r="R4625" s="108"/>
      <c r="S4625" s="98"/>
      <c r="T4625" s="105"/>
      <c r="V4625" s="171"/>
      <c r="W4625" s="95"/>
      <c r="X4625" s="129"/>
      <c r="Y4625" s="100"/>
      <c r="Z4625" s="99"/>
      <c r="AA4625" s="100"/>
      <c r="AB4625" s="99"/>
      <c r="AC4625" s="100"/>
      <c r="AD4625" s="105"/>
      <c r="AE4625" s="94"/>
      <c r="AF4625" s="105"/>
      <c r="AG4625" s="94"/>
      <c r="AH4625" s="132"/>
      <c r="AI4625" s="97"/>
      <c r="AJ4625" s="96"/>
      <c r="AK4625" s="176"/>
      <c r="AL4625" s="169"/>
    </row>
    <row r="4626" spans="13:38" x14ac:dyDescent="0.45">
      <c r="M4626" s="96"/>
      <c r="N4626" s="103"/>
      <c r="R4626" s="108"/>
      <c r="S4626" s="98"/>
      <c r="T4626" s="105"/>
      <c r="V4626" s="171"/>
      <c r="W4626" s="95"/>
      <c r="X4626" s="129"/>
      <c r="Y4626" s="100"/>
      <c r="Z4626" s="99"/>
      <c r="AA4626" s="100"/>
      <c r="AB4626" s="99"/>
      <c r="AC4626" s="100"/>
      <c r="AD4626" s="105"/>
      <c r="AE4626" s="94"/>
      <c r="AF4626" s="105"/>
      <c r="AG4626" s="94"/>
      <c r="AH4626" s="132"/>
      <c r="AI4626" s="97"/>
      <c r="AJ4626" s="96"/>
      <c r="AK4626" s="176"/>
      <c r="AL4626" s="169"/>
    </row>
    <row r="4627" spans="13:38" x14ac:dyDescent="0.45">
      <c r="M4627" s="96"/>
      <c r="N4627" s="103"/>
      <c r="R4627" s="108"/>
      <c r="S4627" s="98"/>
      <c r="T4627" s="105"/>
      <c r="V4627" s="171"/>
      <c r="W4627" s="95"/>
      <c r="X4627" s="129"/>
      <c r="Y4627" s="100"/>
      <c r="Z4627" s="99"/>
      <c r="AA4627" s="100"/>
      <c r="AB4627" s="99"/>
      <c r="AC4627" s="100"/>
      <c r="AD4627" s="105"/>
      <c r="AE4627" s="94"/>
      <c r="AF4627" s="105"/>
      <c r="AG4627" s="94"/>
      <c r="AH4627" s="132"/>
      <c r="AI4627" s="97"/>
      <c r="AJ4627" s="96"/>
      <c r="AK4627" s="176"/>
      <c r="AL4627" s="169"/>
    </row>
    <row r="4628" spans="13:38" x14ac:dyDescent="0.45">
      <c r="M4628" s="96"/>
      <c r="N4628" s="103"/>
      <c r="R4628" s="108"/>
      <c r="S4628" s="98"/>
      <c r="T4628" s="105"/>
      <c r="V4628" s="171"/>
      <c r="W4628" s="95"/>
      <c r="X4628" s="129"/>
      <c r="Y4628" s="100"/>
      <c r="Z4628" s="99"/>
      <c r="AA4628" s="100"/>
      <c r="AB4628" s="99"/>
      <c r="AC4628" s="100"/>
      <c r="AD4628" s="105"/>
      <c r="AE4628" s="94"/>
      <c r="AF4628" s="105"/>
      <c r="AG4628" s="94"/>
      <c r="AH4628" s="132"/>
      <c r="AI4628" s="97"/>
      <c r="AJ4628" s="96"/>
      <c r="AK4628" s="176"/>
      <c r="AL4628" s="169"/>
    </row>
    <row r="4629" spans="13:38" x14ac:dyDescent="0.45">
      <c r="M4629" s="96"/>
      <c r="N4629" s="103"/>
      <c r="R4629" s="108"/>
      <c r="S4629" s="98"/>
      <c r="T4629" s="105"/>
      <c r="V4629" s="171"/>
      <c r="W4629" s="95"/>
      <c r="X4629" s="129"/>
      <c r="Y4629" s="100"/>
      <c r="Z4629" s="99"/>
      <c r="AA4629" s="100"/>
      <c r="AB4629" s="99"/>
      <c r="AC4629" s="100"/>
      <c r="AD4629" s="105"/>
      <c r="AE4629" s="94"/>
      <c r="AF4629" s="105"/>
      <c r="AG4629" s="94"/>
      <c r="AH4629" s="132"/>
      <c r="AI4629" s="97"/>
      <c r="AJ4629" s="96"/>
      <c r="AK4629" s="176"/>
      <c r="AL4629" s="169"/>
    </row>
    <row r="4630" spans="13:38" x14ac:dyDescent="0.45">
      <c r="M4630" s="96"/>
      <c r="N4630" s="103"/>
      <c r="R4630" s="108"/>
      <c r="S4630" s="98"/>
      <c r="T4630" s="105"/>
      <c r="V4630" s="171"/>
      <c r="W4630" s="95"/>
      <c r="X4630" s="129"/>
      <c r="Y4630" s="100"/>
      <c r="Z4630" s="99"/>
      <c r="AA4630" s="100"/>
      <c r="AB4630" s="99"/>
      <c r="AC4630" s="100"/>
      <c r="AD4630" s="105"/>
      <c r="AE4630" s="94"/>
      <c r="AF4630" s="105"/>
      <c r="AG4630" s="94"/>
      <c r="AH4630" s="132"/>
      <c r="AI4630" s="97"/>
      <c r="AJ4630" s="96"/>
      <c r="AK4630" s="176"/>
      <c r="AL4630" s="169"/>
    </row>
    <row r="4631" spans="13:38" x14ac:dyDescent="0.45">
      <c r="M4631" s="96"/>
      <c r="N4631" s="103"/>
      <c r="R4631" s="108"/>
      <c r="S4631" s="98"/>
      <c r="T4631" s="105"/>
      <c r="V4631" s="171"/>
      <c r="W4631" s="95"/>
      <c r="X4631" s="129"/>
      <c r="Y4631" s="100"/>
      <c r="Z4631" s="99"/>
      <c r="AA4631" s="100"/>
      <c r="AB4631" s="99"/>
      <c r="AC4631" s="100"/>
      <c r="AD4631" s="105"/>
      <c r="AE4631" s="94"/>
      <c r="AF4631" s="105"/>
      <c r="AG4631" s="94"/>
      <c r="AH4631" s="132"/>
      <c r="AI4631" s="97"/>
      <c r="AJ4631" s="96"/>
      <c r="AK4631" s="176"/>
      <c r="AL4631" s="169"/>
    </row>
    <row r="4632" spans="13:38" x14ac:dyDescent="0.45">
      <c r="M4632" s="96"/>
      <c r="N4632" s="103"/>
      <c r="R4632" s="108"/>
      <c r="S4632" s="98"/>
      <c r="T4632" s="105"/>
      <c r="V4632" s="171"/>
      <c r="W4632" s="95"/>
      <c r="X4632" s="129"/>
      <c r="Y4632" s="100"/>
      <c r="Z4632" s="99"/>
      <c r="AA4632" s="100"/>
      <c r="AB4632" s="99"/>
      <c r="AC4632" s="100"/>
      <c r="AD4632" s="105"/>
      <c r="AE4632" s="94"/>
      <c r="AF4632" s="105"/>
      <c r="AG4632" s="94"/>
      <c r="AH4632" s="132"/>
      <c r="AI4632" s="97"/>
      <c r="AJ4632" s="96"/>
      <c r="AK4632" s="176"/>
      <c r="AL4632" s="169"/>
    </row>
    <row r="4633" spans="13:38" x14ac:dyDescent="0.45">
      <c r="M4633" s="96"/>
      <c r="N4633" s="103"/>
      <c r="R4633" s="108"/>
      <c r="S4633" s="98"/>
      <c r="T4633" s="105"/>
      <c r="V4633" s="171"/>
      <c r="W4633" s="95"/>
      <c r="X4633" s="129"/>
      <c r="Y4633" s="100"/>
      <c r="Z4633" s="99"/>
      <c r="AA4633" s="100"/>
      <c r="AB4633" s="99"/>
      <c r="AC4633" s="100"/>
      <c r="AD4633" s="105"/>
      <c r="AE4633" s="94"/>
      <c r="AF4633" s="105"/>
      <c r="AG4633" s="94"/>
      <c r="AH4633" s="132"/>
      <c r="AI4633" s="97"/>
      <c r="AJ4633" s="96"/>
      <c r="AK4633" s="176"/>
      <c r="AL4633" s="169"/>
    </row>
    <row r="4634" spans="13:38" x14ac:dyDescent="0.45">
      <c r="M4634" s="96"/>
      <c r="N4634" s="103"/>
      <c r="R4634" s="108"/>
      <c r="S4634" s="98"/>
      <c r="T4634" s="105"/>
      <c r="V4634" s="171"/>
      <c r="W4634" s="95"/>
      <c r="X4634" s="129"/>
      <c r="Y4634" s="100"/>
      <c r="Z4634" s="99"/>
      <c r="AA4634" s="100"/>
      <c r="AB4634" s="99"/>
      <c r="AC4634" s="100"/>
      <c r="AD4634" s="105"/>
      <c r="AE4634" s="94"/>
      <c r="AF4634" s="105"/>
      <c r="AG4634" s="94"/>
      <c r="AH4634" s="132"/>
      <c r="AI4634" s="97"/>
      <c r="AJ4634" s="96"/>
      <c r="AK4634" s="176"/>
      <c r="AL4634" s="169"/>
    </row>
    <row r="4635" spans="13:38" x14ac:dyDescent="0.45">
      <c r="M4635" s="96"/>
      <c r="N4635" s="103"/>
      <c r="R4635" s="108"/>
      <c r="S4635" s="98"/>
      <c r="T4635" s="105"/>
      <c r="V4635" s="171"/>
      <c r="W4635" s="95"/>
      <c r="X4635" s="129"/>
      <c r="Y4635" s="100"/>
      <c r="Z4635" s="99"/>
      <c r="AA4635" s="100"/>
      <c r="AB4635" s="99"/>
      <c r="AC4635" s="100"/>
      <c r="AD4635" s="105"/>
      <c r="AE4635" s="94"/>
      <c r="AF4635" s="105"/>
      <c r="AG4635" s="94"/>
      <c r="AH4635" s="132"/>
      <c r="AI4635" s="97"/>
      <c r="AJ4635" s="96"/>
      <c r="AK4635" s="176"/>
      <c r="AL4635" s="169"/>
    </row>
    <row r="4636" spans="13:38" x14ac:dyDescent="0.45">
      <c r="M4636" s="96"/>
      <c r="N4636" s="103"/>
      <c r="R4636" s="108"/>
      <c r="S4636" s="98"/>
      <c r="T4636" s="105"/>
      <c r="V4636" s="171"/>
      <c r="W4636" s="95"/>
      <c r="X4636" s="129"/>
      <c r="Y4636" s="100"/>
      <c r="Z4636" s="99"/>
      <c r="AA4636" s="100"/>
      <c r="AB4636" s="99"/>
      <c r="AC4636" s="100"/>
      <c r="AD4636" s="105"/>
      <c r="AE4636" s="94"/>
      <c r="AF4636" s="105"/>
      <c r="AG4636" s="94"/>
      <c r="AH4636" s="132"/>
      <c r="AI4636" s="97"/>
      <c r="AJ4636" s="96"/>
      <c r="AK4636" s="176"/>
      <c r="AL4636" s="169"/>
    </row>
    <row r="4637" spans="13:38" x14ac:dyDescent="0.45">
      <c r="M4637" s="96"/>
      <c r="N4637" s="103"/>
      <c r="R4637" s="108"/>
      <c r="S4637" s="98"/>
      <c r="T4637" s="105"/>
      <c r="V4637" s="171"/>
      <c r="W4637" s="95"/>
      <c r="X4637" s="129"/>
      <c r="Y4637" s="100"/>
      <c r="Z4637" s="99"/>
      <c r="AA4637" s="100"/>
      <c r="AB4637" s="99"/>
      <c r="AC4637" s="100"/>
      <c r="AD4637" s="105"/>
      <c r="AE4637" s="94"/>
      <c r="AF4637" s="105"/>
      <c r="AG4637" s="94"/>
      <c r="AH4637" s="132"/>
      <c r="AI4637" s="97"/>
      <c r="AJ4637" s="96"/>
      <c r="AK4637" s="176"/>
      <c r="AL4637" s="169"/>
    </row>
    <row r="4638" spans="13:38" x14ac:dyDescent="0.45">
      <c r="M4638" s="96"/>
      <c r="N4638" s="103"/>
      <c r="R4638" s="108"/>
      <c r="S4638" s="98"/>
      <c r="T4638" s="105"/>
      <c r="V4638" s="171"/>
      <c r="W4638" s="95"/>
      <c r="X4638" s="129"/>
      <c r="Y4638" s="100"/>
      <c r="Z4638" s="99"/>
      <c r="AA4638" s="100"/>
      <c r="AB4638" s="99"/>
      <c r="AC4638" s="100"/>
      <c r="AD4638" s="105"/>
      <c r="AE4638" s="94"/>
      <c r="AF4638" s="105"/>
      <c r="AG4638" s="94"/>
      <c r="AH4638" s="132"/>
      <c r="AI4638" s="97"/>
      <c r="AJ4638" s="96"/>
      <c r="AK4638" s="176"/>
      <c r="AL4638" s="169"/>
    </row>
    <row r="4639" spans="13:38" x14ac:dyDescent="0.45">
      <c r="M4639" s="96"/>
      <c r="N4639" s="103"/>
      <c r="R4639" s="108"/>
      <c r="S4639" s="98"/>
      <c r="T4639" s="105"/>
      <c r="V4639" s="171"/>
      <c r="W4639" s="95"/>
      <c r="X4639" s="129"/>
      <c r="Y4639" s="100"/>
      <c r="Z4639" s="99"/>
      <c r="AA4639" s="100"/>
      <c r="AB4639" s="99"/>
      <c r="AC4639" s="100"/>
      <c r="AD4639" s="105"/>
      <c r="AE4639" s="94"/>
      <c r="AF4639" s="105"/>
      <c r="AG4639" s="94"/>
      <c r="AH4639" s="132"/>
      <c r="AI4639" s="97"/>
      <c r="AJ4639" s="96"/>
      <c r="AK4639" s="176"/>
      <c r="AL4639" s="169"/>
    </row>
    <row r="4640" spans="13:38" x14ac:dyDescent="0.45">
      <c r="M4640" s="96"/>
      <c r="N4640" s="103"/>
      <c r="R4640" s="108"/>
      <c r="S4640" s="98"/>
      <c r="T4640" s="105"/>
      <c r="V4640" s="171"/>
      <c r="W4640" s="95"/>
      <c r="X4640" s="129"/>
      <c r="Y4640" s="100"/>
      <c r="Z4640" s="99"/>
      <c r="AA4640" s="100"/>
      <c r="AB4640" s="99"/>
      <c r="AC4640" s="100"/>
      <c r="AD4640" s="105"/>
      <c r="AE4640" s="94"/>
      <c r="AF4640" s="105"/>
      <c r="AG4640" s="94"/>
      <c r="AH4640" s="132"/>
      <c r="AI4640" s="97"/>
      <c r="AJ4640" s="96"/>
      <c r="AK4640" s="176"/>
      <c r="AL4640" s="169"/>
    </row>
    <row r="4641" spans="13:38" x14ac:dyDescent="0.45">
      <c r="M4641" s="96"/>
      <c r="N4641" s="103"/>
      <c r="R4641" s="108"/>
      <c r="S4641" s="98"/>
      <c r="T4641" s="105"/>
      <c r="V4641" s="171"/>
      <c r="W4641" s="95"/>
      <c r="X4641" s="129"/>
      <c r="Y4641" s="100"/>
      <c r="Z4641" s="99"/>
      <c r="AA4641" s="100"/>
      <c r="AB4641" s="99"/>
      <c r="AC4641" s="100"/>
      <c r="AD4641" s="105"/>
      <c r="AE4641" s="94"/>
      <c r="AF4641" s="105"/>
      <c r="AG4641" s="94"/>
      <c r="AH4641" s="132"/>
      <c r="AI4641" s="97"/>
      <c r="AJ4641" s="96"/>
      <c r="AK4641" s="176"/>
      <c r="AL4641" s="169"/>
    </row>
    <row r="4642" spans="13:38" x14ac:dyDescent="0.45">
      <c r="M4642" s="96"/>
      <c r="N4642" s="103"/>
      <c r="R4642" s="108"/>
      <c r="S4642" s="98"/>
      <c r="T4642" s="105"/>
      <c r="V4642" s="171"/>
      <c r="W4642" s="95"/>
      <c r="X4642" s="129"/>
      <c r="Y4642" s="100"/>
      <c r="Z4642" s="99"/>
      <c r="AA4642" s="100"/>
      <c r="AB4642" s="99"/>
      <c r="AC4642" s="100"/>
      <c r="AD4642" s="105"/>
      <c r="AE4642" s="94"/>
      <c r="AF4642" s="105"/>
      <c r="AG4642" s="94"/>
      <c r="AH4642" s="132"/>
      <c r="AI4642" s="97"/>
      <c r="AJ4642" s="96"/>
      <c r="AK4642" s="176"/>
      <c r="AL4642" s="169"/>
    </row>
    <row r="4643" spans="13:38" x14ac:dyDescent="0.45">
      <c r="M4643" s="96"/>
      <c r="N4643" s="103"/>
      <c r="R4643" s="108"/>
      <c r="S4643" s="98"/>
      <c r="T4643" s="105"/>
      <c r="V4643" s="171"/>
      <c r="W4643" s="95"/>
      <c r="X4643" s="129"/>
      <c r="Y4643" s="100"/>
      <c r="Z4643" s="99"/>
      <c r="AA4643" s="100"/>
      <c r="AB4643" s="99"/>
      <c r="AC4643" s="100"/>
      <c r="AD4643" s="105"/>
      <c r="AE4643" s="94"/>
      <c r="AF4643" s="105"/>
      <c r="AG4643" s="94"/>
      <c r="AH4643" s="132"/>
      <c r="AI4643" s="97"/>
      <c r="AJ4643" s="96"/>
      <c r="AK4643" s="176"/>
      <c r="AL4643" s="169"/>
    </row>
    <row r="4644" spans="13:38" x14ac:dyDescent="0.45">
      <c r="M4644" s="96"/>
      <c r="N4644" s="103"/>
      <c r="R4644" s="108"/>
      <c r="S4644" s="98"/>
      <c r="T4644" s="105"/>
      <c r="V4644" s="171"/>
      <c r="W4644" s="95"/>
      <c r="X4644" s="129"/>
      <c r="Y4644" s="100"/>
      <c r="Z4644" s="99"/>
      <c r="AA4644" s="100"/>
      <c r="AB4644" s="99"/>
      <c r="AC4644" s="100"/>
      <c r="AD4644" s="105"/>
      <c r="AE4644" s="94"/>
      <c r="AF4644" s="105"/>
      <c r="AG4644" s="94"/>
      <c r="AH4644" s="132"/>
      <c r="AI4644" s="97"/>
      <c r="AJ4644" s="96"/>
      <c r="AK4644" s="176"/>
      <c r="AL4644" s="169"/>
    </row>
    <row r="4645" spans="13:38" x14ac:dyDescent="0.45">
      <c r="M4645" s="96"/>
      <c r="N4645" s="103"/>
      <c r="R4645" s="108"/>
      <c r="S4645" s="98"/>
      <c r="T4645" s="105"/>
      <c r="V4645" s="171"/>
      <c r="W4645" s="95"/>
      <c r="X4645" s="129"/>
      <c r="Y4645" s="100"/>
      <c r="Z4645" s="99"/>
      <c r="AA4645" s="100"/>
      <c r="AB4645" s="99"/>
      <c r="AC4645" s="100"/>
      <c r="AD4645" s="105"/>
      <c r="AE4645" s="94"/>
      <c r="AF4645" s="105"/>
      <c r="AG4645" s="94"/>
      <c r="AH4645" s="132"/>
      <c r="AI4645" s="97"/>
      <c r="AJ4645" s="96"/>
      <c r="AK4645" s="176"/>
      <c r="AL4645" s="169"/>
    </row>
    <row r="4646" spans="13:38" x14ac:dyDescent="0.45">
      <c r="M4646" s="96"/>
      <c r="N4646" s="103"/>
      <c r="R4646" s="108"/>
      <c r="S4646" s="98"/>
      <c r="T4646" s="105"/>
      <c r="V4646" s="171"/>
      <c r="W4646" s="95"/>
      <c r="X4646" s="129"/>
      <c r="Y4646" s="100"/>
      <c r="Z4646" s="99"/>
      <c r="AA4646" s="100"/>
      <c r="AB4646" s="99"/>
      <c r="AC4646" s="100"/>
      <c r="AD4646" s="105"/>
      <c r="AE4646" s="94"/>
      <c r="AF4646" s="105"/>
      <c r="AG4646" s="94"/>
      <c r="AH4646" s="132"/>
      <c r="AI4646" s="97"/>
      <c r="AJ4646" s="96"/>
      <c r="AK4646" s="176"/>
      <c r="AL4646" s="169"/>
    </row>
    <row r="4647" spans="13:38" x14ac:dyDescent="0.45">
      <c r="M4647" s="96"/>
      <c r="N4647" s="103"/>
      <c r="R4647" s="108"/>
      <c r="S4647" s="98"/>
      <c r="T4647" s="105"/>
      <c r="V4647" s="171"/>
      <c r="W4647" s="95"/>
      <c r="X4647" s="129"/>
      <c r="Y4647" s="100"/>
      <c r="Z4647" s="99"/>
      <c r="AA4647" s="100"/>
      <c r="AB4647" s="99"/>
      <c r="AC4647" s="100"/>
      <c r="AD4647" s="105"/>
      <c r="AE4647" s="94"/>
      <c r="AF4647" s="105"/>
      <c r="AG4647" s="94"/>
      <c r="AH4647" s="132"/>
      <c r="AI4647" s="97"/>
      <c r="AJ4647" s="96"/>
      <c r="AK4647" s="176"/>
      <c r="AL4647" s="169"/>
    </row>
    <row r="4648" spans="13:38" x14ac:dyDescent="0.45">
      <c r="M4648" s="96"/>
      <c r="N4648" s="103"/>
      <c r="R4648" s="108"/>
      <c r="S4648" s="98"/>
      <c r="T4648" s="105"/>
      <c r="V4648" s="171"/>
      <c r="W4648" s="95"/>
      <c r="X4648" s="129"/>
      <c r="Y4648" s="100"/>
      <c r="Z4648" s="99"/>
      <c r="AA4648" s="100"/>
      <c r="AB4648" s="99"/>
      <c r="AC4648" s="100"/>
      <c r="AD4648" s="105"/>
      <c r="AE4648" s="94"/>
      <c r="AF4648" s="105"/>
      <c r="AG4648" s="94"/>
      <c r="AH4648" s="132"/>
      <c r="AI4648" s="97"/>
      <c r="AJ4648" s="96"/>
      <c r="AK4648" s="176"/>
      <c r="AL4648" s="169"/>
    </row>
    <row r="4649" spans="13:38" x14ac:dyDescent="0.45">
      <c r="M4649" s="96"/>
      <c r="N4649" s="103"/>
      <c r="R4649" s="108"/>
      <c r="S4649" s="98"/>
      <c r="T4649" s="105"/>
      <c r="V4649" s="171"/>
      <c r="W4649" s="95"/>
      <c r="X4649" s="129"/>
      <c r="Y4649" s="100"/>
      <c r="Z4649" s="99"/>
      <c r="AA4649" s="100"/>
      <c r="AB4649" s="99"/>
      <c r="AC4649" s="100"/>
      <c r="AD4649" s="105"/>
      <c r="AE4649" s="94"/>
      <c r="AF4649" s="105"/>
      <c r="AG4649" s="94"/>
      <c r="AH4649" s="132"/>
      <c r="AI4649" s="97"/>
      <c r="AJ4649" s="96"/>
      <c r="AK4649" s="176"/>
      <c r="AL4649" s="169"/>
    </row>
    <row r="4650" spans="13:38" x14ac:dyDescent="0.45">
      <c r="M4650" s="96"/>
      <c r="N4650" s="103"/>
      <c r="R4650" s="108"/>
      <c r="S4650" s="98"/>
      <c r="T4650" s="105"/>
      <c r="V4650" s="171"/>
      <c r="W4650" s="95"/>
      <c r="X4650" s="129"/>
      <c r="Y4650" s="100"/>
      <c r="Z4650" s="99"/>
      <c r="AA4650" s="100"/>
      <c r="AB4650" s="99"/>
      <c r="AC4650" s="100"/>
      <c r="AD4650" s="105"/>
      <c r="AE4650" s="94"/>
      <c r="AF4650" s="105"/>
      <c r="AG4650" s="94"/>
      <c r="AH4650" s="132"/>
      <c r="AI4650" s="97"/>
      <c r="AJ4650" s="96"/>
      <c r="AK4650" s="176"/>
      <c r="AL4650" s="169"/>
    </row>
    <row r="4651" spans="13:38" x14ac:dyDescent="0.45">
      <c r="M4651" s="96"/>
      <c r="N4651" s="103"/>
      <c r="R4651" s="108"/>
      <c r="S4651" s="98"/>
      <c r="T4651" s="105"/>
      <c r="V4651" s="171"/>
      <c r="W4651" s="95"/>
      <c r="X4651" s="129"/>
      <c r="Y4651" s="100"/>
      <c r="Z4651" s="99"/>
      <c r="AA4651" s="100"/>
      <c r="AB4651" s="99"/>
      <c r="AC4651" s="100"/>
      <c r="AD4651" s="105"/>
      <c r="AE4651" s="94"/>
      <c r="AF4651" s="105"/>
      <c r="AG4651" s="94"/>
      <c r="AH4651" s="132"/>
      <c r="AI4651" s="97"/>
      <c r="AJ4651" s="96"/>
      <c r="AK4651" s="176"/>
      <c r="AL4651" s="169"/>
    </row>
    <row r="4652" spans="13:38" x14ac:dyDescent="0.45">
      <c r="M4652" s="96"/>
      <c r="N4652" s="103"/>
      <c r="R4652" s="108"/>
      <c r="S4652" s="98"/>
      <c r="T4652" s="105"/>
      <c r="V4652" s="171"/>
      <c r="W4652" s="95"/>
      <c r="X4652" s="129"/>
      <c r="Y4652" s="100"/>
      <c r="Z4652" s="99"/>
      <c r="AA4652" s="100"/>
      <c r="AB4652" s="99"/>
      <c r="AC4652" s="100"/>
      <c r="AD4652" s="105"/>
      <c r="AE4652" s="94"/>
      <c r="AF4652" s="105"/>
      <c r="AG4652" s="94"/>
      <c r="AH4652" s="132"/>
      <c r="AI4652" s="97"/>
      <c r="AJ4652" s="96"/>
      <c r="AK4652" s="176"/>
      <c r="AL4652" s="169"/>
    </row>
    <row r="4653" spans="13:38" x14ac:dyDescent="0.45">
      <c r="M4653" s="96"/>
      <c r="N4653" s="103"/>
      <c r="R4653" s="108"/>
      <c r="S4653" s="98"/>
      <c r="T4653" s="105"/>
      <c r="V4653" s="171"/>
      <c r="W4653" s="95"/>
      <c r="X4653" s="129"/>
      <c r="Y4653" s="100"/>
      <c r="Z4653" s="99"/>
      <c r="AA4653" s="100"/>
      <c r="AB4653" s="99"/>
      <c r="AC4653" s="100"/>
      <c r="AD4653" s="105"/>
      <c r="AE4653" s="94"/>
      <c r="AF4653" s="105"/>
      <c r="AG4653" s="94"/>
      <c r="AH4653" s="132"/>
      <c r="AI4653" s="97"/>
      <c r="AJ4653" s="96"/>
      <c r="AK4653" s="176"/>
      <c r="AL4653" s="169"/>
    </row>
    <row r="4654" spans="13:38" x14ac:dyDescent="0.45">
      <c r="M4654" s="96"/>
      <c r="N4654" s="103"/>
      <c r="R4654" s="108"/>
      <c r="S4654" s="98"/>
      <c r="T4654" s="105"/>
      <c r="V4654" s="171"/>
      <c r="W4654" s="95"/>
      <c r="X4654" s="129"/>
      <c r="Y4654" s="100"/>
      <c r="Z4654" s="99"/>
      <c r="AA4654" s="100"/>
      <c r="AB4654" s="99"/>
      <c r="AC4654" s="100"/>
      <c r="AD4654" s="105"/>
      <c r="AE4654" s="94"/>
      <c r="AF4654" s="105"/>
      <c r="AG4654" s="94"/>
      <c r="AH4654" s="132"/>
      <c r="AI4654" s="97"/>
      <c r="AJ4654" s="96"/>
      <c r="AK4654" s="176"/>
      <c r="AL4654" s="169"/>
    </row>
    <row r="4655" spans="13:38" x14ac:dyDescent="0.45">
      <c r="M4655" s="96"/>
      <c r="N4655" s="103"/>
      <c r="R4655" s="108"/>
      <c r="S4655" s="98"/>
      <c r="T4655" s="105"/>
      <c r="V4655" s="171"/>
      <c r="W4655" s="95"/>
      <c r="X4655" s="129"/>
      <c r="Y4655" s="100"/>
      <c r="Z4655" s="99"/>
      <c r="AA4655" s="100"/>
      <c r="AB4655" s="99"/>
      <c r="AC4655" s="100"/>
      <c r="AD4655" s="105"/>
      <c r="AE4655" s="94"/>
      <c r="AF4655" s="105"/>
      <c r="AG4655" s="94"/>
      <c r="AH4655" s="132"/>
      <c r="AI4655" s="97"/>
      <c r="AJ4655" s="96"/>
      <c r="AK4655" s="176"/>
      <c r="AL4655" s="169"/>
    </row>
    <row r="4656" spans="13:38" x14ac:dyDescent="0.45">
      <c r="M4656" s="96"/>
      <c r="N4656" s="103"/>
      <c r="R4656" s="108"/>
      <c r="S4656" s="98"/>
      <c r="T4656" s="105"/>
      <c r="V4656" s="171"/>
      <c r="W4656" s="95"/>
      <c r="X4656" s="129"/>
      <c r="Y4656" s="100"/>
      <c r="Z4656" s="99"/>
      <c r="AA4656" s="100"/>
      <c r="AB4656" s="99"/>
      <c r="AC4656" s="100"/>
      <c r="AD4656" s="105"/>
      <c r="AE4656" s="94"/>
      <c r="AF4656" s="105"/>
      <c r="AG4656" s="94"/>
      <c r="AH4656" s="132"/>
      <c r="AI4656" s="97"/>
      <c r="AJ4656" s="96"/>
      <c r="AK4656" s="176"/>
      <c r="AL4656" s="169"/>
    </row>
    <row r="4657" spans="13:38" x14ac:dyDescent="0.45">
      <c r="M4657" s="96"/>
      <c r="N4657" s="103"/>
      <c r="R4657" s="108"/>
      <c r="S4657" s="98"/>
      <c r="T4657" s="105"/>
      <c r="V4657" s="171"/>
      <c r="W4657" s="95"/>
      <c r="X4657" s="129"/>
      <c r="Y4657" s="100"/>
      <c r="Z4657" s="99"/>
      <c r="AA4657" s="100"/>
      <c r="AB4657" s="99"/>
      <c r="AC4657" s="100"/>
      <c r="AD4657" s="105"/>
      <c r="AE4657" s="94"/>
      <c r="AF4657" s="105"/>
      <c r="AG4657" s="94"/>
      <c r="AH4657" s="132"/>
      <c r="AI4657" s="97"/>
      <c r="AJ4657" s="96"/>
      <c r="AK4657" s="176"/>
      <c r="AL4657" s="169"/>
    </row>
    <row r="4658" spans="13:38" x14ac:dyDescent="0.45">
      <c r="M4658" s="96"/>
      <c r="N4658" s="103"/>
      <c r="R4658" s="108"/>
      <c r="S4658" s="98"/>
      <c r="T4658" s="105"/>
      <c r="V4658" s="171"/>
      <c r="W4658" s="95"/>
      <c r="X4658" s="129"/>
      <c r="Y4658" s="100"/>
      <c r="Z4658" s="99"/>
      <c r="AA4658" s="100"/>
      <c r="AB4658" s="99"/>
      <c r="AC4658" s="100"/>
      <c r="AD4658" s="105"/>
      <c r="AE4658" s="94"/>
      <c r="AF4658" s="105"/>
      <c r="AG4658" s="94"/>
      <c r="AH4658" s="132"/>
      <c r="AI4658" s="97"/>
      <c r="AJ4658" s="96"/>
      <c r="AK4658" s="176"/>
      <c r="AL4658" s="169"/>
    </row>
    <row r="4659" spans="13:38" x14ac:dyDescent="0.45">
      <c r="M4659" s="96"/>
      <c r="N4659" s="103"/>
      <c r="R4659" s="108"/>
      <c r="S4659" s="98"/>
      <c r="T4659" s="105"/>
      <c r="V4659" s="171"/>
      <c r="W4659" s="95"/>
      <c r="X4659" s="129"/>
      <c r="Y4659" s="100"/>
      <c r="Z4659" s="99"/>
      <c r="AA4659" s="100"/>
      <c r="AB4659" s="99"/>
      <c r="AC4659" s="100"/>
      <c r="AD4659" s="105"/>
      <c r="AE4659" s="94"/>
      <c r="AF4659" s="105"/>
      <c r="AG4659" s="94"/>
      <c r="AH4659" s="132"/>
      <c r="AI4659" s="97"/>
      <c r="AJ4659" s="96"/>
      <c r="AK4659" s="176"/>
      <c r="AL4659" s="169"/>
    </row>
    <row r="4660" spans="13:38" x14ac:dyDescent="0.45">
      <c r="M4660" s="96"/>
      <c r="N4660" s="103"/>
      <c r="R4660" s="108"/>
      <c r="S4660" s="98"/>
      <c r="T4660" s="105"/>
      <c r="V4660" s="171"/>
      <c r="W4660" s="95"/>
      <c r="X4660" s="129"/>
      <c r="Y4660" s="100"/>
      <c r="Z4660" s="99"/>
      <c r="AA4660" s="100"/>
      <c r="AB4660" s="99"/>
      <c r="AC4660" s="100"/>
      <c r="AD4660" s="105"/>
      <c r="AE4660" s="94"/>
      <c r="AF4660" s="105"/>
      <c r="AG4660" s="94"/>
      <c r="AH4660" s="132"/>
      <c r="AI4660" s="97"/>
      <c r="AJ4660" s="96"/>
      <c r="AK4660" s="176"/>
      <c r="AL4660" s="169"/>
    </row>
    <row r="4661" spans="13:38" x14ac:dyDescent="0.45">
      <c r="M4661" s="96"/>
      <c r="N4661" s="103"/>
      <c r="R4661" s="108"/>
      <c r="S4661" s="98"/>
      <c r="T4661" s="105"/>
      <c r="V4661" s="171"/>
      <c r="W4661" s="95"/>
      <c r="X4661" s="129"/>
      <c r="Y4661" s="100"/>
      <c r="Z4661" s="99"/>
      <c r="AA4661" s="100"/>
      <c r="AB4661" s="99"/>
      <c r="AC4661" s="100"/>
      <c r="AD4661" s="105"/>
      <c r="AE4661" s="94"/>
      <c r="AF4661" s="105"/>
      <c r="AG4661" s="94"/>
      <c r="AH4661" s="132"/>
      <c r="AI4661" s="97"/>
      <c r="AJ4661" s="96"/>
      <c r="AK4661" s="176"/>
      <c r="AL4661" s="169"/>
    </row>
    <row r="4662" spans="13:38" x14ac:dyDescent="0.45">
      <c r="M4662" s="96"/>
      <c r="N4662" s="103"/>
      <c r="R4662" s="108"/>
      <c r="S4662" s="98"/>
      <c r="T4662" s="105"/>
      <c r="V4662" s="171"/>
      <c r="W4662" s="95"/>
      <c r="X4662" s="129"/>
      <c r="Y4662" s="100"/>
      <c r="Z4662" s="99"/>
      <c r="AA4662" s="100"/>
      <c r="AB4662" s="99"/>
      <c r="AC4662" s="100"/>
      <c r="AD4662" s="105"/>
      <c r="AE4662" s="94"/>
      <c r="AF4662" s="105"/>
      <c r="AG4662" s="94"/>
      <c r="AH4662" s="132"/>
      <c r="AI4662" s="97"/>
      <c r="AJ4662" s="96"/>
      <c r="AK4662" s="176"/>
      <c r="AL4662" s="169"/>
    </row>
    <row r="4663" spans="13:38" x14ac:dyDescent="0.45">
      <c r="M4663" s="96"/>
      <c r="N4663" s="103"/>
      <c r="R4663" s="108"/>
      <c r="S4663" s="98"/>
      <c r="T4663" s="105"/>
      <c r="V4663" s="171"/>
      <c r="W4663" s="95"/>
      <c r="X4663" s="129"/>
      <c r="Y4663" s="100"/>
      <c r="Z4663" s="99"/>
      <c r="AA4663" s="100"/>
      <c r="AB4663" s="99"/>
      <c r="AC4663" s="100"/>
      <c r="AD4663" s="105"/>
      <c r="AE4663" s="94"/>
      <c r="AF4663" s="105"/>
      <c r="AG4663" s="94"/>
      <c r="AH4663" s="132"/>
      <c r="AI4663" s="97"/>
      <c r="AJ4663" s="96"/>
      <c r="AK4663" s="176"/>
      <c r="AL4663" s="169"/>
    </row>
    <row r="4664" spans="13:38" x14ac:dyDescent="0.45">
      <c r="M4664" s="96"/>
      <c r="N4664" s="103"/>
      <c r="R4664" s="108"/>
      <c r="S4664" s="98"/>
      <c r="T4664" s="105"/>
      <c r="V4664" s="171"/>
      <c r="W4664" s="95"/>
      <c r="X4664" s="129"/>
      <c r="Y4664" s="100"/>
      <c r="Z4664" s="99"/>
      <c r="AA4664" s="100"/>
      <c r="AB4664" s="99"/>
      <c r="AC4664" s="100"/>
      <c r="AD4664" s="105"/>
      <c r="AE4664" s="94"/>
      <c r="AF4664" s="105"/>
      <c r="AG4664" s="94"/>
      <c r="AH4664" s="132"/>
      <c r="AI4664" s="97"/>
      <c r="AJ4664" s="96"/>
      <c r="AK4664" s="176"/>
      <c r="AL4664" s="169"/>
    </row>
    <row r="4665" spans="13:38" x14ac:dyDescent="0.45">
      <c r="M4665" s="96"/>
      <c r="N4665" s="103"/>
      <c r="R4665" s="108"/>
      <c r="S4665" s="98"/>
      <c r="T4665" s="105"/>
      <c r="V4665" s="171"/>
      <c r="W4665" s="95"/>
      <c r="X4665" s="129"/>
      <c r="Y4665" s="100"/>
      <c r="Z4665" s="99"/>
      <c r="AA4665" s="100"/>
      <c r="AB4665" s="99"/>
      <c r="AC4665" s="100"/>
      <c r="AD4665" s="105"/>
      <c r="AE4665" s="94"/>
      <c r="AF4665" s="105"/>
      <c r="AG4665" s="94"/>
      <c r="AH4665" s="132"/>
      <c r="AI4665" s="97"/>
      <c r="AJ4665" s="96"/>
      <c r="AK4665" s="176"/>
      <c r="AL4665" s="169"/>
    </row>
    <row r="4666" spans="13:38" x14ac:dyDescent="0.45">
      <c r="M4666" s="96"/>
      <c r="N4666" s="103"/>
      <c r="R4666" s="108"/>
      <c r="S4666" s="98"/>
      <c r="T4666" s="105"/>
      <c r="V4666" s="171"/>
      <c r="W4666" s="95"/>
      <c r="X4666" s="129"/>
      <c r="Y4666" s="100"/>
      <c r="Z4666" s="99"/>
      <c r="AA4666" s="100"/>
      <c r="AB4666" s="99"/>
      <c r="AC4666" s="100"/>
      <c r="AD4666" s="105"/>
      <c r="AE4666" s="94"/>
      <c r="AF4666" s="105"/>
      <c r="AG4666" s="94"/>
      <c r="AH4666" s="132"/>
      <c r="AI4666" s="97"/>
      <c r="AJ4666" s="96"/>
      <c r="AK4666" s="176"/>
      <c r="AL4666" s="169"/>
    </row>
    <row r="4667" spans="13:38" x14ac:dyDescent="0.45">
      <c r="M4667" s="96"/>
      <c r="N4667" s="103"/>
      <c r="R4667" s="108"/>
      <c r="S4667" s="98"/>
      <c r="T4667" s="105"/>
      <c r="V4667" s="171"/>
      <c r="W4667" s="95"/>
      <c r="X4667" s="129"/>
      <c r="Y4667" s="100"/>
      <c r="Z4667" s="99"/>
      <c r="AA4667" s="100"/>
      <c r="AB4667" s="99"/>
      <c r="AC4667" s="100"/>
      <c r="AD4667" s="105"/>
      <c r="AE4667" s="94"/>
      <c r="AF4667" s="105"/>
      <c r="AG4667" s="94"/>
      <c r="AH4667" s="132"/>
      <c r="AI4667" s="97"/>
      <c r="AJ4667" s="96"/>
      <c r="AK4667" s="176"/>
      <c r="AL4667" s="169"/>
    </row>
    <row r="4668" spans="13:38" x14ac:dyDescent="0.45">
      <c r="M4668" s="96"/>
      <c r="N4668" s="103"/>
      <c r="R4668" s="108"/>
      <c r="S4668" s="98"/>
      <c r="T4668" s="105"/>
      <c r="V4668" s="171"/>
      <c r="W4668" s="95"/>
      <c r="X4668" s="129"/>
      <c r="Y4668" s="100"/>
      <c r="Z4668" s="99"/>
      <c r="AA4668" s="100"/>
      <c r="AB4668" s="99"/>
      <c r="AC4668" s="100"/>
      <c r="AD4668" s="105"/>
      <c r="AE4668" s="94"/>
      <c r="AF4668" s="105"/>
      <c r="AG4668" s="94"/>
      <c r="AH4668" s="132"/>
      <c r="AI4668" s="97"/>
      <c r="AJ4668" s="96"/>
      <c r="AK4668" s="176"/>
      <c r="AL4668" s="169"/>
    </row>
    <row r="4669" spans="13:38" x14ac:dyDescent="0.45">
      <c r="M4669" s="96"/>
      <c r="N4669" s="103"/>
      <c r="R4669" s="108"/>
      <c r="S4669" s="98"/>
      <c r="T4669" s="105"/>
      <c r="V4669" s="171"/>
      <c r="W4669" s="95"/>
      <c r="X4669" s="129"/>
      <c r="Y4669" s="100"/>
      <c r="Z4669" s="99"/>
      <c r="AA4669" s="100"/>
      <c r="AB4669" s="99"/>
      <c r="AC4669" s="100"/>
      <c r="AD4669" s="105"/>
      <c r="AE4669" s="94"/>
      <c r="AF4669" s="105"/>
      <c r="AG4669" s="94"/>
      <c r="AH4669" s="132"/>
      <c r="AI4669" s="97"/>
      <c r="AJ4669" s="96"/>
      <c r="AK4669" s="176"/>
      <c r="AL4669" s="169"/>
    </row>
    <row r="4670" spans="13:38" x14ac:dyDescent="0.45">
      <c r="M4670" s="96"/>
      <c r="N4670" s="103"/>
      <c r="R4670" s="108"/>
      <c r="S4670" s="98"/>
      <c r="T4670" s="105"/>
      <c r="V4670" s="171"/>
      <c r="W4670" s="95"/>
      <c r="X4670" s="129"/>
      <c r="Y4670" s="100"/>
      <c r="Z4670" s="99"/>
      <c r="AA4670" s="100"/>
      <c r="AB4670" s="99"/>
      <c r="AC4670" s="100"/>
      <c r="AD4670" s="105"/>
      <c r="AE4670" s="94"/>
      <c r="AF4670" s="105"/>
      <c r="AG4670" s="94"/>
      <c r="AH4670" s="132"/>
      <c r="AI4670" s="97"/>
      <c r="AJ4670" s="96"/>
      <c r="AK4670" s="176"/>
      <c r="AL4670" s="169"/>
    </row>
    <row r="4671" spans="13:38" x14ac:dyDescent="0.45">
      <c r="M4671" s="96"/>
      <c r="N4671" s="103"/>
      <c r="R4671" s="108"/>
      <c r="S4671" s="98"/>
      <c r="T4671" s="105"/>
      <c r="V4671" s="171"/>
      <c r="W4671" s="95"/>
      <c r="X4671" s="129"/>
      <c r="Y4671" s="100"/>
      <c r="Z4671" s="99"/>
      <c r="AA4671" s="100"/>
      <c r="AB4671" s="99"/>
      <c r="AC4671" s="100"/>
      <c r="AD4671" s="105"/>
      <c r="AE4671" s="94"/>
      <c r="AF4671" s="105"/>
      <c r="AG4671" s="94"/>
      <c r="AH4671" s="132"/>
      <c r="AI4671" s="97"/>
      <c r="AJ4671" s="96"/>
      <c r="AK4671" s="176"/>
      <c r="AL4671" s="169"/>
    </row>
    <row r="4672" spans="13:38" x14ac:dyDescent="0.45">
      <c r="M4672" s="96"/>
      <c r="N4672" s="103"/>
      <c r="R4672" s="108"/>
      <c r="S4672" s="98"/>
      <c r="T4672" s="105"/>
      <c r="V4672" s="171"/>
      <c r="W4672" s="95"/>
      <c r="X4672" s="129"/>
      <c r="Y4672" s="100"/>
      <c r="Z4672" s="99"/>
      <c r="AA4672" s="100"/>
      <c r="AB4672" s="99"/>
      <c r="AC4672" s="100"/>
      <c r="AD4672" s="105"/>
      <c r="AE4672" s="94"/>
      <c r="AF4672" s="105"/>
      <c r="AG4672" s="94"/>
      <c r="AH4672" s="132"/>
      <c r="AI4672" s="97"/>
      <c r="AJ4672" s="96"/>
      <c r="AK4672" s="176"/>
      <c r="AL4672" s="169"/>
    </row>
    <row r="4673" spans="13:38" x14ac:dyDescent="0.45">
      <c r="M4673" s="96"/>
      <c r="N4673" s="103"/>
      <c r="R4673" s="108"/>
      <c r="S4673" s="98"/>
      <c r="T4673" s="105"/>
      <c r="V4673" s="171"/>
      <c r="W4673" s="95"/>
      <c r="X4673" s="129"/>
      <c r="Y4673" s="100"/>
      <c r="Z4673" s="99"/>
      <c r="AA4673" s="100"/>
      <c r="AB4673" s="99"/>
      <c r="AC4673" s="100"/>
      <c r="AD4673" s="105"/>
      <c r="AE4673" s="94"/>
      <c r="AF4673" s="105"/>
      <c r="AG4673" s="94"/>
      <c r="AH4673" s="132"/>
      <c r="AI4673" s="97"/>
      <c r="AJ4673" s="96"/>
      <c r="AK4673" s="176"/>
      <c r="AL4673" s="169"/>
    </row>
    <row r="4674" spans="13:38" x14ac:dyDescent="0.45">
      <c r="M4674" s="96"/>
      <c r="N4674" s="103"/>
      <c r="R4674" s="108"/>
      <c r="S4674" s="98"/>
      <c r="T4674" s="105"/>
      <c r="V4674" s="171"/>
      <c r="W4674" s="95"/>
      <c r="X4674" s="129"/>
      <c r="Y4674" s="100"/>
      <c r="Z4674" s="99"/>
      <c r="AA4674" s="100"/>
      <c r="AB4674" s="99"/>
      <c r="AC4674" s="100"/>
      <c r="AD4674" s="105"/>
      <c r="AE4674" s="94"/>
      <c r="AF4674" s="105"/>
      <c r="AG4674" s="94"/>
      <c r="AH4674" s="132"/>
      <c r="AI4674" s="97"/>
      <c r="AJ4674" s="96"/>
      <c r="AK4674" s="176"/>
      <c r="AL4674" s="169"/>
    </row>
    <row r="4675" spans="13:38" x14ac:dyDescent="0.45">
      <c r="M4675" s="96"/>
      <c r="N4675" s="103"/>
      <c r="R4675" s="108"/>
      <c r="S4675" s="98"/>
      <c r="T4675" s="105"/>
      <c r="V4675" s="171"/>
      <c r="W4675" s="95"/>
      <c r="X4675" s="129"/>
      <c r="Y4675" s="100"/>
      <c r="Z4675" s="99"/>
      <c r="AA4675" s="100"/>
      <c r="AB4675" s="99"/>
      <c r="AC4675" s="100"/>
      <c r="AD4675" s="105"/>
      <c r="AE4675" s="94"/>
      <c r="AF4675" s="105"/>
      <c r="AG4675" s="94"/>
      <c r="AH4675" s="132"/>
      <c r="AI4675" s="97"/>
      <c r="AJ4675" s="96"/>
      <c r="AK4675" s="176"/>
      <c r="AL4675" s="169"/>
    </row>
    <row r="4676" spans="13:38" x14ac:dyDescent="0.45">
      <c r="M4676" s="96"/>
      <c r="N4676" s="103"/>
      <c r="R4676" s="108"/>
      <c r="S4676" s="98"/>
      <c r="T4676" s="105"/>
      <c r="V4676" s="171"/>
      <c r="W4676" s="95"/>
      <c r="X4676" s="129"/>
      <c r="Y4676" s="100"/>
      <c r="Z4676" s="99"/>
      <c r="AA4676" s="100"/>
      <c r="AB4676" s="99"/>
      <c r="AC4676" s="100"/>
      <c r="AD4676" s="105"/>
      <c r="AE4676" s="94"/>
      <c r="AF4676" s="105"/>
      <c r="AG4676" s="94"/>
      <c r="AH4676" s="132"/>
      <c r="AI4676" s="97"/>
      <c r="AJ4676" s="96"/>
      <c r="AK4676" s="176"/>
      <c r="AL4676" s="169"/>
    </row>
    <row r="4677" spans="13:38" x14ac:dyDescent="0.45">
      <c r="M4677" s="96"/>
      <c r="N4677" s="103"/>
      <c r="R4677" s="108"/>
      <c r="S4677" s="98"/>
      <c r="T4677" s="105"/>
      <c r="V4677" s="171"/>
      <c r="W4677" s="95"/>
      <c r="X4677" s="129"/>
      <c r="Y4677" s="100"/>
      <c r="Z4677" s="99"/>
      <c r="AA4677" s="100"/>
      <c r="AB4677" s="99"/>
      <c r="AC4677" s="100"/>
      <c r="AD4677" s="105"/>
      <c r="AE4677" s="94"/>
      <c r="AF4677" s="105"/>
      <c r="AG4677" s="94"/>
      <c r="AH4677" s="132"/>
      <c r="AI4677" s="97"/>
      <c r="AJ4677" s="96"/>
      <c r="AK4677" s="176"/>
      <c r="AL4677" s="169"/>
    </row>
    <row r="4678" spans="13:38" x14ac:dyDescent="0.45">
      <c r="M4678" s="96"/>
      <c r="N4678" s="103"/>
      <c r="R4678" s="108"/>
      <c r="S4678" s="98"/>
      <c r="T4678" s="105"/>
      <c r="V4678" s="171"/>
      <c r="W4678" s="95"/>
      <c r="X4678" s="129"/>
      <c r="Y4678" s="100"/>
      <c r="Z4678" s="99"/>
      <c r="AA4678" s="100"/>
      <c r="AB4678" s="99"/>
      <c r="AC4678" s="100"/>
      <c r="AD4678" s="105"/>
      <c r="AE4678" s="94"/>
      <c r="AF4678" s="105"/>
      <c r="AG4678" s="94"/>
      <c r="AH4678" s="132"/>
      <c r="AI4678" s="97"/>
      <c r="AJ4678" s="96"/>
      <c r="AK4678" s="176"/>
      <c r="AL4678" s="169"/>
    </row>
    <row r="4679" spans="13:38" x14ac:dyDescent="0.45">
      <c r="M4679" s="96"/>
      <c r="N4679" s="103"/>
      <c r="R4679" s="108"/>
      <c r="S4679" s="98"/>
      <c r="T4679" s="105"/>
      <c r="V4679" s="171"/>
      <c r="W4679" s="95"/>
      <c r="X4679" s="129"/>
      <c r="Y4679" s="100"/>
      <c r="Z4679" s="99"/>
      <c r="AA4679" s="100"/>
      <c r="AB4679" s="99"/>
      <c r="AC4679" s="100"/>
      <c r="AD4679" s="105"/>
      <c r="AE4679" s="94"/>
      <c r="AF4679" s="105"/>
      <c r="AG4679" s="94"/>
      <c r="AH4679" s="132"/>
      <c r="AI4679" s="97"/>
      <c r="AJ4679" s="96"/>
      <c r="AK4679" s="176"/>
      <c r="AL4679" s="169"/>
    </row>
    <row r="4680" spans="13:38" x14ac:dyDescent="0.45">
      <c r="M4680" s="96"/>
      <c r="N4680" s="103"/>
      <c r="R4680" s="108"/>
      <c r="S4680" s="98"/>
      <c r="T4680" s="105"/>
      <c r="V4680" s="171"/>
      <c r="W4680" s="95"/>
      <c r="X4680" s="129"/>
      <c r="Y4680" s="100"/>
      <c r="Z4680" s="99"/>
      <c r="AA4680" s="100"/>
      <c r="AB4680" s="99"/>
      <c r="AC4680" s="100"/>
      <c r="AD4680" s="105"/>
      <c r="AE4680" s="94"/>
      <c r="AF4680" s="105"/>
      <c r="AG4680" s="94"/>
      <c r="AH4680" s="132"/>
      <c r="AI4680" s="97"/>
      <c r="AJ4680" s="96"/>
      <c r="AK4680" s="176"/>
      <c r="AL4680" s="169"/>
    </row>
    <row r="4681" spans="13:38" x14ac:dyDescent="0.45">
      <c r="M4681" s="96"/>
      <c r="N4681" s="103"/>
      <c r="R4681" s="108"/>
      <c r="S4681" s="98"/>
      <c r="T4681" s="105"/>
      <c r="V4681" s="171"/>
      <c r="W4681" s="95"/>
      <c r="X4681" s="129"/>
      <c r="Y4681" s="100"/>
      <c r="Z4681" s="99"/>
      <c r="AA4681" s="100"/>
      <c r="AB4681" s="99"/>
      <c r="AC4681" s="100"/>
      <c r="AD4681" s="105"/>
      <c r="AE4681" s="94"/>
      <c r="AF4681" s="105"/>
      <c r="AG4681" s="94"/>
      <c r="AH4681" s="132"/>
      <c r="AI4681" s="97"/>
      <c r="AJ4681" s="96"/>
      <c r="AK4681" s="176"/>
      <c r="AL4681" s="169"/>
    </row>
    <row r="4682" spans="13:38" x14ac:dyDescent="0.45">
      <c r="M4682" s="96"/>
      <c r="N4682" s="103"/>
      <c r="R4682" s="108"/>
      <c r="S4682" s="98"/>
      <c r="T4682" s="105"/>
      <c r="V4682" s="171"/>
      <c r="W4682" s="95"/>
      <c r="X4682" s="129"/>
      <c r="Y4682" s="100"/>
      <c r="Z4682" s="99"/>
      <c r="AA4682" s="100"/>
      <c r="AB4682" s="99"/>
      <c r="AC4682" s="100"/>
      <c r="AD4682" s="105"/>
      <c r="AE4682" s="94"/>
      <c r="AF4682" s="105"/>
      <c r="AG4682" s="94"/>
      <c r="AH4682" s="132"/>
      <c r="AI4682" s="97"/>
      <c r="AJ4682" s="96"/>
      <c r="AK4682" s="176"/>
      <c r="AL4682" s="169"/>
    </row>
    <row r="4683" spans="13:38" x14ac:dyDescent="0.45">
      <c r="M4683" s="96"/>
      <c r="N4683" s="103"/>
      <c r="R4683" s="108"/>
      <c r="S4683" s="98"/>
      <c r="T4683" s="105"/>
      <c r="V4683" s="171"/>
      <c r="W4683" s="95"/>
      <c r="X4683" s="129"/>
      <c r="Y4683" s="100"/>
      <c r="Z4683" s="99"/>
      <c r="AA4683" s="100"/>
      <c r="AB4683" s="99"/>
      <c r="AC4683" s="100"/>
      <c r="AD4683" s="105"/>
      <c r="AE4683" s="94"/>
      <c r="AF4683" s="105"/>
      <c r="AG4683" s="94"/>
      <c r="AH4683" s="132"/>
      <c r="AI4683" s="97"/>
      <c r="AJ4683" s="96"/>
      <c r="AK4683" s="176"/>
      <c r="AL4683" s="169"/>
    </row>
    <row r="4684" spans="13:38" x14ac:dyDescent="0.45">
      <c r="M4684" s="96"/>
      <c r="N4684" s="103"/>
      <c r="R4684" s="108"/>
      <c r="S4684" s="98"/>
      <c r="T4684" s="105"/>
      <c r="V4684" s="171"/>
      <c r="W4684" s="95"/>
      <c r="X4684" s="129"/>
      <c r="Y4684" s="100"/>
      <c r="Z4684" s="99"/>
      <c r="AA4684" s="100"/>
      <c r="AB4684" s="99"/>
      <c r="AC4684" s="100"/>
      <c r="AD4684" s="105"/>
      <c r="AE4684" s="94"/>
      <c r="AF4684" s="105"/>
      <c r="AG4684" s="94"/>
      <c r="AH4684" s="132"/>
      <c r="AI4684" s="97"/>
      <c r="AJ4684" s="96"/>
      <c r="AK4684" s="176"/>
      <c r="AL4684" s="169"/>
    </row>
    <row r="4685" spans="13:38" x14ac:dyDescent="0.45">
      <c r="M4685" s="96"/>
      <c r="N4685" s="103"/>
      <c r="R4685" s="108"/>
      <c r="S4685" s="98"/>
      <c r="T4685" s="105"/>
      <c r="V4685" s="171"/>
      <c r="W4685" s="95"/>
      <c r="X4685" s="129"/>
      <c r="Y4685" s="100"/>
      <c r="Z4685" s="99"/>
      <c r="AA4685" s="100"/>
      <c r="AB4685" s="99"/>
      <c r="AC4685" s="100"/>
      <c r="AD4685" s="105"/>
      <c r="AE4685" s="94"/>
      <c r="AF4685" s="105"/>
      <c r="AG4685" s="94"/>
      <c r="AH4685" s="132"/>
      <c r="AI4685" s="97"/>
      <c r="AJ4685" s="96"/>
      <c r="AK4685" s="176"/>
      <c r="AL4685" s="169"/>
    </row>
    <row r="4686" spans="13:38" x14ac:dyDescent="0.45">
      <c r="M4686" s="96"/>
      <c r="N4686" s="103"/>
      <c r="R4686" s="108"/>
      <c r="S4686" s="98"/>
      <c r="T4686" s="105"/>
      <c r="V4686" s="171"/>
      <c r="W4686" s="95"/>
      <c r="X4686" s="129"/>
      <c r="Y4686" s="100"/>
      <c r="Z4686" s="99"/>
      <c r="AA4686" s="100"/>
      <c r="AB4686" s="99"/>
      <c r="AC4686" s="100"/>
      <c r="AD4686" s="105"/>
      <c r="AE4686" s="94"/>
      <c r="AF4686" s="105"/>
      <c r="AG4686" s="94"/>
      <c r="AH4686" s="132"/>
      <c r="AI4686" s="97"/>
      <c r="AJ4686" s="96"/>
      <c r="AK4686" s="176"/>
      <c r="AL4686" s="169"/>
    </row>
    <row r="4687" spans="13:38" x14ac:dyDescent="0.45">
      <c r="M4687" s="96"/>
      <c r="N4687" s="103"/>
      <c r="R4687" s="108"/>
      <c r="S4687" s="98"/>
      <c r="T4687" s="105"/>
      <c r="V4687" s="171"/>
      <c r="W4687" s="95"/>
      <c r="X4687" s="129"/>
      <c r="Y4687" s="100"/>
      <c r="Z4687" s="99"/>
      <c r="AA4687" s="100"/>
      <c r="AB4687" s="99"/>
      <c r="AC4687" s="100"/>
      <c r="AD4687" s="105"/>
      <c r="AE4687" s="94"/>
      <c r="AF4687" s="105"/>
      <c r="AG4687" s="94"/>
      <c r="AH4687" s="132"/>
      <c r="AI4687" s="97"/>
      <c r="AJ4687" s="96"/>
      <c r="AK4687" s="176"/>
      <c r="AL4687" s="169"/>
    </row>
    <row r="4688" spans="13:38" x14ac:dyDescent="0.45">
      <c r="M4688" s="96"/>
      <c r="N4688" s="103"/>
      <c r="R4688" s="108"/>
      <c r="S4688" s="98"/>
      <c r="T4688" s="105"/>
      <c r="V4688" s="171"/>
      <c r="W4688" s="95"/>
      <c r="X4688" s="129"/>
      <c r="Y4688" s="100"/>
      <c r="Z4688" s="99"/>
      <c r="AA4688" s="100"/>
      <c r="AB4688" s="99"/>
      <c r="AC4688" s="100"/>
      <c r="AD4688" s="105"/>
      <c r="AE4688" s="94"/>
      <c r="AF4688" s="105"/>
      <c r="AG4688" s="94"/>
      <c r="AH4688" s="132"/>
      <c r="AI4688" s="97"/>
      <c r="AJ4688" s="96"/>
      <c r="AK4688" s="176"/>
      <c r="AL4688" s="169"/>
    </row>
    <row r="4689" spans="13:38" x14ac:dyDescent="0.45">
      <c r="M4689" s="96"/>
      <c r="N4689" s="103"/>
      <c r="R4689" s="108"/>
      <c r="S4689" s="98"/>
      <c r="T4689" s="105"/>
      <c r="V4689" s="171"/>
      <c r="W4689" s="95"/>
      <c r="X4689" s="129"/>
      <c r="Y4689" s="100"/>
      <c r="Z4689" s="99"/>
      <c r="AA4689" s="100"/>
      <c r="AB4689" s="99"/>
      <c r="AC4689" s="100"/>
      <c r="AD4689" s="105"/>
      <c r="AE4689" s="94"/>
      <c r="AF4689" s="105"/>
      <c r="AG4689" s="94"/>
      <c r="AH4689" s="132"/>
      <c r="AI4689" s="97"/>
      <c r="AJ4689" s="96"/>
      <c r="AK4689" s="176"/>
      <c r="AL4689" s="169"/>
    </row>
    <row r="4690" spans="13:38" x14ac:dyDescent="0.45">
      <c r="M4690" s="96"/>
      <c r="N4690" s="103"/>
      <c r="R4690" s="108"/>
      <c r="S4690" s="98"/>
      <c r="T4690" s="105"/>
      <c r="V4690" s="171"/>
      <c r="W4690" s="95"/>
      <c r="X4690" s="129"/>
      <c r="Y4690" s="100"/>
      <c r="Z4690" s="99"/>
      <c r="AA4690" s="100"/>
      <c r="AB4690" s="99"/>
      <c r="AC4690" s="100"/>
      <c r="AD4690" s="105"/>
      <c r="AE4690" s="94"/>
      <c r="AF4690" s="105"/>
      <c r="AG4690" s="94"/>
      <c r="AH4690" s="132"/>
      <c r="AI4690" s="97"/>
      <c r="AJ4690" s="96"/>
      <c r="AK4690" s="176"/>
      <c r="AL4690" s="169"/>
    </row>
    <row r="4691" spans="13:38" x14ac:dyDescent="0.45">
      <c r="M4691" s="96"/>
      <c r="N4691" s="103"/>
      <c r="R4691" s="108"/>
      <c r="S4691" s="98"/>
      <c r="T4691" s="105"/>
      <c r="V4691" s="171"/>
      <c r="W4691" s="95"/>
      <c r="X4691" s="129"/>
      <c r="Y4691" s="100"/>
      <c r="Z4691" s="99"/>
      <c r="AA4691" s="100"/>
      <c r="AB4691" s="99"/>
      <c r="AC4691" s="100"/>
      <c r="AD4691" s="105"/>
      <c r="AE4691" s="94"/>
      <c r="AF4691" s="105"/>
      <c r="AG4691" s="94"/>
      <c r="AH4691" s="132"/>
      <c r="AI4691" s="97"/>
      <c r="AJ4691" s="96"/>
      <c r="AK4691" s="176"/>
      <c r="AL4691" s="169"/>
    </row>
    <row r="4692" spans="13:38" x14ac:dyDescent="0.45">
      <c r="M4692" s="96"/>
      <c r="N4692" s="103"/>
      <c r="R4692" s="108"/>
      <c r="S4692" s="98"/>
      <c r="T4692" s="105"/>
      <c r="V4692" s="171"/>
      <c r="W4692" s="95"/>
      <c r="X4692" s="129"/>
      <c r="Y4692" s="100"/>
      <c r="Z4692" s="99"/>
      <c r="AA4692" s="100"/>
      <c r="AB4692" s="99"/>
      <c r="AC4692" s="100"/>
      <c r="AD4692" s="105"/>
      <c r="AE4692" s="94"/>
      <c r="AF4692" s="105"/>
      <c r="AG4692" s="94"/>
      <c r="AH4692" s="132"/>
      <c r="AI4692" s="97"/>
      <c r="AJ4692" s="96"/>
      <c r="AK4692" s="176"/>
      <c r="AL4692" s="169"/>
    </row>
    <row r="4693" spans="13:38" x14ac:dyDescent="0.45">
      <c r="M4693" s="96"/>
      <c r="N4693" s="103"/>
      <c r="R4693" s="108"/>
      <c r="S4693" s="98"/>
      <c r="T4693" s="105"/>
      <c r="V4693" s="171"/>
      <c r="W4693" s="95"/>
      <c r="X4693" s="129"/>
      <c r="Y4693" s="100"/>
      <c r="Z4693" s="99"/>
      <c r="AA4693" s="100"/>
      <c r="AB4693" s="99"/>
      <c r="AC4693" s="100"/>
      <c r="AD4693" s="105"/>
      <c r="AE4693" s="94"/>
      <c r="AF4693" s="105"/>
      <c r="AG4693" s="94"/>
      <c r="AH4693" s="132"/>
      <c r="AI4693" s="97"/>
      <c r="AJ4693" s="96"/>
      <c r="AK4693" s="176"/>
      <c r="AL4693" s="169"/>
    </row>
    <row r="4694" spans="13:38" x14ac:dyDescent="0.45">
      <c r="M4694" s="96"/>
      <c r="N4694" s="103"/>
      <c r="R4694" s="108"/>
      <c r="S4694" s="98"/>
      <c r="T4694" s="105"/>
      <c r="V4694" s="171"/>
      <c r="W4694" s="95"/>
      <c r="X4694" s="129"/>
      <c r="Y4694" s="100"/>
      <c r="Z4694" s="99"/>
      <c r="AA4694" s="100"/>
      <c r="AB4694" s="99"/>
      <c r="AC4694" s="100"/>
      <c r="AD4694" s="105"/>
      <c r="AE4694" s="94"/>
      <c r="AF4694" s="105"/>
      <c r="AG4694" s="94"/>
      <c r="AH4694" s="132"/>
      <c r="AI4694" s="97"/>
      <c r="AJ4694" s="96"/>
      <c r="AK4694" s="176"/>
      <c r="AL4694" s="169"/>
    </row>
    <row r="4695" spans="13:38" x14ac:dyDescent="0.45">
      <c r="M4695" s="96"/>
      <c r="N4695" s="103"/>
      <c r="R4695" s="108"/>
      <c r="S4695" s="98"/>
      <c r="T4695" s="105"/>
      <c r="V4695" s="171"/>
      <c r="W4695" s="95"/>
      <c r="X4695" s="129"/>
      <c r="Y4695" s="100"/>
      <c r="Z4695" s="99"/>
      <c r="AA4695" s="100"/>
      <c r="AB4695" s="99"/>
      <c r="AC4695" s="100"/>
      <c r="AD4695" s="105"/>
      <c r="AE4695" s="94"/>
      <c r="AF4695" s="105"/>
      <c r="AG4695" s="94"/>
      <c r="AH4695" s="132"/>
      <c r="AI4695" s="97"/>
      <c r="AJ4695" s="96"/>
      <c r="AK4695" s="176"/>
      <c r="AL4695" s="169"/>
    </row>
    <row r="4696" spans="13:38" x14ac:dyDescent="0.45">
      <c r="M4696" s="96"/>
      <c r="N4696" s="103"/>
      <c r="R4696" s="108"/>
      <c r="S4696" s="98"/>
      <c r="T4696" s="105"/>
      <c r="V4696" s="171"/>
      <c r="W4696" s="95"/>
      <c r="X4696" s="129"/>
      <c r="Y4696" s="100"/>
      <c r="Z4696" s="99"/>
      <c r="AA4696" s="100"/>
      <c r="AB4696" s="99"/>
      <c r="AC4696" s="100"/>
      <c r="AD4696" s="105"/>
      <c r="AE4696" s="94"/>
      <c r="AF4696" s="105"/>
      <c r="AG4696" s="94"/>
      <c r="AH4696" s="132"/>
      <c r="AI4696" s="97"/>
      <c r="AJ4696" s="96"/>
      <c r="AK4696" s="176"/>
      <c r="AL4696" s="169"/>
    </row>
    <row r="4697" spans="13:38" x14ac:dyDescent="0.45">
      <c r="M4697" s="96"/>
      <c r="N4697" s="103"/>
      <c r="R4697" s="108"/>
      <c r="S4697" s="98"/>
      <c r="T4697" s="105"/>
      <c r="V4697" s="171"/>
      <c r="W4697" s="95"/>
      <c r="X4697" s="129"/>
      <c r="Y4697" s="100"/>
      <c r="Z4697" s="99"/>
      <c r="AA4697" s="100"/>
      <c r="AB4697" s="99"/>
      <c r="AC4697" s="100"/>
      <c r="AD4697" s="105"/>
      <c r="AE4697" s="94"/>
      <c r="AF4697" s="105"/>
      <c r="AG4697" s="94"/>
      <c r="AH4697" s="132"/>
      <c r="AI4697" s="97"/>
      <c r="AJ4697" s="96"/>
      <c r="AK4697" s="176"/>
      <c r="AL4697" s="169"/>
    </row>
    <row r="4698" spans="13:38" x14ac:dyDescent="0.45">
      <c r="M4698" s="96"/>
      <c r="N4698" s="103"/>
      <c r="R4698" s="108"/>
      <c r="S4698" s="98"/>
      <c r="T4698" s="105"/>
      <c r="V4698" s="171"/>
      <c r="W4698" s="95"/>
      <c r="X4698" s="129"/>
      <c r="Y4698" s="100"/>
      <c r="Z4698" s="99"/>
      <c r="AA4698" s="100"/>
      <c r="AB4698" s="99"/>
      <c r="AC4698" s="100"/>
      <c r="AD4698" s="105"/>
      <c r="AE4698" s="94"/>
      <c r="AF4698" s="105"/>
      <c r="AG4698" s="94"/>
      <c r="AH4698" s="132"/>
      <c r="AI4698" s="97"/>
      <c r="AJ4698" s="96"/>
      <c r="AK4698" s="176"/>
      <c r="AL4698" s="169"/>
    </row>
    <row r="4699" spans="13:38" x14ac:dyDescent="0.45">
      <c r="M4699" s="96"/>
      <c r="N4699" s="103"/>
      <c r="R4699" s="108"/>
      <c r="S4699" s="98"/>
      <c r="T4699" s="105"/>
      <c r="V4699" s="171"/>
      <c r="W4699" s="95"/>
      <c r="X4699" s="129"/>
      <c r="Y4699" s="100"/>
      <c r="Z4699" s="99"/>
      <c r="AA4699" s="100"/>
      <c r="AB4699" s="99"/>
      <c r="AC4699" s="100"/>
      <c r="AD4699" s="105"/>
      <c r="AE4699" s="94"/>
      <c r="AF4699" s="105"/>
      <c r="AG4699" s="94"/>
      <c r="AH4699" s="132"/>
      <c r="AI4699" s="97"/>
      <c r="AJ4699" s="96"/>
      <c r="AK4699" s="176"/>
      <c r="AL4699" s="169"/>
    </row>
    <row r="4700" spans="13:38" x14ac:dyDescent="0.45">
      <c r="M4700" s="96"/>
      <c r="N4700" s="103"/>
      <c r="R4700" s="108"/>
      <c r="S4700" s="98"/>
      <c r="T4700" s="105"/>
      <c r="V4700" s="171"/>
      <c r="W4700" s="95"/>
      <c r="X4700" s="129"/>
      <c r="Y4700" s="100"/>
      <c r="Z4700" s="99"/>
      <c r="AA4700" s="100"/>
      <c r="AB4700" s="99"/>
      <c r="AC4700" s="100"/>
      <c r="AD4700" s="105"/>
      <c r="AE4700" s="94"/>
      <c r="AF4700" s="105"/>
      <c r="AG4700" s="94"/>
      <c r="AH4700" s="132"/>
      <c r="AI4700" s="97"/>
      <c r="AJ4700" s="96"/>
      <c r="AK4700" s="176"/>
      <c r="AL4700" s="169"/>
    </row>
    <row r="4701" spans="13:38" x14ac:dyDescent="0.45">
      <c r="M4701" s="96"/>
      <c r="N4701" s="103"/>
      <c r="R4701" s="108"/>
      <c r="S4701" s="98"/>
      <c r="T4701" s="105"/>
      <c r="V4701" s="171"/>
      <c r="W4701" s="95"/>
      <c r="X4701" s="129"/>
      <c r="Y4701" s="100"/>
      <c r="Z4701" s="99"/>
      <c r="AA4701" s="100"/>
      <c r="AB4701" s="99"/>
      <c r="AC4701" s="100"/>
      <c r="AD4701" s="105"/>
      <c r="AE4701" s="94"/>
      <c r="AF4701" s="105"/>
      <c r="AG4701" s="94"/>
      <c r="AH4701" s="132"/>
      <c r="AI4701" s="97"/>
      <c r="AJ4701" s="96"/>
      <c r="AK4701" s="176"/>
      <c r="AL4701" s="169"/>
    </row>
    <row r="4702" spans="13:38" x14ac:dyDescent="0.45">
      <c r="M4702" s="96"/>
      <c r="N4702" s="103"/>
      <c r="R4702" s="108"/>
      <c r="S4702" s="98"/>
      <c r="T4702" s="105"/>
      <c r="V4702" s="171"/>
      <c r="W4702" s="95"/>
      <c r="X4702" s="129"/>
      <c r="Y4702" s="100"/>
      <c r="Z4702" s="99"/>
      <c r="AA4702" s="100"/>
      <c r="AB4702" s="99"/>
      <c r="AC4702" s="100"/>
      <c r="AD4702" s="105"/>
      <c r="AE4702" s="94"/>
      <c r="AF4702" s="105"/>
      <c r="AG4702" s="94"/>
      <c r="AH4702" s="132"/>
      <c r="AI4702" s="97"/>
      <c r="AJ4702" s="96"/>
      <c r="AK4702" s="176"/>
      <c r="AL4702" s="169"/>
    </row>
    <row r="4703" spans="13:38" x14ac:dyDescent="0.45">
      <c r="M4703" s="96"/>
      <c r="N4703" s="103"/>
      <c r="R4703" s="108"/>
      <c r="S4703" s="98"/>
      <c r="T4703" s="105"/>
      <c r="V4703" s="171"/>
      <c r="W4703" s="95"/>
      <c r="X4703" s="129"/>
      <c r="Y4703" s="100"/>
      <c r="Z4703" s="99"/>
      <c r="AA4703" s="100"/>
      <c r="AB4703" s="99"/>
      <c r="AC4703" s="100"/>
      <c r="AD4703" s="105"/>
      <c r="AE4703" s="94"/>
      <c r="AF4703" s="105"/>
      <c r="AG4703" s="94"/>
      <c r="AH4703" s="132"/>
      <c r="AI4703" s="97"/>
      <c r="AJ4703" s="96"/>
      <c r="AK4703" s="176"/>
      <c r="AL4703" s="169"/>
    </row>
    <row r="4704" spans="13:38" x14ac:dyDescent="0.45">
      <c r="M4704" s="96"/>
      <c r="N4704" s="103"/>
      <c r="R4704" s="108"/>
      <c r="S4704" s="98"/>
      <c r="T4704" s="105"/>
      <c r="V4704" s="171"/>
      <c r="W4704" s="95"/>
      <c r="X4704" s="129"/>
      <c r="Y4704" s="100"/>
      <c r="Z4704" s="99"/>
      <c r="AA4704" s="100"/>
      <c r="AB4704" s="99"/>
      <c r="AC4704" s="100"/>
      <c r="AD4704" s="105"/>
      <c r="AE4704" s="94"/>
      <c r="AF4704" s="105"/>
      <c r="AG4704" s="94"/>
      <c r="AH4704" s="132"/>
      <c r="AI4704" s="97"/>
      <c r="AJ4704" s="96"/>
      <c r="AK4704" s="176"/>
      <c r="AL4704" s="169"/>
    </row>
    <row r="4705" spans="13:38" x14ac:dyDescent="0.45">
      <c r="M4705" s="96"/>
      <c r="N4705" s="103"/>
      <c r="R4705" s="108"/>
      <c r="S4705" s="98"/>
      <c r="T4705" s="105"/>
      <c r="V4705" s="171"/>
      <c r="W4705" s="95"/>
      <c r="X4705" s="129"/>
      <c r="Y4705" s="100"/>
      <c r="Z4705" s="99"/>
      <c r="AA4705" s="100"/>
      <c r="AB4705" s="99"/>
      <c r="AC4705" s="100"/>
      <c r="AD4705" s="105"/>
      <c r="AE4705" s="94"/>
      <c r="AF4705" s="105"/>
      <c r="AG4705" s="94"/>
      <c r="AH4705" s="132"/>
      <c r="AI4705" s="97"/>
      <c r="AJ4705" s="96"/>
      <c r="AK4705" s="176"/>
      <c r="AL4705" s="169"/>
    </row>
    <row r="4706" spans="13:38" x14ac:dyDescent="0.45">
      <c r="M4706" s="96"/>
      <c r="N4706" s="103"/>
      <c r="R4706" s="108"/>
      <c r="S4706" s="98"/>
      <c r="T4706" s="105"/>
      <c r="V4706" s="171"/>
      <c r="W4706" s="95"/>
      <c r="X4706" s="129"/>
      <c r="Y4706" s="100"/>
      <c r="Z4706" s="99"/>
      <c r="AA4706" s="100"/>
      <c r="AB4706" s="99"/>
      <c r="AC4706" s="100"/>
      <c r="AD4706" s="105"/>
      <c r="AE4706" s="94"/>
      <c r="AF4706" s="105"/>
      <c r="AG4706" s="94"/>
      <c r="AH4706" s="132"/>
      <c r="AI4706" s="97"/>
      <c r="AJ4706" s="96"/>
      <c r="AK4706" s="176"/>
      <c r="AL4706" s="169"/>
    </row>
    <row r="4707" spans="13:38" x14ac:dyDescent="0.45">
      <c r="M4707" s="96"/>
      <c r="N4707" s="103"/>
      <c r="R4707" s="108"/>
      <c r="S4707" s="98"/>
      <c r="T4707" s="105"/>
      <c r="V4707" s="171"/>
      <c r="W4707" s="95"/>
      <c r="X4707" s="129"/>
      <c r="Y4707" s="100"/>
      <c r="Z4707" s="99"/>
      <c r="AA4707" s="100"/>
      <c r="AB4707" s="99"/>
      <c r="AC4707" s="100"/>
      <c r="AD4707" s="105"/>
      <c r="AE4707" s="94"/>
      <c r="AF4707" s="105"/>
      <c r="AG4707" s="94"/>
      <c r="AH4707" s="132"/>
      <c r="AI4707" s="97"/>
      <c r="AJ4707" s="96"/>
      <c r="AK4707" s="176"/>
      <c r="AL4707" s="169"/>
    </row>
    <row r="4708" spans="13:38" x14ac:dyDescent="0.45">
      <c r="M4708" s="96"/>
      <c r="N4708" s="103"/>
      <c r="R4708" s="108"/>
      <c r="S4708" s="98"/>
      <c r="T4708" s="105"/>
      <c r="V4708" s="171"/>
      <c r="W4708" s="95"/>
      <c r="X4708" s="129"/>
      <c r="Y4708" s="100"/>
      <c r="Z4708" s="99"/>
      <c r="AA4708" s="100"/>
      <c r="AB4708" s="99"/>
      <c r="AC4708" s="100"/>
      <c r="AD4708" s="105"/>
      <c r="AE4708" s="94"/>
      <c r="AF4708" s="105"/>
      <c r="AG4708" s="94"/>
      <c r="AH4708" s="132"/>
      <c r="AI4708" s="97"/>
      <c r="AJ4708" s="96"/>
      <c r="AK4708" s="176"/>
      <c r="AL4708" s="169"/>
    </row>
    <row r="4709" spans="13:38" x14ac:dyDescent="0.45">
      <c r="M4709" s="96"/>
      <c r="N4709" s="103"/>
      <c r="R4709" s="108"/>
      <c r="S4709" s="98"/>
      <c r="T4709" s="105"/>
      <c r="V4709" s="171"/>
      <c r="W4709" s="95"/>
      <c r="X4709" s="129"/>
      <c r="Y4709" s="100"/>
      <c r="Z4709" s="99"/>
      <c r="AA4709" s="100"/>
      <c r="AB4709" s="99"/>
      <c r="AC4709" s="100"/>
      <c r="AD4709" s="105"/>
      <c r="AE4709" s="94"/>
      <c r="AF4709" s="105"/>
      <c r="AG4709" s="94"/>
      <c r="AH4709" s="132"/>
      <c r="AI4709" s="97"/>
      <c r="AJ4709" s="96"/>
      <c r="AK4709" s="176"/>
      <c r="AL4709" s="169"/>
    </row>
    <row r="4710" spans="13:38" x14ac:dyDescent="0.45">
      <c r="M4710" s="96"/>
      <c r="N4710" s="103"/>
      <c r="R4710" s="108"/>
      <c r="S4710" s="98"/>
      <c r="T4710" s="105"/>
      <c r="V4710" s="171"/>
      <c r="W4710" s="95"/>
      <c r="X4710" s="129"/>
      <c r="Y4710" s="100"/>
      <c r="Z4710" s="99"/>
      <c r="AA4710" s="100"/>
      <c r="AB4710" s="99"/>
      <c r="AC4710" s="100"/>
      <c r="AD4710" s="105"/>
      <c r="AE4710" s="94"/>
      <c r="AF4710" s="105"/>
      <c r="AG4710" s="94"/>
      <c r="AH4710" s="132"/>
      <c r="AI4710" s="97"/>
      <c r="AJ4710" s="96"/>
      <c r="AK4710" s="176"/>
      <c r="AL4710" s="169"/>
    </row>
    <row r="4711" spans="13:38" x14ac:dyDescent="0.45">
      <c r="M4711" s="96"/>
      <c r="N4711" s="103"/>
      <c r="R4711" s="108"/>
      <c r="S4711" s="98"/>
      <c r="T4711" s="105"/>
      <c r="V4711" s="171"/>
      <c r="W4711" s="95"/>
      <c r="X4711" s="129"/>
      <c r="Y4711" s="100"/>
      <c r="Z4711" s="99"/>
      <c r="AA4711" s="100"/>
      <c r="AB4711" s="99"/>
      <c r="AC4711" s="100"/>
      <c r="AD4711" s="105"/>
      <c r="AE4711" s="94"/>
      <c r="AF4711" s="105"/>
      <c r="AG4711" s="94"/>
      <c r="AH4711" s="132"/>
      <c r="AI4711" s="97"/>
      <c r="AJ4711" s="96"/>
      <c r="AK4711" s="176"/>
      <c r="AL4711" s="169"/>
    </row>
    <row r="4712" spans="13:38" x14ac:dyDescent="0.45">
      <c r="M4712" s="96"/>
      <c r="N4712" s="103"/>
      <c r="R4712" s="108"/>
      <c r="S4712" s="98"/>
      <c r="T4712" s="105"/>
      <c r="V4712" s="171"/>
      <c r="W4712" s="95"/>
      <c r="X4712" s="129"/>
      <c r="Y4712" s="100"/>
      <c r="Z4712" s="99"/>
      <c r="AA4712" s="100"/>
      <c r="AB4712" s="99"/>
      <c r="AC4712" s="100"/>
      <c r="AD4712" s="105"/>
      <c r="AE4712" s="94"/>
      <c r="AF4712" s="105"/>
      <c r="AG4712" s="94"/>
      <c r="AH4712" s="132"/>
      <c r="AI4712" s="97"/>
      <c r="AJ4712" s="96"/>
      <c r="AK4712" s="176"/>
      <c r="AL4712" s="169"/>
    </row>
    <row r="4713" spans="13:38" x14ac:dyDescent="0.45">
      <c r="M4713" s="96"/>
      <c r="N4713" s="103"/>
      <c r="R4713" s="108"/>
      <c r="S4713" s="98"/>
      <c r="T4713" s="105"/>
      <c r="V4713" s="171"/>
      <c r="W4713" s="95"/>
      <c r="X4713" s="129"/>
      <c r="Y4713" s="100"/>
      <c r="Z4713" s="99"/>
      <c r="AA4713" s="100"/>
      <c r="AB4713" s="99"/>
      <c r="AC4713" s="100"/>
      <c r="AD4713" s="105"/>
      <c r="AE4713" s="94"/>
      <c r="AF4713" s="105"/>
      <c r="AG4713" s="94"/>
      <c r="AH4713" s="132"/>
      <c r="AI4713" s="97"/>
      <c r="AJ4713" s="96"/>
      <c r="AK4713" s="176"/>
      <c r="AL4713" s="169"/>
    </row>
    <row r="4714" spans="13:38" x14ac:dyDescent="0.45">
      <c r="M4714" s="96"/>
      <c r="N4714" s="103"/>
      <c r="R4714" s="108"/>
      <c r="S4714" s="98"/>
      <c r="T4714" s="105"/>
      <c r="V4714" s="171"/>
      <c r="W4714" s="95"/>
      <c r="X4714" s="129"/>
      <c r="Y4714" s="100"/>
      <c r="Z4714" s="99"/>
      <c r="AA4714" s="100"/>
      <c r="AB4714" s="99"/>
      <c r="AC4714" s="100"/>
      <c r="AD4714" s="105"/>
      <c r="AE4714" s="94"/>
      <c r="AF4714" s="105"/>
      <c r="AG4714" s="94"/>
      <c r="AH4714" s="132"/>
      <c r="AI4714" s="97"/>
      <c r="AJ4714" s="96"/>
      <c r="AK4714" s="176"/>
      <c r="AL4714" s="169"/>
    </row>
    <row r="4715" spans="13:38" x14ac:dyDescent="0.45">
      <c r="M4715" s="96"/>
      <c r="N4715" s="103"/>
      <c r="R4715" s="108"/>
      <c r="S4715" s="98"/>
      <c r="T4715" s="105"/>
      <c r="V4715" s="171"/>
      <c r="W4715" s="95"/>
      <c r="X4715" s="129"/>
      <c r="Y4715" s="100"/>
      <c r="Z4715" s="99"/>
      <c r="AA4715" s="100"/>
      <c r="AB4715" s="99"/>
      <c r="AC4715" s="100"/>
      <c r="AD4715" s="105"/>
      <c r="AE4715" s="94"/>
      <c r="AF4715" s="105"/>
      <c r="AG4715" s="94"/>
      <c r="AH4715" s="132"/>
      <c r="AI4715" s="97"/>
      <c r="AJ4715" s="96"/>
      <c r="AK4715" s="176"/>
      <c r="AL4715" s="169"/>
    </row>
    <row r="4716" spans="13:38" x14ac:dyDescent="0.45">
      <c r="M4716" s="96"/>
      <c r="N4716" s="103"/>
      <c r="R4716" s="108"/>
      <c r="S4716" s="98"/>
      <c r="T4716" s="105"/>
      <c r="V4716" s="171"/>
      <c r="W4716" s="95"/>
      <c r="X4716" s="129"/>
      <c r="Y4716" s="100"/>
      <c r="Z4716" s="99"/>
      <c r="AA4716" s="100"/>
      <c r="AB4716" s="99"/>
      <c r="AC4716" s="100"/>
      <c r="AD4716" s="105"/>
      <c r="AE4716" s="94"/>
      <c r="AF4716" s="105"/>
      <c r="AG4716" s="94"/>
      <c r="AH4716" s="132"/>
      <c r="AI4716" s="97"/>
      <c r="AJ4716" s="96"/>
      <c r="AK4716" s="176"/>
      <c r="AL4716" s="169"/>
    </row>
    <row r="4717" spans="13:38" x14ac:dyDescent="0.45">
      <c r="M4717" s="96"/>
      <c r="N4717" s="103"/>
      <c r="R4717" s="108"/>
      <c r="S4717" s="98"/>
      <c r="T4717" s="105"/>
      <c r="V4717" s="171"/>
      <c r="W4717" s="95"/>
      <c r="X4717" s="129"/>
      <c r="Y4717" s="100"/>
      <c r="Z4717" s="99"/>
      <c r="AA4717" s="100"/>
      <c r="AB4717" s="99"/>
      <c r="AC4717" s="100"/>
      <c r="AD4717" s="105"/>
      <c r="AE4717" s="94"/>
      <c r="AF4717" s="105"/>
      <c r="AG4717" s="94"/>
      <c r="AH4717" s="132"/>
      <c r="AI4717" s="97"/>
      <c r="AJ4717" s="96"/>
      <c r="AK4717" s="176"/>
      <c r="AL4717" s="169"/>
    </row>
    <row r="4718" spans="13:38" x14ac:dyDescent="0.45">
      <c r="M4718" s="96"/>
      <c r="N4718" s="103"/>
      <c r="R4718" s="108"/>
      <c r="S4718" s="98"/>
      <c r="T4718" s="105"/>
      <c r="V4718" s="171"/>
      <c r="W4718" s="95"/>
      <c r="X4718" s="129"/>
      <c r="Y4718" s="100"/>
      <c r="Z4718" s="99"/>
      <c r="AA4718" s="100"/>
      <c r="AB4718" s="99"/>
      <c r="AC4718" s="100"/>
      <c r="AD4718" s="105"/>
      <c r="AE4718" s="94"/>
      <c r="AF4718" s="105"/>
      <c r="AG4718" s="94"/>
      <c r="AH4718" s="132"/>
      <c r="AI4718" s="97"/>
      <c r="AJ4718" s="96"/>
      <c r="AK4718" s="176"/>
      <c r="AL4718" s="169"/>
    </row>
    <row r="4719" spans="13:38" x14ac:dyDescent="0.45">
      <c r="M4719" s="96"/>
      <c r="N4719" s="103"/>
      <c r="R4719" s="108"/>
      <c r="S4719" s="98"/>
      <c r="T4719" s="105"/>
      <c r="V4719" s="171"/>
      <c r="W4719" s="95"/>
      <c r="X4719" s="129"/>
      <c r="Y4719" s="100"/>
      <c r="Z4719" s="99"/>
      <c r="AA4719" s="100"/>
      <c r="AB4719" s="99"/>
      <c r="AC4719" s="100"/>
      <c r="AD4719" s="105"/>
      <c r="AE4719" s="94"/>
      <c r="AF4719" s="105"/>
      <c r="AG4719" s="94"/>
      <c r="AH4719" s="132"/>
      <c r="AI4719" s="97"/>
      <c r="AJ4719" s="96"/>
      <c r="AK4719" s="176"/>
      <c r="AL4719" s="169"/>
    </row>
    <row r="4720" spans="13:38" x14ac:dyDescent="0.45">
      <c r="M4720" s="96"/>
      <c r="N4720" s="103"/>
      <c r="R4720" s="108"/>
      <c r="S4720" s="98"/>
      <c r="T4720" s="105"/>
      <c r="V4720" s="171"/>
      <c r="W4720" s="95"/>
      <c r="X4720" s="129"/>
      <c r="Y4720" s="100"/>
      <c r="Z4720" s="99"/>
      <c r="AA4720" s="100"/>
      <c r="AB4720" s="99"/>
      <c r="AC4720" s="100"/>
      <c r="AD4720" s="105"/>
      <c r="AE4720" s="94"/>
      <c r="AF4720" s="105"/>
      <c r="AG4720" s="94"/>
      <c r="AH4720" s="132"/>
      <c r="AI4720" s="97"/>
      <c r="AJ4720" s="96"/>
      <c r="AK4720" s="176"/>
      <c r="AL4720" s="169"/>
    </row>
    <row r="4721" spans="13:38" x14ac:dyDescent="0.45">
      <c r="M4721" s="96"/>
      <c r="N4721" s="103"/>
      <c r="R4721" s="108"/>
      <c r="S4721" s="98"/>
      <c r="T4721" s="105"/>
      <c r="V4721" s="171"/>
      <c r="W4721" s="95"/>
      <c r="X4721" s="129"/>
      <c r="Y4721" s="100"/>
      <c r="Z4721" s="99"/>
      <c r="AA4721" s="100"/>
      <c r="AB4721" s="99"/>
      <c r="AC4721" s="100"/>
      <c r="AD4721" s="105"/>
      <c r="AE4721" s="94"/>
      <c r="AF4721" s="105"/>
      <c r="AG4721" s="94"/>
      <c r="AH4721" s="132"/>
      <c r="AI4721" s="97"/>
      <c r="AJ4721" s="96"/>
      <c r="AK4721" s="176"/>
      <c r="AL4721" s="169"/>
    </row>
    <row r="4722" spans="13:38" x14ac:dyDescent="0.45">
      <c r="M4722" s="96"/>
      <c r="N4722" s="103"/>
      <c r="R4722" s="108"/>
      <c r="S4722" s="98"/>
      <c r="T4722" s="105"/>
      <c r="V4722" s="171"/>
      <c r="W4722" s="95"/>
      <c r="X4722" s="129"/>
      <c r="Y4722" s="100"/>
      <c r="Z4722" s="99"/>
      <c r="AA4722" s="100"/>
      <c r="AB4722" s="99"/>
      <c r="AC4722" s="100"/>
      <c r="AD4722" s="105"/>
      <c r="AE4722" s="94"/>
      <c r="AF4722" s="105"/>
      <c r="AG4722" s="94"/>
      <c r="AH4722" s="132"/>
      <c r="AI4722" s="97"/>
      <c r="AJ4722" s="96"/>
      <c r="AK4722" s="176"/>
      <c r="AL4722" s="169"/>
    </row>
    <row r="4723" spans="13:38" x14ac:dyDescent="0.45">
      <c r="M4723" s="96"/>
      <c r="N4723" s="103"/>
      <c r="R4723" s="108"/>
      <c r="S4723" s="98"/>
      <c r="T4723" s="105"/>
      <c r="V4723" s="171"/>
      <c r="W4723" s="95"/>
      <c r="X4723" s="129"/>
      <c r="Y4723" s="100"/>
      <c r="Z4723" s="99"/>
      <c r="AA4723" s="100"/>
      <c r="AB4723" s="99"/>
      <c r="AC4723" s="100"/>
      <c r="AD4723" s="105"/>
      <c r="AE4723" s="94"/>
      <c r="AF4723" s="105"/>
      <c r="AG4723" s="94"/>
      <c r="AH4723" s="132"/>
      <c r="AI4723" s="97"/>
      <c r="AJ4723" s="96"/>
      <c r="AK4723" s="176"/>
      <c r="AL4723" s="169"/>
    </row>
    <row r="4724" spans="13:38" x14ac:dyDescent="0.45">
      <c r="M4724" s="96"/>
      <c r="N4724" s="103"/>
      <c r="R4724" s="108"/>
      <c r="S4724" s="98"/>
      <c r="T4724" s="105"/>
      <c r="V4724" s="171"/>
      <c r="W4724" s="95"/>
      <c r="X4724" s="129"/>
      <c r="Y4724" s="100"/>
      <c r="Z4724" s="99"/>
      <c r="AA4724" s="100"/>
      <c r="AB4724" s="99"/>
      <c r="AC4724" s="100"/>
      <c r="AD4724" s="105"/>
      <c r="AE4724" s="94"/>
      <c r="AF4724" s="105"/>
      <c r="AG4724" s="94"/>
      <c r="AH4724" s="132"/>
      <c r="AI4724" s="97"/>
      <c r="AJ4724" s="96"/>
      <c r="AK4724" s="176"/>
      <c r="AL4724" s="169"/>
    </row>
    <row r="4725" spans="13:38" x14ac:dyDescent="0.45">
      <c r="M4725" s="96"/>
      <c r="N4725" s="103"/>
      <c r="R4725" s="108"/>
      <c r="S4725" s="98"/>
      <c r="T4725" s="105"/>
      <c r="V4725" s="171"/>
      <c r="W4725" s="95"/>
      <c r="X4725" s="129"/>
      <c r="Y4725" s="100"/>
      <c r="Z4725" s="99"/>
      <c r="AA4725" s="100"/>
      <c r="AB4725" s="99"/>
      <c r="AC4725" s="100"/>
      <c r="AD4725" s="105"/>
      <c r="AE4725" s="94"/>
      <c r="AF4725" s="105"/>
      <c r="AG4725" s="94"/>
      <c r="AH4725" s="132"/>
      <c r="AI4725" s="97"/>
      <c r="AJ4725" s="96"/>
      <c r="AK4725" s="176"/>
      <c r="AL4725" s="169"/>
    </row>
    <row r="4726" spans="13:38" x14ac:dyDescent="0.45">
      <c r="M4726" s="96"/>
      <c r="N4726" s="103"/>
      <c r="R4726" s="108"/>
      <c r="S4726" s="98"/>
      <c r="T4726" s="105"/>
      <c r="V4726" s="171"/>
      <c r="W4726" s="95"/>
      <c r="X4726" s="129"/>
      <c r="Y4726" s="100"/>
      <c r="Z4726" s="99"/>
      <c r="AA4726" s="100"/>
      <c r="AB4726" s="99"/>
      <c r="AC4726" s="100"/>
      <c r="AD4726" s="105"/>
      <c r="AE4726" s="94"/>
      <c r="AF4726" s="105"/>
      <c r="AG4726" s="94"/>
      <c r="AH4726" s="132"/>
      <c r="AI4726" s="97"/>
      <c r="AJ4726" s="96"/>
      <c r="AK4726" s="176"/>
      <c r="AL4726" s="169"/>
    </row>
    <row r="4727" spans="13:38" x14ac:dyDescent="0.45">
      <c r="M4727" s="96"/>
      <c r="N4727" s="103"/>
      <c r="R4727" s="108"/>
      <c r="S4727" s="98"/>
      <c r="T4727" s="105"/>
      <c r="V4727" s="171"/>
      <c r="W4727" s="95"/>
      <c r="X4727" s="129"/>
      <c r="Y4727" s="100"/>
      <c r="Z4727" s="99"/>
      <c r="AA4727" s="100"/>
      <c r="AB4727" s="99"/>
      <c r="AC4727" s="100"/>
      <c r="AD4727" s="105"/>
      <c r="AE4727" s="94"/>
      <c r="AF4727" s="105"/>
      <c r="AG4727" s="94"/>
      <c r="AH4727" s="132"/>
      <c r="AI4727" s="97"/>
      <c r="AJ4727" s="96"/>
      <c r="AK4727" s="176"/>
      <c r="AL4727" s="169"/>
    </row>
    <row r="4728" spans="13:38" x14ac:dyDescent="0.45">
      <c r="M4728" s="96"/>
      <c r="N4728" s="103"/>
      <c r="R4728" s="108"/>
      <c r="S4728" s="98"/>
      <c r="T4728" s="105"/>
      <c r="V4728" s="171"/>
      <c r="W4728" s="95"/>
      <c r="X4728" s="129"/>
      <c r="Y4728" s="100"/>
      <c r="Z4728" s="99"/>
      <c r="AA4728" s="100"/>
      <c r="AB4728" s="99"/>
      <c r="AC4728" s="100"/>
      <c r="AD4728" s="105"/>
      <c r="AE4728" s="94"/>
      <c r="AF4728" s="105"/>
      <c r="AG4728" s="94"/>
      <c r="AH4728" s="132"/>
      <c r="AI4728" s="97"/>
      <c r="AJ4728" s="96"/>
      <c r="AK4728" s="176"/>
      <c r="AL4728" s="169"/>
    </row>
    <row r="4729" spans="13:38" x14ac:dyDescent="0.45">
      <c r="M4729" s="96"/>
      <c r="N4729" s="103"/>
      <c r="R4729" s="108"/>
      <c r="S4729" s="98"/>
      <c r="T4729" s="105"/>
      <c r="V4729" s="171"/>
      <c r="W4729" s="95"/>
      <c r="X4729" s="129"/>
      <c r="Y4729" s="100"/>
      <c r="Z4729" s="99"/>
      <c r="AA4729" s="100"/>
      <c r="AB4729" s="99"/>
      <c r="AC4729" s="100"/>
      <c r="AD4729" s="105"/>
      <c r="AE4729" s="94"/>
      <c r="AF4729" s="105"/>
      <c r="AG4729" s="94"/>
      <c r="AH4729" s="132"/>
      <c r="AI4729" s="97"/>
      <c r="AJ4729" s="96"/>
      <c r="AK4729" s="176"/>
      <c r="AL4729" s="169"/>
    </row>
    <row r="4730" spans="13:38" x14ac:dyDescent="0.45">
      <c r="M4730" s="96"/>
      <c r="N4730" s="103"/>
      <c r="R4730" s="108"/>
      <c r="S4730" s="98"/>
      <c r="T4730" s="105"/>
      <c r="V4730" s="171"/>
      <c r="W4730" s="95"/>
      <c r="X4730" s="129"/>
      <c r="Y4730" s="100"/>
      <c r="Z4730" s="99"/>
      <c r="AA4730" s="100"/>
      <c r="AB4730" s="99"/>
      <c r="AC4730" s="100"/>
      <c r="AD4730" s="105"/>
      <c r="AE4730" s="94"/>
      <c r="AF4730" s="105"/>
      <c r="AG4730" s="94"/>
      <c r="AH4730" s="132"/>
      <c r="AI4730" s="97"/>
      <c r="AJ4730" s="96"/>
      <c r="AK4730" s="176"/>
      <c r="AL4730" s="169"/>
    </row>
    <row r="4731" spans="13:38" x14ac:dyDescent="0.45">
      <c r="M4731" s="96"/>
      <c r="N4731" s="103"/>
      <c r="R4731" s="108"/>
      <c r="S4731" s="98"/>
      <c r="T4731" s="105"/>
      <c r="V4731" s="171"/>
      <c r="W4731" s="95"/>
      <c r="X4731" s="129"/>
      <c r="Y4731" s="100"/>
      <c r="Z4731" s="99"/>
      <c r="AA4731" s="100"/>
      <c r="AB4731" s="99"/>
      <c r="AC4731" s="100"/>
      <c r="AD4731" s="105"/>
      <c r="AE4731" s="94"/>
      <c r="AF4731" s="105"/>
      <c r="AG4731" s="94"/>
      <c r="AH4731" s="132"/>
      <c r="AI4731" s="97"/>
      <c r="AJ4731" s="96"/>
      <c r="AK4731" s="176"/>
      <c r="AL4731" s="169"/>
    </row>
    <row r="4732" spans="13:38" x14ac:dyDescent="0.45">
      <c r="M4732" s="96"/>
      <c r="N4732" s="103"/>
      <c r="R4732" s="108"/>
      <c r="S4732" s="98"/>
      <c r="T4732" s="105"/>
      <c r="V4732" s="171"/>
      <c r="W4732" s="95"/>
      <c r="X4732" s="129"/>
      <c r="Y4732" s="100"/>
      <c r="Z4732" s="99"/>
      <c r="AA4732" s="100"/>
      <c r="AB4732" s="99"/>
      <c r="AC4732" s="100"/>
      <c r="AD4732" s="105"/>
      <c r="AE4732" s="94"/>
      <c r="AF4732" s="105"/>
      <c r="AG4732" s="94"/>
      <c r="AH4732" s="132"/>
      <c r="AI4732" s="97"/>
      <c r="AJ4732" s="96"/>
      <c r="AK4732" s="176"/>
      <c r="AL4732" s="169"/>
    </row>
    <row r="4733" spans="13:38" x14ac:dyDescent="0.45">
      <c r="M4733" s="96"/>
      <c r="N4733" s="103"/>
      <c r="R4733" s="108"/>
      <c r="S4733" s="98"/>
      <c r="T4733" s="105"/>
      <c r="V4733" s="171"/>
      <c r="W4733" s="95"/>
      <c r="X4733" s="129"/>
      <c r="Y4733" s="100"/>
      <c r="Z4733" s="99"/>
      <c r="AA4733" s="100"/>
      <c r="AB4733" s="99"/>
      <c r="AC4733" s="100"/>
      <c r="AD4733" s="105"/>
      <c r="AE4733" s="94"/>
      <c r="AF4733" s="105"/>
      <c r="AG4733" s="94"/>
      <c r="AH4733" s="132"/>
      <c r="AI4733" s="97"/>
      <c r="AJ4733" s="96"/>
      <c r="AK4733" s="176"/>
      <c r="AL4733" s="169"/>
    </row>
    <row r="4734" spans="13:38" x14ac:dyDescent="0.45">
      <c r="M4734" s="96"/>
      <c r="N4734" s="103"/>
      <c r="R4734" s="108"/>
      <c r="S4734" s="98"/>
      <c r="T4734" s="105"/>
      <c r="V4734" s="171"/>
      <c r="W4734" s="95"/>
      <c r="X4734" s="129"/>
      <c r="Y4734" s="100"/>
      <c r="Z4734" s="99"/>
      <c r="AA4734" s="100"/>
      <c r="AB4734" s="99"/>
      <c r="AC4734" s="100"/>
      <c r="AD4734" s="105"/>
      <c r="AE4734" s="94"/>
      <c r="AF4734" s="105"/>
      <c r="AG4734" s="94"/>
      <c r="AH4734" s="132"/>
      <c r="AI4734" s="97"/>
      <c r="AJ4734" s="96"/>
      <c r="AK4734" s="176"/>
      <c r="AL4734" s="169"/>
    </row>
    <row r="4735" spans="13:38" x14ac:dyDescent="0.45">
      <c r="M4735" s="96"/>
      <c r="N4735" s="103"/>
      <c r="R4735" s="108"/>
      <c r="S4735" s="98"/>
      <c r="T4735" s="105"/>
      <c r="V4735" s="171"/>
      <c r="W4735" s="95"/>
      <c r="X4735" s="129"/>
      <c r="Y4735" s="100"/>
      <c r="Z4735" s="99"/>
      <c r="AA4735" s="100"/>
      <c r="AB4735" s="99"/>
      <c r="AC4735" s="100"/>
      <c r="AD4735" s="105"/>
      <c r="AE4735" s="94"/>
      <c r="AF4735" s="105"/>
      <c r="AG4735" s="94"/>
      <c r="AH4735" s="132"/>
      <c r="AI4735" s="97"/>
      <c r="AJ4735" s="96"/>
      <c r="AK4735" s="176"/>
      <c r="AL4735" s="169"/>
    </row>
    <row r="4736" spans="13:38" x14ac:dyDescent="0.45">
      <c r="M4736" s="96"/>
      <c r="N4736" s="103"/>
      <c r="R4736" s="108"/>
      <c r="S4736" s="98"/>
      <c r="T4736" s="105"/>
      <c r="V4736" s="171"/>
      <c r="W4736" s="95"/>
      <c r="X4736" s="129"/>
      <c r="Y4736" s="100"/>
      <c r="Z4736" s="99"/>
      <c r="AA4736" s="100"/>
      <c r="AB4736" s="99"/>
      <c r="AC4736" s="100"/>
      <c r="AD4736" s="105"/>
      <c r="AE4736" s="94"/>
      <c r="AF4736" s="105"/>
      <c r="AG4736" s="94"/>
      <c r="AH4736" s="132"/>
      <c r="AI4736" s="97"/>
      <c r="AJ4736" s="96"/>
      <c r="AK4736" s="176"/>
      <c r="AL4736" s="169"/>
    </row>
    <row r="4737" spans="13:38" x14ac:dyDescent="0.45">
      <c r="M4737" s="96"/>
      <c r="N4737" s="103"/>
      <c r="R4737" s="108"/>
      <c r="S4737" s="98"/>
      <c r="T4737" s="105"/>
      <c r="V4737" s="171"/>
      <c r="W4737" s="95"/>
      <c r="X4737" s="129"/>
      <c r="Y4737" s="100"/>
      <c r="Z4737" s="99"/>
      <c r="AA4737" s="100"/>
      <c r="AB4737" s="99"/>
      <c r="AC4737" s="100"/>
      <c r="AD4737" s="105"/>
      <c r="AE4737" s="94"/>
      <c r="AF4737" s="105"/>
      <c r="AG4737" s="94"/>
      <c r="AH4737" s="132"/>
      <c r="AI4737" s="97"/>
      <c r="AJ4737" s="96"/>
      <c r="AK4737" s="176"/>
      <c r="AL4737" s="169"/>
    </row>
    <row r="4738" spans="13:38" x14ac:dyDescent="0.45">
      <c r="M4738" s="96"/>
      <c r="N4738" s="103"/>
      <c r="R4738" s="108"/>
      <c r="S4738" s="98"/>
      <c r="T4738" s="105"/>
      <c r="V4738" s="171"/>
      <c r="W4738" s="95"/>
      <c r="X4738" s="129"/>
      <c r="Y4738" s="100"/>
      <c r="Z4738" s="99"/>
      <c r="AA4738" s="100"/>
      <c r="AB4738" s="99"/>
      <c r="AC4738" s="100"/>
      <c r="AD4738" s="105"/>
      <c r="AE4738" s="94"/>
      <c r="AF4738" s="105"/>
      <c r="AG4738" s="94"/>
      <c r="AH4738" s="132"/>
      <c r="AI4738" s="97"/>
      <c r="AJ4738" s="96"/>
      <c r="AK4738" s="176"/>
      <c r="AL4738" s="169"/>
    </row>
    <row r="4739" spans="13:38" x14ac:dyDescent="0.45">
      <c r="M4739" s="96"/>
      <c r="N4739" s="103"/>
      <c r="R4739" s="108"/>
      <c r="S4739" s="98"/>
      <c r="T4739" s="105"/>
      <c r="V4739" s="171"/>
      <c r="W4739" s="95"/>
      <c r="X4739" s="129"/>
      <c r="Y4739" s="100"/>
      <c r="Z4739" s="99"/>
      <c r="AA4739" s="100"/>
      <c r="AB4739" s="99"/>
      <c r="AC4739" s="100"/>
      <c r="AD4739" s="105"/>
      <c r="AE4739" s="94"/>
      <c r="AF4739" s="105"/>
      <c r="AG4739" s="94"/>
      <c r="AH4739" s="132"/>
      <c r="AI4739" s="97"/>
      <c r="AJ4739" s="96"/>
      <c r="AK4739" s="176"/>
      <c r="AL4739" s="169"/>
    </row>
    <row r="4740" spans="13:38" x14ac:dyDescent="0.45">
      <c r="M4740" s="96"/>
      <c r="N4740" s="103"/>
      <c r="R4740" s="108"/>
      <c r="S4740" s="98"/>
      <c r="T4740" s="105"/>
      <c r="V4740" s="171"/>
      <c r="W4740" s="95"/>
      <c r="X4740" s="129"/>
      <c r="Y4740" s="100"/>
      <c r="Z4740" s="99"/>
      <c r="AA4740" s="100"/>
      <c r="AB4740" s="99"/>
      <c r="AC4740" s="100"/>
      <c r="AD4740" s="105"/>
      <c r="AE4740" s="94"/>
      <c r="AF4740" s="105"/>
      <c r="AG4740" s="94"/>
      <c r="AH4740" s="132"/>
      <c r="AI4740" s="97"/>
      <c r="AJ4740" s="96"/>
      <c r="AK4740" s="176"/>
      <c r="AL4740" s="169"/>
    </row>
    <row r="4741" spans="13:38" x14ac:dyDescent="0.45">
      <c r="M4741" s="96"/>
      <c r="N4741" s="103"/>
      <c r="R4741" s="108"/>
      <c r="S4741" s="98"/>
      <c r="T4741" s="105"/>
      <c r="V4741" s="171"/>
      <c r="W4741" s="95"/>
      <c r="X4741" s="129"/>
      <c r="Y4741" s="100"/>
      <c r="Z4741" s="99"/>
      <c r="AA4741" s="100"/>
      <c r="AB4741" s="99"/>
      <c r="AC4741" s="100"/>
      <c r="AD4741" s="105"/>
      <c r="AE4741" s="94"/>
      <c r="AF4741" s="105"/>
      <c r="AG4741" s="94"/>
      <c r="AH4741" s="132"/>
      <c r="AI4741" s="97"/>
      <c r="AJ4741" s="96"/>
      <c r="AK4741" s="176"/>
      <c r="AL4741" s="169"/>
    </row>
    <row r="4742" spans="13:38" x14ac:dyDescent="0.45">
      <c r="M4742" s="96"/>
      <c r="N4742" s="103"/>
      <c r="R4742" s="108"/>
      <c r="S4742" s="98"/>
      <c r="T4742" s="105"/>
      <c r="V4742" s="171"/>
      <c r="W4742" s="95"/>
      <c r="X4742" s="129"/>
      <c r="Y4742" s="100"/>
      <c r="Z4742" s="99"/>
      <c r="AA4742" s="100"/>
      <c r="AB4742" s="99"/>
      <c r="AC4742" s="100"/>
      <c r="AD4742" s="105"/>
      <c r="AE4742" s="94"/>
      <c r="AF4742" s="105"/>
      <c r="AG4742" s="94"/>
      <c r="AH4742" s="132"/>
      <c r="AI4742" s="97"/>
      <c r="AJ4742" s="96"/>
      <c r="AK4742" s="176"/>
      <c r="AL4742" s="169"/>
    </row>
    <row r="4743" spans="13:38" x14ac:dyDescent="0.45">
      <c r="M4743" s="96"/>
      <c r="N4743" s="103"/>
      <c r="R4743" s="108"/>
      <c r="S4743" s="98"/>
      <c r="T4743" s="105"/>
      <c r="V4743" s="171"/>
      <c r="W4743" s="95"/>
      <c r="X4743" s="129"/>
      <c r="Y4743" s="100"/>
      <c r="Z4743" s="99"/>
      <c r="AA4743" s="100"/>
      <c r="AB4743" s="99"/>
      <c r="AC4743" s="100"/>
      <c r="AD4743" s="105"/>
      <c r="AE4743" s="94"/>
      <c r="AF4743" s="105"/>
      <c r="AG4743" s="94"/>
      <c r="AH4743" s="132"/>
      <c r="AI4743" s="97"/>
      <c r="AJ4743" s="96"/>
      <c r="AK4743" s="176"/>
      <c r="AL4743" s="169"/>
    </row>
    <row r="4744" spans="13:38" x14ac:dyDescent="0.45">
      <c r="M4744" s="96"/>
      <c r="N4744" s="103"/>
      <c r="R4744" s="108"/>
      <c r="S4744" s="98"/>
      <c r="T4744" s="105"/>
      <c r="V4744" s="171"/>
      <c r="W4744" s="95"/>
      <c r="X4744" s="129"/>
      <c r="Y4744" s="100"/>
      <c r="Z4744" s="99"/>
      <c r="AA4744" s="100"/>
      <c r="AB4744" s="99"/>
      <c r="AC4744" s="100"/>
      <c r="AD4744" s="105"/>
      <c r="AE4744" s="94"/>
      <c r="AF4744" s="105"/>
      <c r="AG4744" s="94"/>
      <c r="AH4744" s="132"/>
      <c r="AI4744" s="97"/>
      <c r="AJ4744" s="96"/>
      <c r="AK4744" s="176"/>
      <c r="AL4744" s="169"/>
    </row>
    <row r="4745" spans="13:38" x14ac:dyDescent="0.45">
      <c r="M4745" s="96"/>
      <c r="N4745" s="103"/>
      <c r="R4745" s="108"/>
      <c r="S4745" s="98"/>
      <c r="T4745" s="105"/>
      <c r="V4745" s="171"/>
      <c r="W4745" s="95"/>
      <c r="X4745" s="129"/>
      <c r="Y4745" s="100"/>
      <c r="Z4745" s="99"/>
      <c r="AA4745" s="100"/>
      <c r="AB4745" s="99"/>
      <c r="AC4745" s="100"/>
      <c r="AD4745" s="105"/>
      <c r="AE4745" s="94"/>
      <c r="AF4745" s="105"/>
      <c r="AG4745" s="94"/>
      <c r="AH4745" s="132"/>
      <c r="AI4745" s="97"/>
      <c r="AJ4745" s="96"/>
      <c r="AK4745" s="176"/>
      <c r="AL4745" s="169"/>
    </row>
    <row r="4746" spans="13:38" x14ac:dyDescent="0.45">
      <c r="M4746" s="96"/>
      <c r="N4746" s="103"/>
      <c r="R4746" s="108"/>
      <c r="S4746" s="98"/>
      <c r="T4746" s="105"/>
      <c r="V4746" s="171"/>
      <c r="W4746" s="95"/>
      <c r="X4746" s="129"/>
      <c r="Y4746" s="100"/>
      <c r="Z4746" s="99"/>
      <c r="AA4746" s="100"/>
      <c r="AB4746" s="99"/>
      <c r="AC4746" s="100"/>
      <c r="AD4746" s="105"/>
      <c r="AE4746" s="94"/>
      <c r="AF4746" s="105"/>
      <c r="AG4746" s="94"/>
      <c r="AH4746" s="132"/>
      <c r="AI4746" s="97"/>
      <c r="AJ4746" s="96"/>
      <c r="AK4746" s="176"/>
      <c r="AL4746" s="169"/>
    </row>
    <row r="4747" spans="13:38" x14ac:dyDescent="0.45">
      <c r="M4747" s="96"/>
      <c r="N4747" s="103"/>
      <c r="R4747" s="108"/>
      <c r="S4747" s="98"/>
      <c r="T4747" s="105"/>
      <c r="V4747" s="171"/>
      <c r="W4747" s="95"/>
      <c r="X4747" s="129"/>
      <c r="Y4747" s="100"/>
      <c r="Z4747" s="99"/>
      <c r="AA4747" s="100"/>
      <c r="AB4747" s="99"/>
      <c r="AC4747" s="100"/>
      <c r="AD4747" s="105"/>
      <c r="AE4747" s="94"/>
      <c r="AF4747" s="105"/>
      <c r="AG4747" s="94"/>
      <c r="AH4747" s="132"/>
      <c r="AI4747" s="97"/>
      <c r="AJ4747" s="96"/>
      <c r="AK4747" s="176"/>
      <c r="AL4747" s="169"/>
    </row>
    <row r="4748" spans="13:38" x14ac:dyDescent="0.45">
      <c r="M4748" s="96"/>
      <c r="N4748" s="103"/>
      <c r="R4748" s="108"/>
      <c r="S4748" s="98"/>
      <c r="T4748" s="105"/>
      <c r="V4748" s="171"/>
      <c r="W4748" s="95"/>
      <c r="X4748" s="129"/>
      <c r="Y4748" s="100"/>
      <c r="Z4748" s="99"/>
      <c r="AA4748" s="100"/>
      <c r="AB4748" s="99"/>
      <c r="AC4748" s="100"/>
      <c r="AD4748" s="105"/>
      <c r="AE4748" s="94"/>
      <c r="AF4748" s="105"/>
      <c r="AG4748" s="94"/>
      <c r="AH4748" s="132"/>
      <c r="AI4748" s="97"/>
      <c r="AJ4748" s="96"/>
      <c r="AK4748" s="176"/>
      <c r="AL4748" s="169"/>
    </row>
    <row r="4749" spans="13:38" x14ac:dyDescent="0.45">
      <c r="M4749" s="96"/>
      <c r="N4749" s="103"/>
      <c r="R4749" s="108"/>
      <c r="S4749" s="98"/>
      <c r="T4749" s="105"/>
      <c r="V4749" s="171"/>
      <c r="W4749" s="95"/>
      <c r="X4749" s="129"/>
      <c r="Y4749" s="100"/>
      <c r="Z4749" s="99"/>
      <c r="AA4749" s="100"/>
      <c r="AB4749" s="99"/>
      <c r="AC4749" s="100"/>
      <c r="AD4749" s="105"/>
      <c r="AE4749" s="94"/>
      <c r="AF4749" s="105"/>
      <c r="AG4749" s="94"/>
      <c r="AH4749" s="132"/>
      <c r="AI4749" s="97"/>
      <c r="AJ4749" s="96"/>
      <c r="AK4749" s="176"/>
      <c r="AL4749" s="169"/>
    </row>
    <row r="4750" spans="13:38" x14ac:dyDescent="0.45">
      <c r="M4750" s="96"/>
      <c r="N4750" s="103"/>
      <c r="R4750" s="108"/>
      <c r="S4750" s="98"/>
      <c r="T4750" s="105"/>
      <c r="V4750" s="171"/>
      <c r="W4750" s="95"/>
      <c r="X4750" s="129"/>
      <c r="Y4750" s="100"/>
      <c r="Z4750" s="99"/>
      <c r="AA4750" s="100"/>
      <c r="AB4750" s="99"/>
      <c r="AC4750" s="100"/>
      <c r="AD4750" s="105"/>
      <c r="AE4750" s="94"/>
      <c r="AF4750" s="105"/>
      <c r="AG4750" s="94"/>
      <c r="AH4750" s="132"/>
      <c r="AI4750" s="97"/>
      <c r="AJ4750" s="96"/>
      <c r="AK4750" s="176"/>
      <c r="AL4750" s="169"/>
    </row>
    <row r="4751" spans="13:38" x14ac:dyDescent="0.45">
      <c r="M4751" s="96"/>
      <c r="N4751" s="103"/>
      <c r="R4751" s="108"/>
      <c r="S4751" s="98"/>
      <c r="T4751" s="105"/>
      <c r="V4751" s="171"/>
      <c r="W4751" s="95"/>
      <c r="X4751" s="129"/>
      <c r="Y4751" s="100"/>
      <c r="Z4751" s="99"/>
      <c r="AA4751" s="100"/>
      <c r="AB4751" s="99"/>
      <c r="AC4751" s="100"/>
      <c r="AD4751" s="105"/>
      <c r="AE4751" s="94"/>
      <c r="AF4751" s="105"/>
      <c r="AG4751" s="94"/>
      <c r="AH4751" s="132"/>
      <c r="AI4751" s="97"/>
      <c r="AJ4751" s="96"/>
      <c r="AK4751" s="176"/>
      <c r="AL4751" s="169"/>
    </row>
    <row r="4752" spans="13:38" x14ac:dyDescent="0.45">
      <c r="M4752" s="96"/>
      <c r="N4752" s="103"/>
      <c r="R4752" s="108"/>
      <c r="S4752" s="98"/>
      <c r="T4752" s="105"/>
      <c r="V4752" s="171"/>
      <c r="W4752" s="95"/>
      <c r="X4752" s="129"/>
      <c r="Y4752" s="100"/>
      <c r="Z4752" s="99"/>
      <c r="AA4752" s="100"/>
      <c r="AB4752" s="99"/>
      <c r="AC4752" s="100"/>
      <c r="AD4752" s="105"/>
      <c r="AE4752" s="94"/>
      <c r="AF4752" s="105"/>
      <c r="AG4752" s="94"/>
      <c r="AH4752" s="132"/>
      <c r="AI4752" s="97"/>
      <c r="AJ4752" s="96"/>
      <c r="AK4752" s="176"/>
      <c r="AL4752" s="169"/>
    </row>
    <row r="4753" spans="13:38" x14ac:dyDescent="0.45">
      <c r="M4753" s="96"/>
      <c r="N4753" s="103"/>
      <c r="R4753" s="108"/>
      <c r="S4753" s="98"/>
      <c r="T4753" s="105"/>
      <c r="V4753" s="171"/>
      <c r="W4753" s="95"/>
      <c r="X4753" s="129"/>
      <c r="Y4753" s="100"/>
      <c r="Z4753" s="99"/>
      <c r="AA4753" s="100"/>
      <c r="AB4753" s="99"/>
      <c r="AC4753" s="100"/>
      <c r="AD4753" s="105"/>
      <c r="AE4753" s="94"/>
      <c r="AF4753" s="105"/>
      <c r="AG4753" s="94"/>
      <c r="AH4753" s="132"/>
      <c r="AI4753" s="97"/>
      <c r="AJ4753" s="96"/>
      <c r="AK4753" s="176"/>
      <c r="AL4753" s="169"/>
    </row>
    <row r="4754" spans="13:38" x14ac:dyDescent="0.45">
      <c r="M4754" s="96"/>
      <c r="N4754" s="103"/>
      <c r="R4754" s="108"/>
      <c r="S4754" s="98"/>
      <c r="T4754" s="105"/>
      <c r="V4754" s="171"/>
      <c r="W4754" s="95"/>
      <c r="X4754" s="129"/>
      <c r="Y4754" s="100"/>
      <c r="Z4754" s="99"/>
      <c r="AA4754" s="100"/>
      <c r="AB4754" s="99"/>
      <c r="AC4754" s="100"/>
      <c r="AD4754" s="105"/>
      <c r="AE4754" s="94"/>
      <c r="AF4754" s="105"/>
      <c r="AG4754" s="94"/>
      <c r="AH4754" s="132"/>
      <c r="AI4754" s="97"/>
      <c r="AJ4754" s="96"/>
      <c r="AK4754" s="176"/>
      <c r="AL4754" s="169"/>
    </row>
    <row r="4755" spans="13:38" x14ac:dyDescent="0.45">
      <c r="M4755" s="96"/>
      <c r="N4755" s="103"/>
      <c r="R4755" s="108"/>
      <c r="S4755" s="98"/>
      <c r="T4755" s="105"/>
      <c r="V4755" s="171"/>
      <c r="W4755" s="95"/>
      <c r="X4755" s="129"/>
      <c r="Y4755" s="100"/>
      <c r="Z4755" s="99"/>
      <c r="AA4755" s="100"/>
      <c r="AB4755" s="99"/>
      <c r="AC4755" s="100"/>
      <c r="AD4755" s="105"/>
      <c r="AE4755" s="94"/>
      <c r="AF4755" s="105"/>
      <c r="AG4755" s="94"/>
      <c r="AH4755" s="132"/>
      <c r="AI4755" s="97"/>
      <c r="AJ4755" s="96"/>
      <c r="AK4755" s="176"/>
      <c r="AL4755" s="169"/>
    </row>
    <row r="4756" spans="13:38" x14ac:dyDescent="0.45">
      <c r="M4756" s="96"/>
      <c r="N4756" s="103"/>
      <c r="R4756" s="108"/>
      <c r="S4756" s="98"/>
      <c r="T4756" s="105"/>
      <c r="V4756" s="171"/>
      <c r="W4756" s="95"/>
      <c r="X4756" s="129"/>
      <c r="Y4756" s="100"/>
      <c r="Z4756" s="99"/>
      <c r="AA4756" s="100"/>
      <c r="AB4756" s="99"/>
      <c r="AC4756" s="100"/>
      <c r="AD4756" s="105"/>
      <c r="AE4756" s="94"/>
      <c r="AF4756" s="105"/>
      <c r="AG4756" s="94"/>
      <c r="AH4756" s="132"/>
      <c r="AI4756" s="97"/>
      <c r="AJ4756" s="96"/>
      <c r="AK4756" s="176"/>
      <c r="AL4756" s="169"/>
    </row>
    <row r="4757" spans="13:38" x14ac:dyDescent="0.45">
      <c r="M4757" s="96"/>
      <c r="N4757" s="103"/>
      <c r="R4757" s="108"/>
      <c r="S4757" s="98"/>
      <c r="T4757" s="105"/>
      <c r="V4757" s="171"/>
      <c r="W4757" s="95"/>
      <c r="X4757" s="129"/>
      <c r="Y4757" s="100"/>
      <c r="Z4757" s="99"/>
      <c r="AA4757" s="100"/>
      <c r="AB4757" s="99"/>
      <c r="AC4757" s="100"/>
      <c r="AD4757" s="105"/>
      <c r="AE4757" s="94"/>
      <c r="AF4757" s="105"/>
      <c r="AG4757" s="94"/>
      <c r="AH4757" s="132"/>
      <c r="AI4757" s="97"/>
      <c r="AJ4757" s="96"/>
      <c r="AK4757" s="176"/>
      <c r="AL4757" s="169"/>
    </row>
    <row r="4758" spans="13:38" x14ac:dyDescent="0.45">
      <c r="M4758" s="96"/>
      <c r="N4758" s="103"/>
      <c r="R4758" s="108"/>
      <c r="S4758" s="98"/>
      <c r="T4758" s="105"/>
      <c r="V4758" s="171"/>
      <c r="W4758" s="95"/>
      <c r="X4758" s="129"/>
      <c r="Y4758" s="100"/>
      <c r="Z4758" s="99"/>
      <c r="AA4758" s="100"/>
      <c r="AB4758" s="99"/>
      <c r="AC4758" s="100"/>
      <c r="AD4758" s="105"/>
      <c r="AE4758" s="94"/>
      <c r="AF4758" s="105"/>
      <c r="AG4758" s="94"/>
      <c r="AH4758" s="132"/>
      <c r="AI4758" s="97"/>
      <c r="AJ4758" s="96"/>
      <c r="AK4758" s="176"/>
      <c r="AL4758" s="169"/>
    </row>
    <row r="4759" spans="13:38" x14ac:dyDescent="0.45">
      <c r="M4759" s="96"/>
      <c r="N4759" s="103"/>
      <c r="R4759" s="108"/>
      <c r="S4759" s="98"/>
      <c r="T4759" s="105"/>
      <c r="V4759" s="171"/>
      <c r="W4759" s="95"/>
      <c r="X4759" s="129"/>
      <c r="Y4759" s="100"/>
      <c r="Z4759" s="99"/>
      <c r="AA4759" s="100"/>
      <c r="AB4759" s="99"/>
      <c r="AC4759" s="100"/>
      <c r="AD4759" s="105"/>
      <c r="AE4759" s="94"/>
      <c r="AF4759" s="105"/>
      <c r="AG4759" s="94"/>
      <c r="AH4759" s="132"/>
      <c r="AI4759" s="97"/>
      <c r="AJ4759" s="96"/>
      <c r="AK4759" s="176"/>
      <c r="AL4759" s="169"/>
    </row>
    <row r="4760" spans="13:38" x14ac:dyDescent="0.45">
      <c r="M4760" s="96"/>
      <c r="N4760" s="103"/>
      <c r="R4760" s="108"/>
      <c r="S4760" s="98"/>
      <c r="T4760" s="105"/>
      <c r="V4760" s="171"/>
      <c r="W4760" s="95"/>
      <c r="X4760" s="129"/>
      <c r="Y4760" s="100"/>
      <c r="Z4760" s="99"/>
      <c r="AA4760" s="100"/>
      <c r="AB4760" s="99"/>
      <c r="AC4760" s="100"/>
      <c r="AD4760" s="105"/>
      <c r="AE4760" s="94"/>
      <c r="AF4760" s="105"/>
      <c r="AG4760" s="94"/>
      <c r="AH4760" s="132"/>
      <c r="AI4760" s="97"/>
      <c r="AJ4760" s="96"/>
      <c r="AK4760" s="176"/>
      <c r="AL4760" s="169"/>
    </row>
    <row r="4761" spans="13:38" x14ac:dyDescent="0.45">
      <c r="M4761" s="96"/>
      <c r="N4761" s="103"/>
      <c r="R4761" s="108"/>
      <c r="S4761" s="98"/>
      <c r="T4761" s="105"/>
      <c r="V4761" s="171"/>
      <c r="W4761" s="95"/>
      <c r="X4761" s="129"/>
      <c r="Y4761" s="100"/>
      <c r="Z4761" s="99"/>
      <c r="AA4761" s="100"/>
      <c r="AB4761" s="99"/>
      <c r="AC4761" s="100"/>
      <c r="AD4761" s="105"/>
      <c r="AE4761" s="94"/>
      <c r="AF4761" s="105"/>
      <c r="AG4761" s="94"/>
      <c r="AH4761" s="132"/>
      <c r="AI4761" s="97"/>
      <c r="AJ4761" s="96"/>
      <c r="AK4761" s="176"/>
      <c r="AL4761" s="169"/>
    </row>
    <row r="4762" spans="13:38" x14ac:dyDescent="0.45">
      <c r="M4762" s="96"/>
      <c r="N4762" s="103"/>
      <c r="R4762" s="108"/>
      <c r="S4762" s="98"/>
      <c r="T4762" s="105"/>
      <c r="V4762" s="171"/>
      <c r="W4762" s="95"/>
      <c r="X4762" s="129"/>
      <c r="Y4762" s="100"/>
      <c r="Z4762" s="99"/>
      <c r="AA4762" s="100"/>
      <c r="AB4762" s="99"/>
      <c r="AC4762" s="100"/>
      <c r="AD4762" s="105"/>
      <c r="AE4762" s="94"/>
      <c r="AF4762" s="105"/>
      <c r="AG4762" s="94"/>
      <c r="AH4762" s="132"/>
      <c r="AI4762" s="97"/>
      <c r="AJ4762" s="96"/>
      <c r="AK4762" s="176"/>
      <c r="AL4762" s="169"/>
    </row>
    <row r="4763" spans="13:38" x14ac:dyDescent="0.45">
      <c r="M4763" s="96"/>
      <c r="N4763" s="103"/>
      <c r="R4763" s="108"/>
      <c r="S4763" s="98"/>
      <c r="T4763" s="105"/>
      <c r="V4763" s="171"/>
      <c r="W4763" s="95"/>
      <c r="X4763" s="129"/>
      <c r="Y4763" s="100"/>
      <c r="Z4763" s="99"/>
      <c r="AA4763" s="100"/>
      <c r="AB4763" s="99"/>
      <c r="AC4763" s="100"/>
      <c r="AD4763" s="105"/>
      <c r="AE4763" s="94"/>
      <c r="AF4763" s="105"/>
      <c r="AG4763" s="94"/>
      <c r="AH4763" s="132"/>
      <c r="AI4763" s="97"/>
      <c r="AJ4763" s="96"/>
      <c r="AK4763" s="176"/>
      <c r="AL4763" s="169"/>
    </row>
    <row r="4764" spans="13:38" x14ac:dyDescent="0.45">
      <c r="M4764" s="96"/>
      <c r="N4764" s="103"/>
      <c r="R4764" s="108"/>
      <c r="S4764" s="98"/>
      <c r="T4764" s="105"/>
      <c r="V4764" s="171"/>
      <c r="W4764" s="95"/>
      <c r="X4764" s="129"/>
      <c r="Y4764" s="100"/>
      <c r="Z4764" s="99"/>
      <c r="AA4764" s="100"/>
      <c r="AB4764" s="99"/>
      <c r="AC4764" s="100"/>
      <c r="AD4764" s="105"/>
      <c r="AE4764" s="94"/>
      <c r="AF4764" s="105"/>
      <c r="AG4764" s="94"/>
      <c r="AH4764" s="132"/>
      <c r="AI4764" s="97"/>
      <c r="AJ4764" s="96"/>
      <c r="AK4764" s="176"/>
      <c r="AL4764" s="169"/>
    </row>
    <row r="4765" spans="13:38" x14ac:dyDescent="0.45">
      <c r="M4765" s="96"/>
      <c r="N4765" s="103"/>
      <c r="R4765" s="108"/>
      <c r="S4765" s="98"/>
      <c r="T4765" s="105"/>
      <c r="V4765" s="171"/>
      <c r="W4765" s="95"/>
      <c r="X4765" s="129"/>
      <c r="Y4765" s="100"/>
      <c r="Z4765" s="99"/>
      <c r="AA4765" s="100"/>
      <c r="AB4765" s="99"/>
      <c r="AC4765" s="100"/>
      <c r="AD4765" s="105"/>
      <c r="AE4765" s="94"/>
      <c r="AF4765" s="105"/>
      <c r="AG4765" s="94"/>
      <c r="AH4765" s="132"/>
      <c r="AI4765" s="97"/>
      <c r="AJ4765" s="96"/>
      <c r="AK4765" s="176"/>
      <c r="AL4765" s="169"/>
    </row>
    <row r="4766" spans="13:38" x14ac:dyDescent="0.45">
      <c r="M4766" s="96"/>
      <c r="N4766" s="103"/>
      <c r="R4766" s="108"/>
      <c r="S4766" s="98"/>
      <c r="T4766" s="105"/>
      <c r="V4766" s="171"/>
      <c r="W4766" s="95"/>
      <c r="X4766" s="129"/>
      <c r="Y4766" s="100"/>
      <c r="Z4766" s="99"/>
      <c r="AA4766" s="100"/>
      <c r="AB4766" s="99"/>
      <c r="AC4766" s="100"/>
      <c r="AD4766" s="105"/>
      <c r="AE4766" s="94"/>
      <c r="AF4766" s="105"/>
      <c r="AG4766" s="94"/>
      <c r="AH4766" s="132"/>
      <c r="AI4766" s="97"/>
      <c r="AJ4766" s="96"/>
      <c r="AK4766" s="176"/>
      <c r="AL4766" s="169"/>
    </row>
    <row r="4767" spans="13:38" x14ac:dyDescent="0.45">
      <c r="M4767" s="96"/>
      <c r="N4767" s="103"/>
      <c r="R4767" s="108"/>
      <c r="S4767" s="98"/>
      <c r="T4767" s="105"/>
      <c r="V4767" s="171"/>
      <c r="W4767" s="95"/>
      <c r="X4767" s="129"/>
      <c r="Y4767" s="100"/>
      <c r="Z4767" s="99"/>
      <c r="AA4767" s="100"/>
      <c r="AB4767" s="99"/>
      <c r="AC4767" s="100"/>
      <c r="AD4767" s="105"/>
      <c r="AE4767" s="94"/>
      <c r="AF4767" s="105"/>
      <c r="AG4767" s="94"/>
      <c r="AH4767" s="132"/>
      <c r="AI4767" s="97"/>
      <c r="AJ4767" s="96"/>
      <c r="AK4767" s="176"/>
      <c r="AL4767" s="169"/>
    </row>
    <row r="4768" spans="13:38" x14ac:dyDescent="0.45">
      <c r="M4768" s="96"/>
      <c r="N4768" s="103"/>
      <c r="R4768" s="108"/>
      <c r="S4768" s="98"/>
      <c r="T4768" s="105"/>
      <c r="V4768" s="171"/>
      <c r="W4768" s="95"/>
      <c r="X4768" s="129"/>
      <c r="Y4768" s="100"/>
      <c r="Z4768" s="99"/>
      <c r="AA4768" s="100"/>
      <c r="AB4768" s="99"/>
      <c r="AC4768" s="100"/>
      <c r="AD4768" s="105"/>
      <c r="AE4768" s="94"/>
      <c r="AF4768" s="105"/>
      <c r="AG4768" s="94"/>
      <c r="AH4768" s="132"/>
      <c r="AI4768" s="97"/>
      <c r="AJ4768" s="96"/>
      <c r="AK4768" s="176"/>
      <c r="AL4768" s="169"/>
    </row>
    <row r="4769" spans="13:38" x14ac:dyDescent="0.45">
      <c r="M4769" s="96"/>
      <c r="N4769" s="103"/>
      <c r="R4769" s="108"/>
      <c r="S4769" s="98"/>
      <c r="T4769" s="105"/>
      <c r="V4769" s="171"/>
      <c r="W4769" s="95"/>
      <c r="X4769" s="129"/>
      <c r="Y4769" s="100"/>
      <c r="Z4769" s="99"/>
      <c r="AA4769" s="100"/>
      <c r="AB4769" s="99"/>
      <c r="AC4769" s="100"/>
      <c r="AD4769" s="105"/>
      <c r="AE4769" s="94"/>
      <c r="AF4769" s="105"/>
      <c r="AG4769" s="94"/>
      <c r="AH4769" s="132"/>
      <c r="AI4769" s="97"/>
      <c r="AJ4769" s="96"/>
      <c r="AK4769" s="176"/>
      <c r="AL4769" s="169"/>
    </row>
    <row r="4770" spans="13:38" x14ac:dyDescent="0.45">
      <c r="M4770" s="96"/>
      <c r="N4770" s="103"/>
      <c r="R4770" s="108"/>
      <c r="S4770" s="98"/>
      <c r="T4770" s="105"/>
      <c r="V4770" s="171"/>
      <c r="W4770" s="95"/>
      <c r="X4770" s="129"/>
      <c r="Y4770" s="100"/>
      <c r="Z4770" s="99"/>
      <c r="AA4770" s="100"/>
      <c r="AB4770" s="99"/>
      <c r="AC4770" s="100"/>
      <c r="AD4770" s="105"/>
      <c r="AE4770" s="94"/>
      <c r="AF4770" s="105"/>
      <c r="AG4770" s="94"/>
      <c r="AH4770" s="132"/>
      <c r="AI4770" s="97"/>
      <c r="AJ4770" s="96"/>
      <c r="AK4770" s="176"/>
      <c r="AL4770" s="169"/>
    </row>
    <row r="4771" spans="13:38" x14ac:dyDescent="0.45">
      <c r="M4771" s="96"/>
      <c r="N4771" s="103"/>
      <c r="R4771" s="108"/>
      <c r="S4771" s="98"/>
      <c r="T4771" s="105"/>
      <c r="V4771" s="171"/>
      <c r="W4771" s="95"/>
      <c r="X4771" s="129"/>
      <c r="Y4771" s="100"/>
      <c r="Z4771" s="99"/>
      <c r="AA4771" s="100"/>
      <c r="AB4771" s="99"/>
      <c r="AC4771" s="100"/>
      <c r="AD4771" s="105"/>
      <c r="AE4771" s="94"/>
      <c r="AF4771" s="105"/>
      <c r="AG4771" s="94"/>
      <c r="AH4771" s="132"/>
      <c r="AI4771" s="97"/>
      <c r="AJ4771" s="96"/>
      <c r="AK4771" s="176"/>
      <c r="AL4771" s="169"/>
    </row>
    <row r="4772" spans="13:38" x14ac:dyDescent="0.45">
      <c r="M4772" s="96"/>
      <c r="N4772" s="103"/>
      <c r="R4772" s="108"/>
      <c r="S4772" s="98"/>
      <c r="T4772" s="105"/>
      <c r="V4772" s="171"/>
      <c r="W4772" s="95"/>
      <c r="X4772" s="129"/>
      <c r="Y4772" s="100"/>
      <c r="Z4772" s="99"/>
      <c r="AA4772" s="100"/>
      <c r="AB4772" s="99"/>
      <c r="AC4772" s="100"/>
      <c r="AD4772" s="105"/>
      <c r="AE4772" s="94"/>
      <c r="AF4772" s="105"/>
      <c r="AG4772" s="94"/>
      <c r="AH4772" s="132"/>
      <c r="AI4772" s="97"/>
      <c r="AJ4772" s="96"/>
      <c r="AK4772" s="176"/>
      <c r="AL4772" s="169"/>
    </row>
    <row r="4773" spans="13:38" x14ac:dyDescent="0.45">
      <c r="M4773" s="96"/>
      <c r="N4773" s="103"/>
      <c r="R4773" s="108"/>
      <c r="S4773" s="98"/>
      <c r="T4773" s="105"/>
      <c r="V4773" s="171"/>
      <c r="W4773" s="95"/>
      <c r="X4773" s="129"/>
      <c r="Y4773" s="100"/>
      <c r="Z4773" s="99"/>
      <c r="AA4773" s="100"/>
      <c r="AB4773" s="99"/>
      <c r="AC4773" s="100"/>
      <c r="AD4773" s="105"/>
      <c r="AE4773" s="94"/>
      <c r="AF4773" s="105"/>
      <c r="AG4773" s="94"/>
      <c r="AH4773" s="132"/>
      <c r="AI4773" s="97"/>
      <c r="AJ4773" s="96"/>
      <c r="AK4773" s="176"/>
      <c r="AL4773" s="169"/>
    </row>
    <row r="4774" spans="13:38" x14ac:dyDescent="0.45">
      <c r="M4774" s="96"/>
      <c r="N4774" s="103"/>
      <c r="R4774" s="108"/>
      <c r="S4774" s="98"/>
      <c r="T4774" s="105"/>
      <c r="V4774" s="171"/>
      <c r="W4774" s="95"/>
      <c r="X4774" s="129"/>
      <c r="Y4774" s="100"/>
      <c r="Z4774" s="99"/>
      <c r="AA4774" s="100"/>
      <c r="AB4774" s="99"/>
      <c r="AC4774" s="100"/>
      <c r="AD4774" s="105"/>
      <c r="AE4774" s="94"/>
      <c r="AF4774" s="105"/>
      <c r="AG4774" s="94"/>
      <c r="AH4774" s="132"/>
      <c r="AI4774" s="97"/>
      <c r="AJ4774" s="96"/>
      <c r="AK4774" s="176"/>
      <c r="AL4774" s="169"/>
    </row>
    <row r="4775" spans="13:38" x14ac:dyDescent="0.45">
      <c r="M4775" s="96"/>
      <c r="N4775" s="103"/>
      <c r="R4775" s="108"/>
      <c r="S4775" s="98"/>
      <c r="T4775" s="105"/>
      <c r="V4775" s="171"/>
      <c r="W4775" s="95"/>
      <c r="X4775" s="129"/>
      <c r="Y4775" s="100"/>
      <c r="Z4775" s="99"/>
      <c r="AA4775" s="100"/>
      <c r="AB4775" s="99"/>
      <c r="AC4775" s="100"/>
      <c r="AD4775" s="105"/>
      <c r="AE4775" s="94"/>
      <c r="AF4775" s="105"/>
      <c r="AG4775" s="94"/>
      <c r="AH4775" s="132"/>
      <c r="AI4775" s="97"/>
      <c r="AJ4775" s="96"/>
      <c r="AK4775" s="176"/>
      <c r="AL4775" s="169"/>
    </row>
    <row r="4776" spans="13:38" x14ac:dyDescent="0.45">
      <c r="M4776" s="96"/>
      <c r="N4776" s="103"/>
      <c r="R4776" s="108"/>
      <c r="S4776" s="98"/>
      <c r="T4776" s="105"/>
      <c r="V4776" s="171"/>
      <c r="W4776" s="95"/>
      <c r="X4776" s="129"/>
      <c r="Y4776" s="100"/>
      <c r="Z4776" s="99"/>
      <c r="AA4776" s="100"/>
      <c r="AB4776" s="99"/>
      <c r="AC4776" s="100"/>
      <c r="AD4776" s="105"/>
      <c r="AE4776" s="94"/>
      <c r="AF4776" s="105"/>
      <c r="AG4776" s="94"/>
      <c r="AH4776" s="132"/>
      <c r="AI4776" s="97"/>
      <c r="AJ4776" s="96"/>
      <c r="AK4776" s="176"/>
      <c r="AL4776" s="169"/>
    </row>
    <row r="4777" spans="13:38" x14ac:dyDescent="0.45">
      <c r="M4777" s="96"/>
      <c r="N4777" s="103"/>
      <c r="R4777" s="108"/>
      <c r="S4777" s="98"/>
      <c r="T4777" s="105"/>
      <c r="V4777" s="171"/>
      <c r="W4777" s="95"/>
      <c r="X4777" s="129"/>
      <c r="Y4777" s="100"/>
      <c r="Z4777" s="99"/>
      <c r="AA4777" s="100"/>
      <c r="AB4777" s="99"/>
      <c r="AC4777" s="100"/>
      <c r="AD4777" s="105"/>
      <c r="AE4777" s="94"/>
      <c r="AF4777" s="105"/>
      <c r="AG4777" s="94"/>
      <c r="AH4777" s="132"/>
      <c r="AI4777" s="97"/>
      <c r="AJ4777" s="96"/>
      <c r="AK4777" s="176"/>
      <c r="AL4777" s="169"/>
    </row>
    <row r="4778" spans="13:38" x14ac:dyDescent="0.45">
      <c r="M4778" s="96"/>
      <c r="N4778" s="103"/>
      <c r="R4778" s="108"/>
      <c r="S4778" s="98"/>
      <c r="T4778" s="105"/>
      <c r="V4778" s="171"/>
      <c r="W4778" s="95"/>
      <c r="X4778" s="129"/>
      <c r="Y4778" s="100"/>
      <c r="Z4778" s="99"/>
      <c r="AA4778" s="100"/>
      <c r="AB4778" s="99"/>
      <c r="AC4778" s="100"/>
      <c r="AD4778" s="105"/>
      <c r="AE4778" s="94"/>
      <c r="AF4778" s="105"/>
      <c r="AG4778" s="94"/>
      <c r="AH4778" s="132"/>
      <c r="AI4778" s="97"/>
      <c r="AJ4778" s="96"/>
      <c r="AK4778" s="176"/>
      <c r="AL4778" s="169"/>
    </row>
    <row r="4779" spans="13:38" x14ac:dyDescent="0.45">
      <c r="M4779" s="96"/>
      <c r="N4779" s="103"/>
      <c r="R4779" s="108"/>
      <c r="S4779" s="98"/>
      <c r="T4779" s="105"/>
      <c r="V4779" s="171"/>
      <c r="W4779" s="95"/>
      <c r="X4779" s="129"/>
      <c r="Y4779" s="100"/>
      <c r="Z4779" s="99"/>
      <c r="AA4779" s="100"/>
      <c r="AB4779" s="99"/>
      <c r="AC4779" s="100"/>
      <c r="AD4779" s="105"/>
      <c r="AE4779" s="94"/>
      <c r="AF4779" s="105"/>
      <c r="AG4779" s="94"/>
      <c r="AH4779" s="132"/>
      <c r="AI4779" s="97"/>
      <c r="AJ4779" s="96"/>
      <c r="AK4779" s="176"/>
      <c r="AL4779" s="169"/>
    </row>
    <row r="4780" spans="13:38" x14ac:dyDescent="0.45">
      <c r="M4780" s="96"/>
      <c r="N4780" s="103"/>
      <c r="R4780" s="108"/>
      <c r="S4780" s="98"/>
      <c r="T4780" s="105"/>
      <c r="V4780" s="171"/>
      <c r="W4780" s="95"/>
      <c r="X4780" s="129"/>
      <c r="Y4780" s="100"/>
      <c r="Z4780" s="99"/>
      <c r="AA4780" s="100"/>
      <c r="AB4780" s="99"/>
      <c r="AC4780" s="100"/>
      <c r="AD4780" s="105"/>
      <c r="AE4780" s="94"/>
      <c r="AF4780" s="105"/>
      <c r="AG4780" s="94"/>
      <c r="AH4780" s="132"/>
      <c r="AI4780" s="97"/>
      <c r="AJ4780" s="96"/>
      <c r="AK4780" s="176"/>
      <c r="AL4780" s="169"/>
    </row>
    <row r="4781" spans="13:38" x14ac:dyDescent="0.45">
      <c r="M4781" s="96"/>
      <c r="N4781" s="103"/>
      <c r="R4781" s="108"/>
      <c r="S4781" s="98"/>
      <c r="T4781" s="105"/>
      <c r="V4781" s="171"/>
      <c r="W4781" s="95"/>
      <c r="X4781" s="129"/>
      <c r="Y4781" s="100"/>
      <c r="Z4781" s="99"/>
      <c r="AA4781" s="100"/>
      <c r="AB4781" s="99"/>
      <c r="AC4781" s="100"/>
      <c r="AD4781" s="105"/>
      <c r="AE4781" s="94"/>
      <c r="AF4781" s="105"/>
      <c r="AG4781" s="94"/>
      <c r="AH4781" s="132"/>
      <c r="AI4781" s="97"/>
      <c r="AJ4781" s="96"/>
      <c r="AK4781" s="176"/>
      <c r="AL4781" s="169"/>
    </row>
    <row r="4782" spans="13:38" x14ac:dyDescent="0.45">
      <c r="M4782" s="96"/>
      <c r="N4782" s="103"/>
      <c r="R4782" s="108"/>
      <c r="S4782" s="98"/>
      <c r="T4782" s="105"/>
      <c r="V4782" s="171"/>
      <c r="W4782" s="95"/>
      <c r="X4782" s="129"/>
      <c r="Y4782" s="100"/>
      <c r="Z4782" s="99"/>
      <c r="AA4782" s="100"/>
      <c r="AB4782" s="99"/>
      <c r="AC4782" s="100"/>
      <c r="AD4782" s="105"/>
      <c r="AE4782" s="94"/>
      <c r="AF4782" s="105"/>
      <c r="AG4782" s="94"/>
      <c r="AH4782" s="132"/>
      <c r="AI4782" s="97"/>
      <c r="AJ4782" s="96"/>
      <c r="AK4782" s="176"/>
      <c r="AL4782" s="169"/>
    </row>
    <row r="4783" spans="13:38" x14ac:dyDescent="0.45">
      <c r="M4783" s="96"/>
      <c r="N4783" s="103"/>
      <c r="R4783" s="108"/>
      <c r="S4783" s="98"/>
      <c r="T4783" s="105"/>
      <c r="V4783" s="171"/>
      <c r="W4783" s="95"/>
      <c r="X4783" s="129"/>
      <c r="Y4783" s="100"/>
      <c r="Z4783" s="99"/>
      <c r="AA4783" s="100"/>
      <c r="AB4783" s="99"/>
      <c r="AC4783" s="100"/>
      <c r="AD4783" s="105"/>
      <c r="AE4783" s="94"/>
      <c r="AF4783" s="105"/>
      <c r="AG4783" s="94"/>
      <c r="AH4783" s="132"/>
      <c r="AI4783" s="97"/>
      <c r="AJ4783" s="96"/>
      <c r="AK4783" s="176"/>
      <c r="AL4783" s="169"/>
    </row>
    <row r="4784" spans="13:38" x14ac:dyDescent="0.45">
      <c r="M4784" s="96"/>
      <c r="N4784" s="103"/>
      <c r="R4784" s="108"/>
      <c r="S4784" s="98"/>
      <c r="T4784" s="105"/>
      <c r="V4784" s="171"/>
      <c r="W4784" s="95"/>
      <c r="X4784" s="129"/>
      <c r="Y4784" s="100"/>
      <c r="Z4784" s="99"/>
      <c r="AA4784" s="100"/>
      <c r="AB4784" s="99"/>
      <c r="AC4784" s="100"/>
      <c r="AD4784" s="105"/>
      <c r="AE4784" s="94"/>
      <c r="AF4784" s="105"/>
      <c r="AG4784" s="94"/>
      <c r="AH4784" s="132"/>
      <c r="AI4784" s="97"/>
      <c r="AJ4784" s="96"/>
      <c r="AK4784" s="176"/>
      <c r="AL4784" s="169"/>
    </row>
    <row r="4785" spans="13:38" x14ac:dyDescent="0.45">
      <c r="M4785" s="96"/>
      <c r="N4785" s="103"/>
      <c r="R4785" s="108"/>
      <c r="S4785" s="98"/>
      <c r="T4785" s="105"/>
      <c r="V4785" s="171"/>
      <c r="W4785" s="95"/>
      <c r="X4785" s="129"/>
      <c r="Y4785" s="100"/>
      <c r="Z4785" s="99"/>
      <c r="AA4785" s="100"/>
      <c r="AB4785" s="99"/>
      <c r="AC4785" s="100"/>
      <c r="AD4785" s="105"/>
      <c r="AE4785" s="94"/>
      <c r="AF4785" s="105"/>
      <c r="AG4785" s="94"/>
      <c r="AH4785" s="132"/>
      <c r="AI4785" s="97"/>
      <c r="AJ4785" s="96"/>
      <c r="AK4785" s="176"/>
      <c r="AL4785" s="169"/>
    </row>
    <row r="4786" spans="13:38" x14ac:dyDescent="0.45">
      <c r="M4786" s="96"/>
      <c r="N4786" s="103"/>
      <c r="R4786" s="108"/>
      <c r="S4786" s="98"/>
      <c r="T4786" s="105"/>
      <c r="V4786" s="171"/>
      <c r="W4786" s="95"/>
      <c r="X4786" s="129"/>
      <c r="Y4786" s="100"/>
      <c r="Z4786" s="99"/>
      <c r="AA4786" s="100"/>
      <c r="AB4786" s="99"/>
      <c r="AC4786" s="100"/>
      <c r="AD4786" s="105"/>
      <c r="AE4786" s="94"/>
      <c r="AF4786" s="105"/>
      <c r="AG4786" s="94"/>
      <c r="AH4786" s="132"/>
      <c r="AI4786" s="97"/>
      <c r="AJ4786" s="96"/>
      <c r="AK4786" s="176"/>
      <c r="AL4786" s="169"/>
    </row>
    <row r="4787" spans="13:38" x14ac:dyDescent="0.45">
      <c r="M4787" s="96"/>
      <c r="N4787" s="103"/>
      <c r="R4787" s="108"/>
      <c r="S4787" s="98"/>
      <c r="T4787" s="105"/>
      <c r="V4787" s="171"/>
      <c r="W4787" s="95"/>
      <c r="X4787" s="129"/>
      <c r="Y4787" s="100"/>
      <c r="Z4787" s="99"/>
      <c r="AA4787" s="100"/>
      <c r="AB4787" s="99"/>
      <c r="AC4787" s="100"/>
      <c r="AD4787" s="105"/>
      <c r="AE4787" s="94"/>
      <c r="AF4787" s="105"/>
      <c r="AG4787" s="94"/>
      <c r="AH4787" s="132"/>
      <c r="AI4787" s="97"/>
      <c r="AJ4787" s="96"/>
      <c r="AK4787" s="176"/>
      <c r="AL4787" s="169"/>
    </row>
    <row r="4788" spans="13:38" x14ac:dyDescent="0.45">
      <c r="M4788" s="96"/>
      <c r="N4788" s="103"/>
      <c r="R4788" s="108"/>
      <c r="S4788" s="98"/>
      <c r="T4788" s="105"/>
      <c r="V4788" s="171"/>
      <c r="W4788" s="95"/>
      <c r="X4788" s="129"/>
      <c r="Y4788" s="100"/>
      <c r="Z4788" s="99"/>
      <c r="AA4788" s="100"/>
      <c r="AB4788" s="99"/>
      <c r="AC4788" s="100"/>
      <c r="AD4788" s="105"/>
      <c r="AE4788" s="94"/>
      <c r="AF4788" s="105"/>
      <c r="AG4788" s="94"/>
      <c r="AH4788" s="132"/>
      <c r="AI4788" s="97"/>
      <c r="AJ4788" s="96"/>
      <c r="AK4788" s="176"/>
      <c r="AL4788" s="169"/>
    </row>
    <row r="4789" spans="13:38" x14ac:dyDescent="0.45">
      <c r="M4789" s="96"/>
      <c r="N4789" s="103"/>
      <c r="R4789" s="108"/>
      <c r="S4789" s="98"/>
      <c r="T4789" s="105"/>
      <c r="V4789" s="171"/>
      <c r="W4789" s="95"/>
      <c r="X4789" s="129"/>
      <c r="Y4789" s="100"/>
      <c r="Z4789" s="99"/>
      <c r="AA4789" s="100"/>
      <c r="AB4789" s="99"/>
      <c r="AC4789" s="100"/>
      <c r="AD4789" s="105"/>
      <c r="AE4789" s="94"/>
      <c r="AF4789" s="105"/>
      <c r="AG4789" s="94"/>
      <c r="AH4789" s="132"/>
      <c r="AI4789" s="97"/>
      <c r="AJ4789" s="96"/>
      <c r="AK4789" s="176"/>
      <c r="AL4789" s="169"/>
    </row>
    <row r="4790" spans="13:38" x14ac:dyDescent="0.45">
      <c r="M4790" s="96"/>
      <c r="N4790" s="103"/>
      <c r="R4790" s="108"/>
      <c r="S4790" s="98"/>
      <c r="T4790" s="105"/>
      <c r="V4790" s="171"/>
      <c r="W4790" s="95"/>
      <c r="X4790" s="129"/>
      <c r="Y4790" s="100"/>
      <c r="Z4790" s="99"/>
      <c r="AA4790" s="100"/>
      <c r="AB4790" s="99"/>
      <c r="AC4790" s="100"/>
      <c r="AD4790" s="105"/>
      <c r="AE4790" s="94"/>
      <c r="AF4790" s="105"/>
      <c r="AG4790" s="94"/>
      <c r="AH4790" s="132"/>
      <c r="AI4790" s="97"/>
      <c r="AJ4790" s="96"/>
      <c r="AK4790" s="176"/>
      <c r="AL4790" s="169"/>
    </row>
    <row r="4791" spans="13:38" x14ac:dyDescent="0.45">
      <c r="M4791" s="96"/>
      <c r="N4791" s="103"/>
      <c r="R4791" s="108"/>
      <c r="S4791" s="98"/>
      <c r="T4791" s="105"/>
      <c r="V4791" s="171"/>
      <c r="W4791" s="95"/>
      <c r="X4791" s="129"/>
      <c r="Y4791" s="100"/>
      <c r="Z4791" s="99"/>
      <c r="AA4791" s="100"/>
      <c r="AB4791" s="99"/>
      <c r="AC4791" s="100"/>
      <c r="AD4791" s="105"/>
      <c r="AE4791" s="94"/>
      <c r="AF4791" s="105"/>
      <c r="AG4791" s="94"/>
      <c r="AH4791" s="132"/>
      <c r="AI4791" s="97"/>
      <c r="AJ4791" s="96"/>
      <c r="AK4791" s="176"/>
      <c r="AL4791" s="169"/>
    </row>
    <row r="4792" spans="13:38" x14ac:dyDescent="0.45">
      <c r="M4792" s="96"/>
      <c r="N4792" s="103"/>
      <c r="R4792" s="108"/>
      <c r="S4792" s="98"/>
      <c r="T4792" s="105"/>
      <c r="V4792" s="171"/>
      <c r="W4792" s="95"/>
      <c r="X4792" s="129"/>
      <c r="Y4792" s="100"/>
      <c r="Z4792" s="99"/>
      <c r="AA4792" s="100"/>
      <c r="AB4792" s="99"/>
      <c r="AC4792" s="100"/>
      <c r="AD4792" s="105"/>
      <c r="AE4792" s="94"/>
      <c r="AF4792" s="105"/>
      <c r="AG4792" s="94"/>
      <c r="AH4792" s="132"/>
      <c r="AI4792" s="97"/>
      <c r="AJ4792" s="96"/>
      <c r="AK4792" s="176"/>
      <c r="AL4792" s="169"/>
    </row>
    <row r="4793" spans="13:38" x14ac:dyDescent="0.45">
      <c r="M4793" s="96"/>
      <c r="N4793" s="103"/>
      <c r="R4793" s="108"/>
      <c r="S4793" s="98"/>
      <c r="T4793" s="105"/>
      <c r="V4793" s="171"/>
      <c r="W4793" s="95"/>
      <c r="X4793" s="129"/>
      <c r="Y4793" s="100"/>
      <c r="Z4793" s="99"/>
      <c r="AA4793" s="100"/>
      <c r="AB4793" s="99"/>
      <c r="AC4793" s="100"/>
      <c r="AD4793" s="105"/>
      <c r="AE4793" s="94"/>
      <c r="AF4793" s="105"/>
      <c r="AG4793" s="94"/>
      <c r="AH4793" s="132"/>
      <c r="AI4793" s="97"/>
      <c r="AJ4793" s="96"/>
      <c r="AK4793" s="176"/>
      <c r="AL4793" s="169"/>
    </row>
    <row r="4794" spans="13:38" x14ac:dyDescent="0.45">
      <c r="M4794" s="96"/>
      <c r="N4794" s="103"/>
      <c r="R4794" s="108"/>
      <c r="S4794" s="98"/>
      <c r="T4794" s="105"/>
      <c r="V4794" s="171"/>
      <c r="W4794" s="95"/>
      <c r="X4794" s="129"/>
      <c r="Y4794" s="100"/>
      <c r="Z4794" s="99"/>
      <c r="AA4794" s="100"/>
      <c r="AB4794" s="99"/>
      <c r="AC4794" s="100"/>
      <c r="AD4794" s="105"/>
      <c r="AE4794" s="94"/>
      <c r="AF4794" s="105"/>
      <c r="AG4794" s="94"/>
      <c r="AH4794" s="132"/>
      <c r="AI4794" s="97"/>
      <c r="AJ4794" s="96"/>
      <c r="AK4794" s="176"/>
      <c r="AL4794" s="169"/>
    </row>
    <row r="4795" spans="13:38" x14ac:dyDescent="0.45">
      <c r="M4795" s="96"/>
      <c r="N4795" s="103"/>
      <c r="R4795" s="108"/>
      <c r="S4795" s="98"/>
      <c r="T4795" s="105"/>
      <c r="V4795" s="171"/>
      <c r="W4795" s="95"/>
      <c r="X4795" s="129"/>
      <c r="Y4795" s="100"/>
      <c r="Z4795" s="99"/>
      <c r="AA4795" s="100"/>
      <c r="AB4795" s="99"/>
      <c r="AC4795" s="100"/>
      <c r="AD4795" s="105"/>
      <c r="AE4795" s="94"/>
      <c r="AF4795" s="105"/>
      <c r="AG4795" s="94"/>
      <c r="AH4795" s="132"/>
      <c r="AI4795" s="97"/>
      <c r="AJ4795" s="96"/>
      <c r="AK4795" s="176"/>
      <c r="AL4795" s="169"/>
    </row>
    <row r="4796" spans="13:38" x14ac:dyDescent="0.45">
      <c r="M4796" s="96"/>
      <c r="N4796" s="103"/>
      <c r="R4796" s="108"/>
      <c r="S4796" s="98"/>
      <c r="T4796" s="105"/>
      <c r="V4796" s="171"/>
      <c r="W4796" s="95"/>
      <c r="X4796" s="129"/>
      <c r="Y4796" s="100"/>
      <c r="Z4796" s="99"/>
      <c r="AA4796" s="100"/>
      <c r="AB4796" s="99"/>
      <c r="AC4796" s="100"/>
      <c r="AD4796" s="105"/>
      <c r="AE4796" s="94"/>
      <c r="AF4796" s="105"/>
      <c r="AG4796" s="94"/>
      <c r="AH4796" s="132"/>
      <c r="AI4796" s="97"/>
      <c r="AJ4796" s="96"/>
      <c r="AK4796" s="176"/>
      <c r="AL4796" s="169"/>
    </row>
    <row r="4797" spans="13:38" x14ac:dyDescent="0.45">
      <c r="M4797" s="96"/>
      <c r="N4797" s="103"/>
      <c r="R4797" s="108"/>
      <c r="S4797" s="98"/>
      <c r="T4797" s="105"/>
      <c r="V4797" s="171"/>
      <c r="W4797" s="95"/>
      <c r="X4797" s="129"/>
      <c r="Y4797" s="100"/>
      <c r="Z4797" s="99"/>
      <c r="AA4797" s="100"/>
      <c r="AB4797" s="99"/>
      <c r="AC4797" s="100"/>
      <c r="AD4797" s="105"/>
      <c r="AE4797" s="94"/>
      <c r="AF4797" s="105"/>
      <c r="AG4797" s="94"/>
      <c r="AH4797" s="132"/>
      <c r="AI4797" s="97"/>
      <c r="AJ4797" s="96"/>
      <c r="AK4797" s="176"/>
      <c r="AL4797" s="169"/>
    </row>
    <row r="4798" spans="13:38" x14ac:dyDescent="0.45">
      <c r="M4798" s="96"/>
      <c r="N4798" s="103"/>
      <c r="R4798" s="108"/>
      <c r="S4798" s="98"/>
      <c r="T4798" s="105"/>
      <c r="V4798" s="171"/>
      <c r="W4798" s="95"/>
      <c r="X4798" s="129"/>
      <c r="Y4798" s="100"/>
      <c r="Z4798" s="99"/>
      <c r="AA4798" s="100"/>
      <c r="AB4798" s="99"/>
      <c r="AC4798" s="100"/>
      <c r="AD4798" s="105"/>
      <c r="AE4798" s="94"/>
      <c r="AF4798" s="105"/>
      <c r="AG4798" s="94"/>
      <c r="AH4798" s="132"/>
      <c r="AI4798" s="97"/>
      <c r="AJ4798" s="96"/>
      <c r="AK4798" s="176"/>
      <c r="AL4798" s="169"/>
    </row>
    <row r="4799" spans="13:38" x14ac:dyDescent="0.45">
      <c r="M4799" s="96"/>
      <c r="N4799" s="103"/>
      <c r="R4799" s="108"/>
      <c r="S4799" s="98"/>
      <c r="T4799" s="105"/>
      <c r="V4799" s="171"/>
      <c r="W4799" s="95"/>
      <c r="X4799" s="129"/>
      <c r="Y4799" s="100"/>
      <c r="Z4799" s="99"/>
      <c r="AA4799" s="100"/>
      <c r="AB4799" s="99"/>
      <c r="AC4799" s="100"/>
      <c r="AD4799" s="105"/>
      <c r="AE4799" s="94"/>
      <c r="AF4799" s="105"/>
      <c r="AG4799" s="94"/>
      <c r="AH4799" s="132"/>
      <c r="AI4799" s="97"/>
      <c r="AJ4799" s="96"/>
      <c r="AK4799" s="176"/>
      <c r="AL4799" s="169"/>
    </row>
    <row r="4800" spans="13:38" x14ac:dyDescent="0.45">
      <c r="M4800" s="96"/>
      <c r="N4800" s="103"/>
      <c r="R4800" s="108"/>
      <c r="S4800" s="98"/>
      <c r="T4800" s="105"/>
      <c r="V4800" s="171"/>
      <c r="W4800" s="95"/>
      <c r="X4800" s="129"/>
      <c r="Y4800" s="100"/>
      <c r="Z4800" s="99"/>
      <c r="AA4800" s="100"/>
      <c r="AB4800" s="99"/>
      <c r="AC4800" s="100"/>
      <c r="AD4800" s="105"/>
      <c r="AE4800" s="94"/>
      <c r="AF4800" s="105"/>
      <c r="AG4800" s="94"/>
      <c r="AH4800" s="132"/>
      <c r="AI4800" s="97"/>
      <c r="AJ4800" s="96"/>
      <c r="AK4800" s="176"/>
      <c r="AL4800" s="169"/>
    </row>
    <row r="4801" spans="13:38" x14ac:dyDescent="0.45">
      <c r="M4801" s="96"/>
      <c r="N4801" s="103"/>
      <c r="R4801" s="108"/>
      <c r="S4801" s="98"/>
      <c r="T4801" s="105"/>
      <c r="V4801" s="171"/>
      <c r="W4801" s="95"/>
      <c r="X4801" s="129"/>
      <c r="Y4801" s="100"/>
      <c r="Z4801" s="99"/>
      <c r="AA4801" s="100"/>
      <c r="AB4801" s="99"/>
      <c r="AC4801" s="100"/>
      <c r="AD4801" s="105"/>
      <c r="AE4801" s="94"/>
      <c r="AF4801" s="105"/>
      <c r="AG4801" s="94"/>
      <c r="AH4801" s="132"/>
      <c r="AI4801" s="97"/>
      <c r="AJ4801" s="96"/>
      <c r="AK4801" s="176"/>
      <c r="AL4801" s="169"/>
    </row>
    <row r="4802" spans="13:38" x14ac:dyDescent="0.45">
      <c r="M4802" s="96"/>
      <c r="N4802" s="103"/>
      <c r="R4802" s="108"/>
      <c r="S4802" s="98"/>
      <c r="T4802" s="105"/>
      <c r="V4802" s="171"/>
      <c r="W4802" s="95"/>
      <c r="X4802" s="129"/>
      <c r="Y4802" s="100"/>
      <c r="Z4802" s="99"/>
      <c r="AA4802" s="100"/>
      <c r="AB4802" s="99"/>
      <c r="AC4802" s="100"/>
      <c r="AD4802" s="105"/>
      <c r="AE4802" s="94"/>
      <c r="AF4802" s="105"/>
      <c r="AG4802" s="94"/>
      <c r="AH4802" s="132"/>
      <c r="AI4802" s="97"/>
      <c r="AJ4802" s="96"/>
      <c r="AK4802" s="176"/>
      <c r="AL4802" s="169"/>
    </row>
    <row r="4803" spans="13:38" x14ac:dyDescent="0.45">
      <c r="M4803" s="96"/>
      <c r="N4803" s="103"/>
      <c r="R4803" s="108"/>
      <c r="S4803" s="98"/>
      <c r="T4803" s="105"/>
      <c r="V4803" s="171"/>
      <c r="W4803" s="95"/>
      <c r="X4803" s="129"/>
      <c r="Y4803" s="100"/>
      <c r="Z4803" s="99"/>
      <c r="AA4803" s="100"/>
      <c r="AB4803" s="99"/>
      <c r="AC4803" s="100"/>
      <c r="AD4803" s="105"/>
      <c r="AE4803" s="94"/>
      <c r="AF4803" s="105"/>
      <c r="AG4803" s="94"/>
      <c r="AH4803" s="132"/>
      <c r="AI4803" s="97"/>
      <c r="AJ4803" s="96"/>
      <c r="AK4803" s="176"/>
      <c r="AL4803" s="169"/>
    </row>
    <row r="4804" spans="13:38" x14ac:dyDescent="0.45">
      <c r="M4804" s="96"/>
      <c r="N4804" s="103"/>
      <c r="R4804" s="108"/>
      <c r="S4804" s="98"/>
      <c r="T4804" s="105"/>
      <c r="V4804" s="171"/>
      <c r="W4804" s="95"/>
      <c r="X4804" s="129"/>
      <c r="Y4804" s="100"/>
      <c r="Z4804" s="99"/>
      <c r="AA4804" s="100"/>
      <c r="AB4804" s="99"/>
      <c r="AC4804" s="100"/>
      <c r="AD4804" s="105"/>
      <c r="AE4804" s="94"/>
      <c r="AF4804" s="105"/>
      <c r="AG4804" s="94"/>
      <c r="AH4804" s="132"/>
      <c r="AI4804" s="97"/>
      <c r="AJ4804" s="96"/>
      <c r="AK4804" s="176"/>
      <c r="AL4804" s="169"/>
    </row>
    <row r="4805" spans="13:38" x14ac:dyDescent="0.45">
      <c r="M4805" s="96"/>
      <c r="N4805" s="103"/>
      <c r="R4805" s="108"/>
      <c r="S4805" s="98"/>
      <c r="T4805" s="105"/>
      <c r="V4805" s="171"/>
      <c r="W4805" s="95"/>
      <c r="X4805" s="129"/>
      <c r="Y4805" s="100"/>
      <c r="Z4805" s="99"/>
      <c r="AA4805" s="100"/>
      <c r="AB4805" s="99"/>
      <c r="AC4805" s="100"/>
      <c r="AD4805" s="105"/>
      <c r="AE4805" s="94"/>
      <c r="AF4805" s="105"/>
      <c r="AG4805" s="94"/>
      <c r="AH4805" s="132"/>
      <c r="AI4805" s="97"/>
      <c r="AJ4805" s="96"/>
      <c r="AK4805" s="176"/>
      <c r="AL4805" s="169"/>
    </row>
    <row r="4806" spans="13:38" x14ac:dyDescent="0.45">
      <c r="M4806" s="96"/>
      <c r="N4806" s="103"/>
      <c r="R4806" s="108"/>
      <c r="S4806" s="98"/>
      <c r="T4806" s="105"/>
      <c r="V4806" s="171"/>
      <c r="W4806" s="95"/>
      <c r="X4806" s="129"/>
      <c r="Y4806" s="100"/>
      <c r="Z4806" s="99"/>
      <c r="AA4806" s="100"/>
      <c r="AB4806" s="99"/>
      <c r="AC4806" s="100"/>
      <c r="AD4806" s="105"/>
      <c r="AE4806" s="94"/>
      <c r="AF4806" s="105"/>
      <c r="AG4806" s="94"/>
      <c r="AH4806" s="132"/>
      <c r="AI4806" s="97"/>
      <c r="AJ4806" s="96"/>
      <c r="AK4806" s="176"/>
      <c r="AL4806" s="169"/>
    </row>
    <row r="4807" spans="13:38" x14ac:dyDescent="0.45">
      <c r="M4807" s="96"/>
      <c r="N4807" s="103"/>
      <c r="R4807" s="108"/>
      <c r="S4807" s="98"/>
      <c r="T4807" s="105"/>
      <c r="V4807" s="171"/>
      <c r="W4807" s="95"/>
      <c r="X4807" s="129"/>
      <c r="Y4807" s="100"/>
      <c r="Z4807" s="99"/>
      <c r="AA4807" s="100"/>
      <c r="AB4807" s="99"/>
      <c r="AC4807" s="100"/>
      <c r="AD4807" s="105"/>
      <c r="AE4807" s="94"/>
      <c r="AF4807" s="105"/>
      <c r="AG4807" s="94"/>
      <c r="AH4807" s="132"/>
      <c r="AI4807" s="97"/>
      <c r="AJ4807" s="96"/>
      <c r="AK4807" s="176"/>
      <c r="AL4807" s="169"/>
    </row>
    <row r="4808" spans="13:38" x14ac:dyDescent="0.45">
      <c r="M4808" s="96"/>
      <c r="N4808" s="103"/>
      <c r="R4808" s="108"/>
      <c r="S4808" s="98"/>
      <c r="T4808" s="105"/>
      <c r="V4808" s="171"/>
      <c r="W4808" s="95"/>
      <c r="X4808" s="129"/>
      <c r="Y4808" s="100"/>
      <c r="Z4808" s="99"/>
      <c r="AA4808" s="100"/>
      <c r="AB4808" s="99"/>
      <c r="AC4808" s="100"/>
      <c r="AD4808" s="105"/>
      <c r="AE4808" s="94"/>
      <c r="AF4808" s="105"/>
      <c r="AG4808" s="94"/>
      <c r="AH4808" s="132"/>
      <c r="AI4808" s="97"/>
      <c r="AJ4808" s="96"/>
      <c r="AK4808" s="176"/>
      <c r="AL4808" s="169"/>
    </row>
    <row r="4809" spans="13:38" x14ac:dyDescent="0.45">
      <c r="M4809" s="96"/>
      <c r="N4809" s="103"/>
      <c r="R4809" s="108"/>
      <c r="S4809" s="98"/>
      <c r="T4809" s="105"/>
      <c r="V4809" s="171"/>
      <c r="W4809" s="95"/>
      <c r="X4809" s="129"/>
      <c r="Y4809" s="100"/>
      <c r="Z4809" s="99"/>
      <c r="AA4809" s="100"/>
      <c r="AB4809" s="99"/>
      <c r="AC4809" s="100"/>
      <c r="AD4809" s="105"/>
      <c r="AE4809" s="94"/>
      <c r="AF4809" s="105"/>
      <c r="AG4809" s="94"/>
      <c r="AH4809" s="132"/>
      <c r="AI4809" s="97"/>
      <c r="AJ4809" s="96"/>
      <c r="AK4809" s="176"/>
      <c r="AL4809" s="169"/>
    </row>
    <row r="4810" spans="13:38" x14ac:dyDescent="0.45">
      <c r="M4810" s="96"/>
      <c r="N4810" s="103"/>
      <c r="R4810" s="108"/>
      <c r="S4810" s="98"/>
      <c r="T4810" s="105"/>
      <c r="V4810" s="171"/>
      <c r="W4810" s="95"/>
      <c r="X4810" s="129"/>
      <c r="Y4810" s="100"/>
      <c r="Z4810" s="99"/>
      <c r="AA4810" s="100"/>
      <c r="AB4810" s="99"/>
      <c r="AC4810" s="100"/>
      <c r="AD4810" s="105"/>
      <c r="AE4810" s="94"/>
      <c r="AF4810" s="105"/>
      <c r="AG4810" s="94"/>
      <c r="AH4810" s="132"/>
      <c r="AI4810" s="97"/>
      <c r="AJ4810" s="96"/>
      <c r="AK4810" s="176"/>
      <c r="AL4810" s="169"/>
    </row>
    <row r="4811" spans="13:38" x14ac:dyDescent="0.45">
      <c r="M4811" s="96"/>
      <c r="N4811" s="103"/>
      <c r="R4811" s="108"/>
      <c r="S4811" s="98"/>
      <c r="T4811" s="105"/>
      <c r="V4811" s="171"/>
      <c r="W4811" s="95"/>
      <c r="X4811" s="129"/>
      <c r="Y4811" s="100"/>
      <c r="Z4811" s="99"/>
      <c r="AA4811" s="100"/>
      <c r="AB4811" s="99"/>
      <c r="AC4811" s="100"/>
      <c r="AD4811" s="105"/>
      <c r="AE4811" s="94"/>
      <c r="AF4811" s="105"/>
      <c r="AG4811" s="94"/>
      <c r="AH4811" s="132"/>
      <c r="AI4811" s="97"/>
      <c r="AJ4811" s="96"/>
      <c r="AK4811" s="176"/>
      <c r="AL4811" s="169"/>
    </row>
    <row r="4812" spans="13:38" x14ac:dyDescent="0.45">
      <c r="M4812" s="96"/>
      <c r="N4812" s="103"/>
      <c r="R4812" s="108"/>
      <c r="S4812" s="98"/>
      <c r="T4812" s="105"/>
      <c r="V4812" s="171"/>
      <c r="W4812" s="95"/>
      <c r="X4812" s="129"/>
      <c r="Y4812" s="100"/>
      <c r="Z4812" s="99"/>
      <c r="AA4812" s="100"/>
      <c r="AB4812" s="99"/>
      <c r="AC4812" s="100"/>
      <c r="AD4812" s="105"/>
      <c r="AE4812" s="94"/>
      <c r="AF4812" s="105"/>
      <c r="AG4812" s="94"/>
      <c r="AH4812" s="132"/>
      <c r="AI4812" s="97"/>
      <c r="AJ4812" s="96"/>
      <c r="AK4812" s="176"/>
      <c r="AL4812" s="169"/>
    </row>
    <row r="4813" spans="13:38" x14ac:dyDescent="0.45">
      <c r="M4813" s="96"/>
      <c r="N4813" s="103"/>
      <c r="R4813" s="108"/>
      <c r="S4813" s="98"/>
      <c r="T4813" s="105"/>
      <c r="V4813" s="171"/>
      <c r="W4813" s="95"/>
      <c r="X4813" s="129"/>
      <c r="Y4813" s="100"/>
      <c r="Z4813" s="99"/>
      <c r="AA4813" s="100"/>
      <c r="AB4813" s="99"/>
      <c r="AC4813" s="100"/>
      <c r="AD4813" s="105"/>
      <c r="AE4813" s="94"/>
      <c r="AF4813" s="105"/>
      <c r="AG4813" s="94"/>
      <c r="AH4813" s="132"/>
      <c r="AI4813" s="97"/>
      <c r="AJ4813" s="96"/>
      <c r="AK4813" s="176"/>
      <c r="AL4813" s="169"/>
    </row>
    <row r="4814" spans="13:38" x14ac:dyDescent="0.45">
      <c r="M4814" s="96"/>
      <c r="N4814" s="103"/>
      <c r="R4814" s="108"/>
      <c r="S4814" s="98"/>
      <c r="T4814" s="105"/>
      <c r="V4814" s="171"/>
      <c r="W4814" s="95"/>
      <c r="X4814" s="129"/>
      <c r="Y4814" s="100"/>
      <c r="Z4814" s="99"/>
      <c r="AA4814" s="100"/>
      <c r="AB4814" s="99"/>
      <c r="AC4814" s="100"/>
      <c r="AD4814" s="105"/>
      <c r="AE4814" s="94"/>
      <c r="AF4814" s="105"/>
      <c r="AG4814" s="94"/>
      <c r="AH4814" s="132"/>
      <c r="AI4814" s="97"/>
      <c r="AJ4814" s="96"/>
      <c r="AK4814" s="176"/>
      <c r="AL4814" s="169"/>
    </row>
    <row r="4815" spans="13:38" x14ac:dyDescent="0.45">
      <c r="M4815" s="96"/>
      <c r="N4815" s="103"/>
      <c r="R4815" s="108"/>
      <c r="S4815" s="98"/>
      <c r="T4815" s="105"/>
      <c r="V4815" s="171"/>
      <c r="W4815" s="95"/>
      <c r="X4815" s="129"/>
      <c r="Y4815" s="100"/>
      <c r="Z4815" s="99"/>
      <c r="AA4815" s="100"/>
      <c r="AB4815" s="99"/>
      <c r="AC4815" s="100"/>
      <c r="AD4815" s="105"/>
      <c r="AE4815" s="94"/>
      <c r="AF4815" s="105"/>
      <c r="AG4815" s="94"/>
      <c r="AH4815" s="132"/>
      <c r="AI4815" s="97"/>
      <c r="AJ4815" s="96"/>
      <c r="AK4815" s="176"/>
      <c r="AL4815" s="169"/>
    </row>
    <row r="4816" spans="13:38" x14ac:dyDescent="0.45">
      <c r="M4816" s="96"/>
      <c r="N4816" s="103"/>
      <c r="R4816" s="108"/>
      <c r="S4816" s="98"/>
      <c r="T4816" s="105"/>
      <c r="V4816" s="171"/>
      <c r="W4816" s="95"/>
      <c r="X4816" s="129"/>
      <c r="Y4816" s="100"/>
      <c r="Z4816" s="99"/>
      <c r="AA4816" s="100"/>
      <c r="AB4816" s="99"/>
      <c r="AC4816" s="100"/>
      <c r="AD4816" s="105"/>
      <c r="AE4816" s="94"/>
      <c r="AF4816" s="105"/>
      <c r="AG4816" s="94"/>
      <c r="AH4816" s="132"/>
      <c r="AI4816" s="97"/>
      <c r="AJ4816" s="96"/>
      <c r="AK4816" s="176"/>
      <c r="AL4816" s="169"/>
    </row>
    <row r="4817" spans="13:38" x14ac:dyDescent="0.45">
      <c r="M4817" s="96"/>
      <c r="N4817" s="103"/>
      <c r="R4817" s="108"/>
      <c r="S4817" s="98"/>
      <c r="T4817" s="105"/>
      <c r="V4817" s="171"/>
      <c r="W4817" s="95"/>
      <c r="X4817" s="129"/>
      <c r="Y4817" s="100"/>
      <c r="Z4817" s="99"/>
      <c r="AA4817" s="100"/>
      <c r="AB4817" s="99"/>
      <c r="AC4817" s="100"/>
      <c r="AD4817" s="105"/>
      <c r="AE4817" s="94"/>
      <c r="AF4817" s="105"/>
      <c r="AG4817" s="94"/>
      <c r="AH4817" s="132"/>
      <c r="AI4817" s="97"/>
      <c r="AJ4817" s="96"/>
      <c r="AK4817" s="176"/>
      <c r="AL4817" s="169"/>
    </row>
    <row r="4818" spans="13:38" x14ac:dyDescent="0.45">
      <c r="M4818" s="96"/>
      <c r="N4818" s="103"/>
      <c r="R4818" s="108"/>
      <c r="S4818" s="98"/>
      <c r="T4818" s="105"/>
      <c r="V4818" s="171"/>
      <c r="W4818" s="95"/>
      <c r="X4818" s="129"/>
      <c r="Y4818" s="100"/>
      <c r="Z4818" s="99"/>
      <c r="AA4818" s="100"/>
      <c r="AB4818" s="99"/>
      <c r="AC4818" s="100"/>
      <c r="AD4818" s="105"/>
      <c r="AE4818" s="94"/>
      <c r="AF4818" s="105"/>
      <c r="AG4818" s="94"/>
      <c r="AH4818" s="132"/>
      <c r="AI4818" s="97"/>
      <c r="AJ4818" s="96"/>
      <c r="AK4818" s="176"/>
      <c r="AL4818" s="169"/>
    </row>
    <row r="4819" spans="13:38" x14ac:dyDescent="0.45">
      <c r="M4819" s="96"/>
      <c r="N4819" s="103"/>
      <c r="R4819" s="108"/>
      <c r="S4819" s="98"/>
      <c r="T4819" s="105"/>
      <c r="V4819" s="171"/>
      <c r="W4819" s="95"/>
      <c r="X4819" s="129"/>
      <c r="Y4819" s="100"/>
      <c r="Z4819" s="99"/>
      <c r="AA4819" s="100"/>
      <c r="AB4819" s="99"/>
      <c r="AC4819" s="100"/>
      <c r="AD4819" s="105"/>
      <c r="AE4819" s="94"/>
      <c r="AF4819" s="105"/>
      <c r="AG4819" s="94"/>
      <c r="AH4819" s="132"/>
      <c r="AI4819" s="97"/>
      <c r="AJ4819" s="96"/>
      <c r="AK4819" s="176"/>
      <c r="AL4819" s="169"/>
    </row>
    <row r="4820" spans="13:38" x14ac:dyDescent="0.45">
      <c r="M4820" s="96"/>
      <c r="N4820" s="103"/>
      <c r="R4820" s="108"/>
      <c r="S4820" s="98"/>
      <c r="T4820" s="105"/>
      <c r="V4820" s="171"/>
      <c r="W4820" s="95"/>
      <c r="X4820" s="129"/>
      <c r="Y4820" s="100"/>
      <c r="Z4820" s="99"/>
      <c r="AA4820" s="100"/>
      <c r="AB4820" s="99"/>
      <c r="AC4820" s="100"/>
      <c r="AD4820" s="105"/>
      <c r="AE4820" s="94"/>
      <c r="AF4820" s="105"/>
      <c r="AG4820" s="94"/>
      <c r="AH4820" s="132"/>
      <c r="AI4820" s="97"/>
      <c r="AJ4820" s="96"/>
      <c r="AK4820" s="176"/>
      <c r="AL4820" s="169"/>
    </row>
    <row r="4821" spans="13:38" x14ac:dyDescent="0.45">
      <c r="M4821" s="96"/>
      <c r="N4821" s="103"/>
      <c r="R4821" s="108"/>
      <c r="S4821" s="98"/>
      <c r="T4821" s="105"/>
      <c r="V4821" s="171"/>
      <c r="W4821" s="95"/>
      <c r="X4821" s="129"/>
      <c r="Y4821" s="100"/>
      <c r="Z4821" s="99"/>
      <c r="AA4821" s="100"/>
      <c r="AB4821" s="99"/>
      <c r="AC4821" s="100"/>
      <c r="AD4821" s="105"/>
      <c r="AE4821" s="94"/>
      <c r="AF4821" s="105"/>
      <c r="AG4821" s="94"/>
      <c r="AH4821" s="132"/>
      <c r="AI4821" s="97"/>
      <c r="AJ4821" s="96"/>
      <c r="AK4821" s="176"/>
      <c r="AL4821" s="169"/>
    </row>
    <row r="4822" spans="13:38" x14ac:dyDescent="0.45">
      <c r="M4822" s="96"/>
      <c r="N4822" s="103"/>
      <c r="R4822" s="108"/>
      <c r="S4822" s="98"/>
      <c r="T4822" s="105"/>
      <c r="V4822" s="171"/>
      <c r="W4822" s="95"/>
      <c r="X4822" s="129"/>
      <c r="Y4822" s="100"/>
      <c r="Z4822" s="99"/>
      <c r="AA4822" s="100"/>
      <c r="AB4822" s="99"/>
      <c r="AC4822" s="100"/>
      <c r="AD4822" s="105"/>
      <c r="AE4822" s="94"/>
      <c r="AF4822" s="105"/>
      <c r="AG4822" s="94"/>
      <c r="AH4822" s="132"/>
      <c r="AI4822" s="97"/>
      <c r="AJ4822" s="96"/>
      <c r="AK4822" s="176"/>
      <c r="AL4822" s="169"/>
    </row>
    <row r="4823" spans="13:38" x14ac:dyDescent="0.45">
      <c r="M4823" s="96"/>
      <c r="N4823" s="103"/>
      <c r="R4823" s="108"/>
      <c r="S4823" s="98"/>
      <c r="T4823" s="105"/>
      <c r="V4823" s="171"/>
      <c r="W4823" s="95"/>
      <c r="X4823" s="129"/>
      <c r="Y4823" s="100"/>
      <c r="Z4823" s="99"/>
      <c r="AA4823" s="100"/>
      <c r="AB4823" s="99"/>
      <c r="AC4823" s="100"/>
      <c r="AD4823" s="105"/>
      <c r="AE4823" s="94"/>
      <c r="AF4823" s="105"/>
      <c r="AG4823" s="94"/>
      <c r="AH4823" s="132"/>
      <c r="AI4823" s="97"/>
      <c r="AJ4823" s="96"/>
      <c r="AK4823" s="176"/>
      <c r="AL4823" s="169"/>
    </row>
    <row r="4824" spans="13:38" x14ac:dyDescent="0.45">
      <c r="M4824" s="96"/>
      <c r="N4824" s="103"/>
      <c r="R4824" s="108"/>
      <c r="S4824" s="98"/>
      <c r="T4824" s="105"/>
      <c r="V4824" s="171"/>
      <c r="W4824" s="95"/>
      <c r="X4824" s="129"/>
      <c r="Y4824" s="100"/>
      <c r="Z4824" s="99"/>
      <c r="AA4824" s="100"/>
      <c r="AB4824" s="99"/>
      <c r="AC4824" s="100"/>
      <c r="AD4824" s="105"/>
      <c r="AE4824" s="94"/>
      <c r="AF4824" s="105"/>
      <c r="AG4824" s="94"/>
      <c r="AH4824" s="132"/>
      <c r="AI4824" s="97"/>
      <c r="AJ4824" s="96"/>
      <c r="AK4824" s="176"/>
      <c r="AL4824" s="169"/>
    </row>
    <row r="4825" spans="13:38" x14ac:dyDescent="0.45">
      <c r="M4825" s="96"/>
      <c r="N4825" s="103"/>
      <c r="R4825" s="108"/>
      <c r="S4825" s="98"/>
      <c r="T4825" s="105"/>
      <c r="V4825" s="171"/>
      <c r="W4825" s="95"/>
      <c r="X4825" s="129"/>
      <c r="Y4825" s="100"/>
      <c r="Z4825" s="99"/>
      <c r="AA4825" s="100"/>
      <c r="AB4825" s="99"/>
      <c r="AC4825" s="100"/>
      <c r="AD4825" s="105"/>
      <c r="AE4825" s="94"/>
      <c r="AF4825" s="105"/>
      <c r="AG4825" s="94"/>
      <c r="AH4825" s="132"/>
      <c r="AI4825" s="97"/>
      <c r="AJ4825" s="96"/>
      <c r="AK4825" s="176"/>
      <c r="AL4825" s="169"/>
    </row>
    <row r="4826" spans="13:38" x14ac:dyDescent="0.45">
      <c r="M4826" s="96"/>
      <c r="N4826" s="103"/>
      <c r="R4826" s="108"/>
      <c r="S4826" s="98"/>
      <c r="T4826" s="105"/>
      <c r="V4826" s="171"/>
      <c r="W4826" s="95"/>
      <c r="X4826" s="129"/>
      <c r="Y4826" s="100"/>
      <c r="Z4826" s="99"/>
      <c r="AA4826" s="100"/>
      <c r="AB4826" s="99"/>
      <c r="AC4826" s="100"/>
      <c r="AD4826" s="105"/>
      <c r="AE4826" s="94"/>
      <c r="AF4826" s="105"/>
      <c r="AG4826" s="94"/>
      <c r="AH4826" s="132"/>
      <c r="AI4826" s="97"/>
      <c r="AJ4826" s="96"/>
      <c r="AK4826" s="176"/>
      <c r="AL4826" s="169"/>
    </row>
    <row r="4827" spans="13:38" x14ac:dyDescent="0.45">
      <c r="M4827" s="96"/>
      <c r="N4827" s="103"/>
      <c r="R4827" s="108"/>
      <c r="S4827" s="98"/>
      <c r="T4827" s="105"/>
      <c r="V4827" s="171"/>
      <c r="W4827" s="95"/>
      <c r="X4827" s="129"/>
      <c r="Y4827" s="100"/>
      <c r="Z4827" s="99"/>
      <c r="AA4827" s="100"/>
      <c r="AB4827" s="99"/>
      <c r="AC4827" s="100"/>
      <c r="AD4827" s="105"/>
      <c r="AE4827" s="94"/>
      <c r="AF4827" s="105"/>
      <c r="AG4827" s="94"/>
      <c r="AH4827" s="132"/>
      <c r="AI4827" s="97"/>
      <c r="AJ4827" s="96"/>
      <c r="AK4827" s="176"/>
      <c r="AL4827" s="169"/>
    </row>
    <row r="4828" spans="13:38" x14ac:dyDescent="0.45">
      <c r="M4828" s="96"/>
      <c r="N4828" s="103"/>
      <c r="R4828" s="108"/>
      <c r="S4828" s="98"/>
      <c r="T4828" s="105"/>
      <c r="V4828" s="171"/>
      <c r="W4828" s="95"/>
      <c r="X4828" s="129"/>
      <c r="Y4828" s="100"/>
      <c r="Z4828" s="99"/>
      <c r="AA4828" s="100"/>
      <c r="AB4828" s="99"/>
      <c r="AC4828" s="100"/>
      <c r="AD4828" s="105"/>
      <c r="AE4828" s="94"/>
      <c r="AF4828" s="105"/>
      <c r="AG4828" s="94"/>
      <c r="AH4828" s="132"/>
      <c r="AI4828" s="97"/>
      <c r="AJ4828" s="96"/>
      <c r="AK4828" s="176"/>
      <c r="AL4828" s="169"/>
    </row>
    <row r="4829" spans="13:38" x14ac:dyDescent="0.45">
      <c r="M4829" s="96"/>
      <c r="N4829" s="103"/>
      <c r="R4829" s="108"/>
      <c r="S4829" s="98"/>
      <c r="T4829" s="105"/>
      <c r="V4829" s="171"/>
      <c r="W4829" s="95"/>
      <c r="X4829" s="129"/>
      <c r="Y4829" s="100"/>
      <c r="Z4829" s="99"/>
      <c r="AA4829" s="100"/>
      <c r="AB4829" s="99"/>
      <c r="AC4829" s="100"/>
      <c r="AD4829" s="105"/>
      <c r="AE4829" s="94"/>
      <c r="AF4829" s="105"/>
      <c r="AG4829" s="94"/>
      <c r="AH4829" s="132"/>
      <c r="AI4829" s="97"/>
      <c r="AJ4829" s="96"/>
      <c r="AK4829" s="176"/>
      <c r="AL4829" s="169"/>
    </row>
    <row r="4830" spans="13:38" x14ac:dyDescent="0.45">
      <c r="M4830" s="96"/>
      <c r="N4830" s="103"/>
      <c r="R4830" s="108"/>
      <c r="S4830" s="98"/>
      <c r="T4830" s="105"/>
      <c r="V4830" s="171"/>
      <c r="W4830" s="95"/>
      <c r="X4830" s="129"/>
      <c r="Y4830" s="100"/>
      <c r="Z4830" s="99"/>
      <c r="AA4830" s="100"/>
      <c r="AB4830" s="99"/>
      <c r="AC4830" s="100"/>
      <c r="AD4830" s="105"/>
      <c r="AE4830" s="94"/>
      <c r="AF4830" s="105"/>
      <c r="AG4830" s="94"/>
      <c r="AH4830" s="132"/>
      <c r="AI4830" s="97"/>
      <c r="AJ4830" s="96"/>
      <c r="AK4830" s="176"/>
      <c r="AL4830" s="169"/>
    </row>
    <row r="4831" spans="13:38" x14ac:dyDescent="0.45">
      <c r="M4831" s="96"/>
      <c r="N4831" s="103"/>
      <c r="R4831" s="108"/>
      <c r="S4831" s="98"/>
      <c r="T4831" s="105"/>
      <c r="V4831" s="171"/>
      <c r="W4831" s="95"/>
      <c r="X4831" s="129"/>
      <c r="Y4831" s="100"/>
      <c r="Z4831" s="99"/>
      <c r="AA4831" s="100"/>
      <c r="AB4831" s="99"/>
      <c r="AC4831" s="100"/>
      <c r="AD4831" s="105"/>
      <c r="AE4831" s="94"/>
      <c r="AF4831" s="105"/>
      <c r="AG4831" s="94"/>
      <c r="AH4831" s="132"/>
      <c r="AI4831" s="97"/>
      <c r="AJ4831" s="96"/>
      <c r="AK4831" s="176"/>
      <c r="AL4831" s="169"/>
    </row>
    <row r="4832" spans="13:38" x14ac:dyDescent="0.45">
      <c r="M4832" s="96"/>
      <c r="N4832" s="103"/>
      <c r="R4832" s="108"/>
      <c r="S4832" s="98"/>
      <c r="T4832" s="105"/>
      <c r="V4832" s="171"/>
      <c r="W4832" s="95"/>
      <c r="X4832" s="129"/>
      <c r="Y4832" s="100"/>
      <c r="Z4832" s="99"/>
      <c r="AA4832" s="100"/>
      <c r="AB4832" s="99"/>
      <c r="AC4832" s="100"/>
      <c r="AD4832" s="105"/>
      <c r="AE4832" s="94"/>
      <c r="AF4832" s="105"/>
      <c r="AG4832" s="94"/>
      <c r="AH4832" s="132"/>
      <c r="AI4832" s="97"/>
      <c r="AJ4832" s="96"/>
      <c r="AK4832" s="176"/>
      <c r="AL4832" s="169"/>
    </row>
    <row r="4833" spans="13:38" x14ac:dyDescent="0.45">
      <c r="M4833" s="96"/>
      <c r="N4833" s="103"/>
      <c r="R4833" s="108"/>
      <c r="S4833" s="98"/>
      <c r="T4833" s="105"/>
      <c r="V4833" s="171"/>
      <c r="W4833" s="95"/>
      <c r="X4833" s="129"/>
      <c r="Y4833" s="100"/>
      <c r="Z4833" s="99"/>
      <c r="AA4833" s="100"/>
      <c r="AB4833" s="99"/>
      <c r="AC4833" s="100"/>
      <c r="AD4833" s="105"/>
      <c r="AE4833" s="94"/>
      <c r="AF4833" s="105"/>
      <c r="AG4833" s="94"/>
      <c r="AH4833" s="132"/>
      <c r="AI4833" s="97"/>
      <c r="AJ4833" s="96"/>
      <c r="AK4833" s="176"/>
      <c r="AL4833" s="169"/>
    </row>
    <row r="4834" spans="13:38" x14ac:dyDescent="0.45">
      <c r="M4834" s="96"/>
      <c r="N4834" s="103"/>
      <c r="R4834" s="108"/>
      <c r="S4834" s="98"/>
      <c r="T4834" s="105"/>
      <c r="V4834" s="171"/>
      <c r="W4834" s="95"/>
      <c r="X4834" s="129"/>
      <c r="Y4834" s="100"/>
      <c r="Z4834" s="99"/>
      <c r="AA4834" s="100"/>
      <c r="AB4834" s="99"/>
      <c r="AC4834" s="100"/>
      <c r="AD4834" s="105"/>
      <c r="AE4834" s="94"/>
      <c r="AF4834" s="105"/>
      <c r="AG4834" s="94"/>
      <c r="AH4834" s="132"/>
      <c r="AI4834" s="97"/>
      <c r="AJ4834" s="96"/>
      <c r="AK4834" s="176"/>
      <c r="AL4834" s="169"/>
    </row>
    <row r="4835" spans="13:38" x14ac:dyDescent="0.45">
      <c r="M4835" s="96"/>
      <c r="N4835" s="103"/>
      <c r="R4835" s="108"/>
      <c r="S4835" s="98"/>
      <c r="T4835" s="105"/>
      <c r="V4835" s="171"/>
      <c r="W4835" s="95"/>
      <c r="X4835" s="129"/>
      <c r="Y4835" s="100"/>
      <c r="Z4835" s="99"/>
      <c r="AA4835" s="100"/>
      <c r="AB4835" s="99"/>
      <c r="AC4835" s="100"/>
      <c r="AD4835" s="105"/>
      <c r="AE4835" s="94"/>
      <c r="AF4835" s="105"/>
      <c r="AG4835" s="94"/>
      <c r="AH4835" s="132"/>
      <c r="AI4835" s="97"/>
      <c r="AJ4835" s="96"/>
      <c r="AK4835" s="176"/>
      <c r="AL4835" s="169"/>
    </row>
    <row r="4836" spans="13:38" x14ac:dyDescent="0.45">
      <c r="M4836" s="96"/>
      <c r="N4836" s="103"/>
      <c r="R4836" s="108"/>
      <c r="S4836" s="98"/>
      <c r="T4836" s="105"/>
      <c r="V4836" s="171"/>
      <c r="W4836" s="95"/>
      <c r="X4836" s="129"/>
      <c r="Y4836" s="100"/>
      <c r="Z4836" s="99"/>
      <c r="AA4836" s="100"/>
      <c r="AB4836" s="99"/>
      <c r="AC4836" s="100"/>
      <c r="AD4836" s="105"/>
      <c r="AE4836" s="94"/>
      <c r="AF4836" s="105"/>
      <c r="AG4836" s="94"/>
      <c r="AH4836" s="132"/>
      <c r="AI4836" s="97"/>
      <c r="AJ4836" s="96"/>
      <c r="AK4836" s="176"/>
      <c r="AL4836" s="169"/>
    </row>
    <row r="4837" spans="13:38" x14ac:dyDescent="0.45">
      <c r="M4837" s="96"/>
      <c r="N4837" s="103"/>
      <c r="R4837" s="108"/>
      <c r="S4837" s="98"/>
      <c r="T4837" s="105"/>
      <c r="V4837" s="171"/>
      <c r="W4837" s="95"/>
      <c r="X4837" s="129"/>
      <c r="Y4837" s="100"/>
      <c r="Z4837" s="99"/>
      <c r="AA4837" s="100"/>
      <c r="AB4837" s="99"/>
      <c r="AC4837" s="100"/>
      <c r="AD4837" s="105"/>
      <c r="AE4837" s="94"/>
      <c r="AF4837" s="105"/>
      <c r="AG4837" s="94"/>
      <c r="AH4837" s="132"/>
      <c r="AI4837" s="97"/>
      <c r="AJ4837" s="96"/>
      <c r="AK4837" s="176"/>
      <c r="AL4837" s="169"/>
    </row>
    <row r="4838" spans="13:38" x14ac:dyDescent="0.45">
      <c r="M4838" s="96"/>
      <c r="N4838" s="103"/>
      <c r="R4838" s="108"/>
      <c r="S4838" s="98"/>
      <c r="T4838" s="105"/>
      <c r="V4838" s="171"/>
      <c r="W4838" s="95"/>
      <c r="X4838" s="129"/>
      <c r="Y4838" s="100"/>
      <c r="Z4838" s="99"/>
      <c r="AA4838" s="100"/>
      <c r="AB4838" s="99"/>
      <c r="AC4838" s="100"/>
      <c r="AD4838" s="105"/>
      <c r="AE4838" s="94"/>
      <c r="AF4838" s="105"/>
      <c r="AG4838" s="94"/>
      <c r="AH4838" s="132"/>
      <c r="AI4838" s="97"/>
      <c r="AJ4838" s="96"/>
      <c r="AK4838" s="176"/>
      <c r="AL4838" s="169"/>
    </row>
    <row r="4839" spans="13:38" x14ac:dyDescent="0.45">
      <c r="M4839" s="96"/>
      <c r="N4839" s="103"/>
      <c r="R4839" s="108"/>
      <c r="S4839" s="98"/>
      <c r="T4839" s="105"/>
      <c r="V4839" s="171"/>
      <c r="W4839" s="95"/>
      <c r="X4839" s="129"/>
      <c r="Y4839" s="100"/>
      <c r="Z4839" s="99"/>
      <c r="AA4839" s="100"/>
      <c r="AB4839" s="99"/>
      <c r="AC4839" s="100"/>
      <c r="AD4839" s="105"/>
      <c r="AE4839" s="94"/>
      <c r="AF4839" s="105"/>
      <c r="AG4839" s="94"/>
      <c r="AH4839" s="132"/>
      <c r="AI4839" s="97"/>
      <c r="AJ4839" s="96"/>
      <c r="AK4839" s="176"/>
      <c r="AL4839" s="169"/>
    </row>
    <row r="4840" spans="13:38" x14ac:dyDescent="0.45">
      <c r="M4840" s="96"/>
      <c r="N4840" s="103"/>
      <c r="R4840" s="108"/>
      <c r="S4840" s="98"/>
      <c r="T4840" s="105"/>
      <c r="V4840" s="171"/>
      <c r="W4840" s="95"/>
      <c r="X4840" s="129"/>
      <c r="Y4840" s="100"/>
      <c r="Z4840" s="99"/>
      <c r="AA4840" s="100"/>
      <c r="AB4840" s="99"/>
      <c r="AC4840" s="100"/>
      <c r="AD4840" s="105"/>
      <c r="AE4840" s="94"/>
      <c r="AF4840" s="105"/>
      <c r="AG4840" s="94"/>
      <c r="AH4840" s="132"/>
      <c r="AI4840" s="97"/>
      <c r="AJ4840" s="96"/>
      <c r="AK4840" s="176"/>
      <c r="AL4840" s="169"/>
    </row>
    <row r="4841" spans="13:38" x14ac:dyDescent="0.45">
      <c r="M4841" s="96"/>
      <c r="N4841" s="103"/>
      <c r="R4841" s="108"/>
      <c r="S4841" s="98"/>
      <c r="T4841" s="105"/>
      <c r="V4841" s="171"/>
      <c r="W4841" s="95"/>
      <c r="X4841" s="129"/>
      <c r="Y4841" s="100"/>
      <c r="Z4841" s="99"/>
      <c r="AA4841" s="100"/>
      <c r="AB4841" s="99"/>
      <c r="AC4841" s="100"/>
      <c r="AD4841" s="105"/>
      <c r="AE4841" s="94"/>
      <c r="AF4841" s="105"/>
      <c r="AG4841" s="94"/>
      <c r="AH4841" s="132"/>
      <c r="AI4841" s="97"/>
      <c r="AJ4841" s="96"/>
      <c r="AK4841" s="176"/>
      <c r="AL4841" s="169"/>
    </row>
    <row r="4842" spans="13:38" x14ac:dyDescent="0.45">
      <c r="M4842" s="96"/>
      <c r="N4842" s="103"/>
      <c r="R4842" s="108"/>
      <c r="S4842" s="98"/>
      <c r="T4842" s="105"/>
      <c r="V4842" s="171"/>
      <c r="W4842" s="95"/>
      <c r="X4842" s="129"/>
      <c r="Y4842" s="100"/>
      <c r="Z4842" s="99"/>
      <c r="AA4842" s="100"/>
      <c r="AB4842" s="99"/>
      <c r="AC4842" s="100"/>
      <c r="AD4842" s="105"/>
      <c r="AE4842" s="94"/>
      <c r="AF4842" s="105"/>
      <c r="AG4842" s="94"/>
      <c r="AH4842" s="132"/>
      <c r="AI4842" s="97"/>
      <c r="AJ4842" s="96"/>
      <c r="AK4842" s="176"/>
      <c r="AL4842" s="169"/>
    </row>
    <row r="4843" spans="13:38" x14ac:dyDescent="0.45">
      <c r="M4843" s="96"/>
      <c r="N4843" s="103"/>
      <c r="R4843" s="108"/>
      <c r="S4843" s="98"/>
      <c r="T4843" s="105"/>
      <c r="V4843" s="171"/>
      <c r="W4843" s="95"/>
      <c r="X4843" s="129"/>
      <c r="Y4843" s="100"/>
      <c r="Z4843" s="99"/>
      <c r="AA4843" s="100"/>
      <c r="AB4843" s="99"/>
      <c r="AC4843" s="100"/>
      <c r="AD4843" s="105"/>
      <c r="AE4843" s="94"/>
      <c r="AF4843" s="105"/>
      <c r="AG4843" s="94"/>
      <c r="AH4843" s="132"/>
      <c r="AI4843" s="97"/>
      <c r="AJ4843" s="96"/>
      <c r="AK4843" s="176"/>
      <c r="AL4843" s="169"/>
    </row>
    <row r="4844" spans="13:38" x14ac:dyDescent="0.45">
      <c r="M4844" s="96"/>
      <c r="N4844" s="103"/>
      <c r="R4844" s="108"/>
      <c r="S4844" s="98"/>
      <c r="T4844" s="105"/>
      <c r="V4844" s="171"/>
      <c r="W4844" s="95"/>
      <c r="X4844" s="129"/>
      <c r="Y4844" s="100"/>
      <c r="Z4844" s="99"/>
      <c r="AA4844" s="100"/>
      <c r="AB4844" s="99"/>
      <c r="AC4844" s="100"/>
      <c r="AD4844" s="105"/>
      <c r="AE4844" s="94"/>
      <c r="AF4844" s="105"/>
      <c r="AG4844" s="94"/>
      <c r="AH4844" s="132"/>
      <c r="AI4844" s="97"/>
      <c r="AJ4844" s="96"/>
      <c r="AK4844" s="176"/>
      <c r="AL4844" s="169"/>
    </row>
    <row r="4845" spans="13:38" x14ac:dyDescent="0.45">
      <c r="M4845" s="96"/>
      <c r="N4845" s="103"/>
      <c r="R4845" s="108"/>
      <c r="S4845" s="98"/>
      <c r="T4845" s="105"/>
      <c r="V4845" s="171"/>
      <c r="W4845" s="95"/>
      <c r="X4845" s="129"/>
      <c r="Y4845" s="100"/>
      <c r="Z4845" s="99"/>
      <c r="AA4845" s="100"/>
      <c r="AB4845" s="99"/>
      <c r="AC4845" s="100"/>
      <c r="AD4845" s="105"/>
      <c r="AE4845" s="94"/>
      <c r="AF4845" s="105"/>
      <c r="AG4845" s="94"/>
      <c r="AH4845" s="132"/>
      <c r="AI4845" s="97"/>
      <c r="AJ4845" s="96"/>
      <c r="AK4845" s="176"/>
      <c r="AL4845" s="169"/>
    </row>
    <row r="4846" spans="13:38" x14ac:dyDescent="0.45">
      <c r="M4846" s="96"/>
      <c r="N4846" s="103"/>
      <c r="R4846" s="108"/>
      <c r="S4846" s="98"/>
      <c r="T4846" s="105"/>
      <c r="V4846" s="171"/>
      <c r="W4846" s="95"/>
      <c r="X4846" s="129"/>
      <c r="Y4846" s="100"/>
      <c r="Z4846" s="99"/>
      <c r="AA4846" s="100"/>
      <c r="AB4846" s="99"/>
      <c r="AC4846" s="100"/>
      <c r="AD4846" s="105"/>
      <c r="AE4846" s="94"/>
      <c r="AF4846" s="105"/>
      <c r="AG4846" s="94"/>
      <c r="AH4846" s="132"/>
      <c r="AI4846" s="97"/>
      <c r="AJ4846" s="96"/>
      <c r="AK4846" s="176"/>
      <c r="AL4846" s="169"/>
    </row>
    <row r="4847" spans="13:38" x14ac:dyDescent="0.45">
      <c r="M4847" s="96"/>
      <c r="N4847" s="103"/>
      <c r="R4847" s="108"/>
      <c r="S4847" s="98"/>
      <c r="T4847" s="105"/>
      <c r="V4847" s="171"/>
      <c r="W4847" s="95"/>
      <c r="X4847" s="129"/>
      <c r="Y4847" s="100"/>
      <c r="Z4847" s="99"/>
      <c r="AA4847" s="100"/>
      <c r="AB4847" s="99"/>
      <c r="AC4847" s="100"/>
      <c r="AD4847" s="105"/>
      <c r="AE4847" s="94"/>
      <c r="AF4847" s="105"/>
      <c r="AG4847" s="94"/>
      <c r="AH4847" s="132"/>
      <c r="AI4847" s="97"/>
      <c r="AJ4847" s="96"/>
      <c r="AK4847" s="176"/>
      <c r="AL4847" s="169"/>
    </row>
    <row r="4848" spans="13:38" x14ac:dyDescent="0.45">
      <c r="M4848" s="96"/>
      <c r="N4848" s="103"/>
      <c r="R4848" s="108"/>
      <c r="S4848" s="98"/>
      <c r="T4848" s="105"/>
      <c r="V4848" s="171"/>
      <c r="W4848" s="95"/>
      <c r="X4848" s="129"/>
      <c r="Y4848" s="100"/>
      <c r="Z4848" s="99"/>
      <c r="AA4848" s="100"/>
      <c r="AB4848" s="99"/>
      <c r="AC4848" s="100"/>
      <c r="AD4848" s="105"/>
      <c r="AE4848" s="94"/>
      <c r="AF4848" s="105"/>
      <c r="AG4848" s="94"/>
      <c r="AH4848" s="132"/>
      <c r="AI4848" s="97"/>
      <c r="AJ4848" s="96"/>
      <c r="AK4848" s="176"/>
      <c r="AL4848" s="169"/>
    </row>
    <row r="4849" spans="13:38" x14ac:dyDescent="0.45">
      <c r="M4849" s="96"/>
      <c r="N4849" s="103"/>
      <c r="R4849" s="108"/>
      <c r="S4849" s="98"/>
      <c r="T4849" s="105"/>
      <c r="V4849" s="171"/>
      <c r="W4849" s="95"/>
      <c r="X4849" s="129"/>
      <c r="Y4849" s="100"/>
      <c r="Z4849" s="99"/>
      <c r="AA4849" s="100"/>
      <c r="AB4849" s="99"/>
      <c r="AC4849" s="100"/>
      <c r="AD4849" s="105"/>
      <c r="AE4849" s="94"/>
      <c r="AF4849" s="105"/>
      <c r="AG4849" s="94"/>
      <c r="AH4849" s="132"/>
      <c r="AI4849" s="97"/>
      <c r="AJ4849" s="96"/>
      <c r="AK4849" s="176"/>
      <c r="AL4849" s="169"/>
    </row>
    <row r="4850" spans="13:38" x14ac:dyDescent="0.45">
      <c r="M4850" s="96"/>
      <c r="N4850" s="103"/>
      <c r="R4850" s="108"/>
      <c r="S4850" s="98"/>
      <c r="T4850" s="105"/>
      <c r="V4850" s="171"/>
      <c r="W4850" s="95"/>
      <c r="X4850" s="129"/>
      <c r="Y4850" s="100"/>
      <c r="Z4850" s="99"/>
      <c r="AA4850" s="100"/>
      <c r="AB4850" s="99"/>
      <c r="AC4850" s="100"/>
      <c r="AD4850" s="105"/>
      <c r="AE4850" s="94"/>
      <c r="AF4850" s="105"/>
      <c r="AG4850" s="94"/>
      <c r="AH4850" s="132"/>
      <c r="AI4850" s="97"/>
      <c r="AJ4850" s="96"/>
      <c r="AK4850" s="176"/>
      <c r="AL4850" s="169"/>
    </row>
    <row r="4851" spans="13:38" x14ac:dyDescent="0.45">
      <c r="M4851" s="96"/>
      <c r="N4851" s="103"/>
      <c r="R4851" s="108"/>
      <c r="S4851" s="98"/>
      <c r="T4851" s="105"/>
      <c r="V4851" s="171"/>
      <c r="W4851" s="95"/>
      <c r="X4851" s="129"/>
      <c r="Y4851" s="100"/>
      <c r="Z4851" s="99"/>
      <c r="AA4851" s="100"/>
      <c r="AB4851" s="99"/>
      <c r="AC4851" s="100"/>
      <c r="AD4851" s="105"/>
      <c r="AE4851" s="94"/>
      <c r="AF4851" s="105"/>
      <c r="AG4851" s="94"/>
      <c r="AH4851" s="132"/>
      <c r="AI4851" s="97"/>
      <c r="AJ4851" s="96"/>
      <c r="AK4851" s="176"/>
      <c r="AL4851" s="169"/>
    </row>
    <row r="4852" spans="13:38" x14ac:dyDescent="0.45">
      <c r="M4852" s="96"/>
      <c r="N4852" s="103"/>
      <c r="R4852" s="108"/>
      <c r="S4852" s="98"/>
      <c r="T4852" s="105"/>
      <c r="V4852" s="171"/>
      <c r="W4852" s="95"/>
      <c r="X4852" s="129"/>
      <c r="Y4852" s="100"/>
      <c r="Z4852" s="99"/>
      <c r="AA4852" s="100"/>
      <c r="AB4852" s="99"/>
      <c r="AC4852" s="100"/>
      <c r="AD4852" s="105"/>
      <c r="AE4852" s="94"/>
      <c r="AF4852" s="105"/>
      <c r="AG4852" s="94"/>
      <c r="AH4852" s="132"/>
      <c r="AI4852" s="97"/>
      <c r="AJ4852" s="96"/>
      <c r="AK4852" s="176"/>
      <c r="AL4852" s="169"/>
    </row>
    <row r="4853" spans="13:38" x14ac:dyDescent="0.45">
      <c r="M4853" s="96"/>
      <c r="N4853" s="103"/>
      <c r="R4853" s="108"/>
      <c r="S4853" s="98"/>
      <c r="T4853" s="105"/>
      <c r="V4853" s="171"/>
      <c r="W4853" s="95"/>
      <c r="X4853" s="129"/>
      <c r="Y4853" s="100"/>
      <c r="Z4853" s="99"/>
      <c r="AA4853" s="100"/>
      <c r="AB4853" s="99"/>
      <c r="AC4853" s="100"/>
      <c r="AD4853" s="105"/>
      <c r="AE4853" s="94"/>
      <c r="AF4853" s="105"/>
      <c r="AG4853" s="94"/>
      <c r="AH4853" s="132"/>
      <c r="AI4853" s="97"/>
      <c r="AJ4853" s="96"/>
      <c r="AK4853" s="176"/>
      <c r="AL4853" s="169"/>
    </row>
    <row r="4854" spans="13:38" x14ac:dyDescent="0.45">
      <c r="M4854" s="96"/>
      <c r="N4854" s="103"/>
      <c r="R4854" s="108"/>
      <c r="S4854" s="98"/>
      <c r="T4854" s="105"/>
      <c r="V4854" s="171"/>
      <c r="W4854" s="95"/>
      <c r="X4854" s="129"/>
      <c r="Y4854" s="100"/>
      <c r="Z4854" s="99"/>
      <c r="AA4854" s="100"/>
      <c r="AB4854" s="99"/>
      <c r="AC4854" s="100"/>
      <c r="AD4854" s="105"/>
      <c r="AE4854" s="94"/>
      <c r="AF4854" s="105"/>
      <c r="AG4854" s="94"/>
      <c r="AH4854" s="132"/>
      <c r="AI4854" s="97"/>
      <c r="AJ4854" s="96"/>
      <c r="AK4854" s="176"/>
      <c r="AL4854" s="169"/>
    </row>
    <row r="4855" spans="13:38" x14ac:dyDescent="0.45">
      <c r="M4855" s="96"/>
      <c r="N4855" s="103"/>
      <c r="R4855" s="108"/>
      <c r="S4855" s="98"/>
      <c r="T4855" s="105"/>
      <c r="V4855" s="171"/>
      <c r="W4855" s="95"/>
      <c r="X4855" s="129"/>
      <c r="Y4855" s="100"/>
      <c r="Z4855" s="99"/>
      <c r="AA4855" s="100"/>
      <c r="AB4855" s="99"/>
      <c r="AC4855" s="100"/>
      <c r="AD4855" s="105"/>
      <c r="AE4855" s="94"/>
      <c r="AF4855" s="105"/>
      <c r="AG4855" s="94"/>
      <c r="AH4855" s="132"/>
      <c r="AI4855" s="97"/>
      <c r="AJ4855" s="96"/>
      <c r="AK4855" s="176"/>
      <c r="AL4855" s="169"/>
    </row>
    <row r="4856" spans="13:38" x14ac:dyDescent="0.45">
      <c r="M4856" s="96"/>
      <c r="N4856" s="103"/>
      <c r="R4856" s="108"/>
      <c r="S4856" s="98"/>
      <c r="T4856" s="105"/>
      <c r="V4856" s="171"/>
      <c r="W4856" s="95"/>
      <c r="X4856" s="129"/>
      <c r="Y4856" s="100"/>
      <c r="Z4856" s="99"/>
      <c r="AA4856" s="100"/>
      <c r="AB4856" s="99"/>
      <c r="AC4856" s="100"/>
      <c r="AD4856" s="105"/>
      <c r="AE4856" s="94"/>
      <c r="AF4856" s="105"/>
      <c r="AG4856" s="94"/>
      <c r="AH4856" s="132"/>
      <c r="AI4856" s="97"/>
      <c r="AJ4856" s="96"/>
      <c r="AK4856" s="176"/>
      <c r="AL4856" s="169"/>
    </row>
    <row r="4857" spans="13:38" x14ac:dyDescent="0.45">
      <c r="M4857" s="96"/>
      <c r="N4857" s="103"/>
      <c r="R4857" s="108"/>
      <c r="S4857" s="98"/>
      <c r="T4857" s="105"/>
      <c r="V4857" s="171"/>
      <c r="W4857" s="95"/>
      <c r="X4857" s="129"/>
      <c r="Y4857" s="100"/>
      <c r="Z4857" s="99"/>
      <c r="AA4857" s="100"/>
      <c r="AB4857" s="99"/>
      <c r="AC4857" s="100"/>
      <c r="AD4857" s="105"/>
      <c r="AE4857" s="94"/>
      <c r="AF4857" s="105"/>
      <c r="AG4857" s="94"/>
      <c r="AH4857" s="132"/>
      <c r="AI4857" s="97"/>
      <c r="AJ4857" s="96"/>
      <c r="AK4857" s="176"/>
      <c r="AL4857" s="169"/>
    </row>
    <row r="4858" spans="13:38" x14ac:dyDescent="0.45">
      <c r="M4858" s="96"/>
      <c r="N4858" s="103"/>
      <c r="R4858" s="108"/>
      <c r="S4858" s="98"/>
      <c r="T4858" s="105"/>
      <c r="V4858" s="171"/>
      <c r="W4858" s="95"/>
      <c r="X4858" s="129"/>
      <c r="Y4858" s="100"/>
      <c r="Z4858" s="99"/>
      <c r="AA4858" s="100"/>
      <c r="AB4858" s="99"/>
      <c r="AC4858" s="100"/>
      <c r="AD4858" s="105"/>
      <c r="AE4858" s="94"/>
      <c r="AF4858" s="105"/>
      <c r="AG4858" s="94"/>
      <c r="AH4858" s="132"/>
      <c r="AI4858" s="97"/>
      <c r="AJ4858" s="96"/>
      <c r="AK4858" s="176"/>
      <c r="AL4858" s="169"/>
    </row>
    <row r="4859" spans="13:38" x14ac:dyDescent="0.45">
      <c r="M4859" s="96"/>
      <c r="N4859" s="103"/>
      <c r="R4859" s="108"/>
      <c r="S4859" s="98"/>
      <c r="T4859" s="105"/>
      <c r="V4859" s="171"/>
      <c r="W4859" s="95"/>
      <c r="X4859" s="129"/>
      <c r="Y4859" s="100"/>
      <c r="Z4859" s="99"/>
      <c r="AA4859" s="100"/>
      <c r="AB4859" s="99"/>
      <c r="AC4859" s="100"/>
      <c r="AD4859" s="105"/>
      <c r="AE4859" s="94"/>
      <c r="AF4859" s="105"/>
      <c r="AG4859" s="94"/>
      <c r="AH4859" s="132"/>
      <c r="AI4859" s="97"/>
      <c r="AJ4859" s="96"/>
      <c r="AK4859" s="176"/>
      <c r="AL4859" s="169"/>
    </row>
    <row r="4860" spans="13:38" x14ac:dyDescent="0.45">
      <c r="M4860" s="96"/>
      <c r="N4860" s="103"/>
      <c r="R4860" s="108"/>
      <c r="S4860" s="98"/>
      <c r="T4860" s="105"/>
      <c r="V4860" s="171"/>
      <c r="W4860" s="95"/>
      <c r="X4860" s="129"/>
      <c r="Y4860" s="100"/>
      <c r="Z4860" s="99"/>
      <c r="AA4860" s="100"/>
      <c r="AB4860" s="99"/>
      <c r="AC4860" s="100"/>
      <c r="AD4860" s="105"/>
      <c r="AE4860" s="94"/>
      <c r="AF4860" s="105"/>
      <c r="AG4860" s="94"/>
      <c r="AH4860" s="132"/>
      <c r="AI4860" s="97"/>
      <c r="AJ4860" s="96"/>
      <c r="AK4860" s="176"/>
      <c r="AL4860" s="169"/>
    </row>
    <row r="4861" spans="13:38" x14ac:dyDescent="0.45">
      <c r="M4861" s="96"/>
      <c r="N4861" s="103"/>
      <c r="R4861" s="108"/>
      <c r="S4861" s="98"/>
      <c r="T4861" s="105"/>
      <c r="V4861" s="171"/>
      <c r="W4861" s="95"/>
      <c r="X4861" s="129"/>
      <c r="Y4861" s="100"/>
      <c r="Z4861" s="99"/>
      <c r="AA4861" s="100"/>
      <c r="AB4861" s="99"/>
      <c r="AC4861" s="100"/>
      <c r="AD4861" s="105"/>
      <c r="AE4861" s="94"/>
      <c r="AF4861" s="105"/>
      <c r="AG4861" s="94"/>
      <c r="AH4861" s="132"/>
      <c r="AI4861" s="97"/>
      <c r="AJ4861" s="96"/>
      <c r="AK4861" s="176"/>
      <c r="AL4861" s="169"/>
    </row>
    <row r="4862" spans="13:38" x14ac:dyDescent="0.45">
      <c r="M4862" s="96"/>
      <c r="N4862" s="103"/>
      <c r="R4862" s="108"/>
      <c r="S4862" s="98"/>
      <c r="T4862" s="105"/>
      <c r="V4862" s="171"/>
      <c r="W4862" s="95"/>
      <c r="X4862" s="129"/>
      <c r="Y4862" s="100"/>
      <c r="Z4862" s="99"/>
      <c r="AA4862" s="100"/>
      <c r="AB4862" s="99"/>
      <c r="AC4862" s="100"/>
      <c r="AD4862" s="105"/>
      <c r="AE4862" s="94"/>
      <c r="AF4862" s="105"/>
      <c r="AG4862" s="94"/>
      <c r="AH4862" s="132"/>
      <c r="AI4862" s="97"/>
      <c r="AJ4862" s="96"/>
      <c r="AK4862" s="176"/>
      <c r="AL4862" s="169"/>
    </row>
    <row r="4863" spans="13:38" x14ac:dyDescent="0.45">
      <c r="M4863" s="96"/>
      <c r="N4863" s="103"/>
      <c r="R4863" s="108"/>
      <c r="S4863" s="98"/>
      <c r="T4863" s="105"/>
      <c r="V4863" s="171"/>
      <c r="W4863" s="95"/>
      <c r="X4863" s="129"/>
      <c r="Y4863" s="100"/>
      <c r="Z4863" s="99"/>
      <c r="AA4863" s="100"/>
      <c r="AB4863" s="99"/>
      <c r="AC4863" s="100"/>
      <c r="AD4863" s="105"/>
      <c r="AE4863" s="94"/>
      <c r="AF4863" s="105"/>
      <c r="AG4863" s="94"/>
      <c r="AH4863" s="132"/>
      <c r="AI4863" s="97"/>
      <c r="AJ4863" s="96"/>
      <c r="AK4863" s="176"/>
      <c r="AL4863" s="169"/>
    </row>
    <row r="4864" spans="13:38" x14ac:dyDescent="0.45">
      <c r="M4864" s="96"/>
      <c r="N4864" s="103"/>
      <c r="R4864" s="108"/>
      <c r="S4864" s="98"/>
      <c r="T4864" s="105"/>
      <c r="V4864" s="171"/>
      <c r="W4864" s="95"/>
      <c r="X4864" s="129"/>
      <c r="Y4864" s="100"/>
      <c r="Z4864" s="99"/>
      <c r="AA4864" s="100"/>
      <c r="AB4864" s="99"/>
      <c r="AC4864" s="100"/>
      <c r="AD4864" s="105"/>
      <c r="AE4864" s="94"/>
      <c r="AF4864" s="105"/>
      <c r="AG4864" s="94"/>
      <c r="AH4864" s="132"/>
      <c r="AI4864" s="97"/>
      <c r="AJ4864" s="96"/>
      <c r="AK4864" s="176"/>
      <c r="AL4864" s="169"/>
    </row>
    <row r="4865" spans="13:38" x14ac:dyDescent="0.45">
      <c r="M4865" s="96"/>
      <c r="N4865" s="103"/>
      <c r="R4865" s="108"/>
      <c r="S4865" s="98"/>
      <c r="T4865" s="105"/>
      <c r="V4865" s="171"/>
      <c r="W4865" s="95"/>
      <c r="X4865" s="129"/>
      <c r="Y4865" s="100"/>
      <c r="Z4865" s="99"/>
      <c r="AA4865" s="100"/>
      <c r="AB4865" s="99"/>
      <c r="AC4865" s="100"/>
      <c r="AD4865" s="105"/>
      <c r="AE4865" s="94"/>
      <c r="AF4865" s="105"/>
      <c r="AG4865" s="94"/>
      <c r="AH4865" s="132"/>
      <c r="AI4865" s="97"/>
      <c r="AJ4865" s="96"/>
      <c r="AK4865" s="176"/>
      <c r="AL4865" s="169"/>
    </row>
    <row r="4866" spans="13:38" x14ac:dyDescent="0.45">
      <c r="M4866" s="96"/>
      <c r="N4866" s="103"/>
      <c r="R4866" s="108"/>
      <c r="S4866" s="98"/>
      <c r="T4866" s="105"/>
      <c r="V4866" s="171"/>
      <c r="W4866" s="95"/>
      <c r="X4866" s="129"/>
      <c r="Y4866" s="100"/>
      <c r="Z4866" s="99"/>
      <c r="AA4866" s="100"/>
      <c r="AB4866" s="99"/>
      <c r="AC4866" s="100"/>
      <c r="AD4866" s="105"/>
      <c r="AE4866" s="94"/>
      <c r="AF4866" s="105"/>
      <c r="AG4866" s="94"/>
      <c r="AH4866" s="132"/>
      <c r="AI4866" s="97"/>
      <c r="AJ4866" s="96"/>
      <c r="AK4866" s="176"/>
      <c r="AL4866" s="169"/>
    </row>
    <row r="4867" spans="13:38" x14ac:dyDescent="0.45">
      <c r="M4867" s="96"/>
      <c r="N4867" s="103"/>
      <c r="R4867" s="108"/>
      <c r="S4867" s="98"/>
      <c r="T4867" s="105"/>
      <c r="V4867" s="171"/>
      <c r="W4867" s="95"/>
      <c r="X4867" s="129"/>
      <c r="Y4867" s="100"/>
      <c r="Z4867" s="99"/>
      <c r="AA4867" s="100"/>
      <c r="AB4867" s="99"/>
      <c r="AC4867" s="100"/>
      <c r="AD4867" s="105"/>
      <c r="AE4867" s="94"/>
      <c r="AF4867" s="105"/>
      <c r="AG4867" s="94"/>
      <c r="AH4867" s="132"/>
      <c r="AI4867" s="97"/>
      <c r="AJ4867" s="96"/>
      <c r="AK4867" s="176"/>
      <c r="AL4867" s="169"/>
    </row>
    <row r="4868" spans="13:38" x14ac:dyDescent="0.45">
      <c r="M4868" s="96"/>
      <c r="N4868" s="103"/>
      <c r="R4868" s="108"/>
      <c r="S4868" s="98"/>
      <c r="T4868" s="105"/>
      <c r="V4868" s="171"/>
      <c r="W4868" s="95"/>
      <c r="X4868" s="129"/>
      <c r="Y4868" s="100"/>
      <c r="Z4868" s="99"/>
      <c r="AA4868" s="100"/>
      <c r="AB4868" s="99"/>
      <c r="AC4868" s="100"/>
      <c r="AD4868" s="105"/>
      <c r="AE4868" s="94"/>
      <c r="AF4868" s="105"/>
      <c r="AG4868" s="94"/>
      <c r="AH4868" s="132"/>
      <c r="AI4868" s="97"/>
      <c r="AJ4868" s="96"/>
      <c r="AK4868" s="176"/>
      <c r="AL4868" s="169"/>
    </row>
    <row r="4869" spans="13:38" x14ac:dyDescent="0.45">
      <c r="M4869" s="96"/>
      <c r="N4869" s="103"/>
      <c r="R4869" s="108"/>
      <c r="S4869" s="98"/>
      <c r="T4869" s="105"/>
      <c r="V4869" s="171"/>
      <c r="W4869" s="95"/>
      <c r="X4869" s="129"/>
      <c r="Y4869" s="100"/>
      <c r="Z4869" s="99"/>
      <c r="AA4869" s="100"/>
      <c r="AB4869" s="99"/>
      <c r="AC4869" s="100"/>
      <c r="AD4869" s="105"/>
      <c r="AE4869" s="94"/>
      <c r="AF4869" s="105"/>
      <c r="AG4869" s="94"/>
      <c r="AH4869" s="132"/>
      <c r="AI4869" s="97"/>
      <c r="AJ4869" s="96"/>
      <c r="AK4869" s="176"/>
      <c r="AL4869" s="169"/>
    </row>
    <row r="4870" spans="13:38" x14ac:dyDescent="0.45">
      <c r="M4870" s="96"/>
      <c r="N4870" s="103"/>
      <c r="R4870" s="108"/>
      <c r="S4870" s="98"/>
      <c r="T4870" s="105"/>
      <c r="V4870" s="171"/>
      <c r="W4870" s="95"/>
      <c r="X4870" s="129"/>
      <c r="Y4870" s="100"/>
      <c r="Z4870" s="99"/>
      <c r="AA4870" s="100"/>
      <c r="AB4870" s="99"/>
      <c r="AC4870" s="100"/>
      <c r="AD4870" s="105"/>
      <c r="AE4870" s="94"/>
      <c r="AF4870" s="105"/>
      <c r="AG4870" s="94"/>
      <c r="AH4870" s="132"/>
      <c r="AI4870" s="97"/>
      <c r="AJ4870" s="96"/>
      <c r="AK4870" s="176"/>
      <c r="AL4870" s="169"/>
    </row>
    <row r="4871" spans="13:38" x14ac:dyDescent="0.45">
      <c r="M4871" s="96"/>
      <c r="N4871" s="103"/>
      <c r="R4871" s="108"/>
      <c r="S4871" s="98"/>
      <c r="T4871" s="105"/>
      <c r="V4871" s="171"/>
      <c r="W4871" s="95"/>
      <c r="X4871" s="129"/>
      <c r="Y4871" s="100"/>
      <c r="Z4871" s="99"/>
      <c r="AA4871" s="100"/>
      <c r="AB4871" s="99"/>
      <c r="AC4871" s="100"/>
      <c r="AD4871" s="105"/>
      <c r="AE4871" s="94"/>
      <c r="AF4871" s="105"/>
      <c r="AG4871" s="94"/>
      <c r="AH4871" s="132"/>
      <c r="AI4871" s="97"/>
      <c r="AJ4871" s="96"/>
      <c r="AK4871" s="176"/>
      <c r="AL4871" s="169"/>
    </row>
    <row r="4872" spans="13:38" x14ac:dyDescent="0.45">
      <c r="M4872" s="96"/>
      <c r="N4872" s="103"/>
      <c r="R4872" s="108"/>
      <c r="S4872" s="98"/>
      <c r="T4872" s="105"/>
      <c r="V4872" s="171"/>
      <c r="W4872" s="95"/>
      <c r="X4872" s="129"/>
      <c r="Y4872" s="100"/>
      <c r="Z4872" s="99"/>
      <c r="AA4872" s="100"/>
      <c r="AB4872" s="99"/>
      <c r="AC4872" s="100"/>
      <c r="AD4872" s="105"/>
      <c r="AE4872" s="94"/>
      <c r="AF4872" s="105"/>
      <c r="AG4872" s="94"/>
      <c r="AH4872" s="132"/>
      <c r="AI4872" s="97"/>
      <c r="AJ4872" s="96"/>
      <c r="AK4872" s="176"/>
      <c r="AL4872" s="169"/>
    </row>
    <row r="4873" spans="13:38" x14ac:dyDescent="0.45">
      <c r="M4873" s="96"/>
      <c r="N4873" s="103"/>
      <c r="R4873" s="108"/>
      <c r="S4873" s="98"/>
      <c r="T4873" s="105"/>
      <c r="V4873" s="171"/>
      <c r="W4873" s="95"/>
      <c r="X4873" s="129"/>
      <c r="Y4873" s="100"/>
      <c r="Z4873" s="99"/>
      <c r="AA4873" s="100"/>
      <c r="AB4873" s="99"/>
      <c r="AC4873" s="100"/>
      <c r="AD4873" s="105"/>
      <c r="AE4873" s="94"/>
      <c r="AF4873" s="105"/>
      <c r="AG4873" s="94"/>
      <c r="AH4873" s="132"/>
      <c r="AI4873" s="97"/>
      <c r="AJ4873" s="96"/>
      <c r="AK4873" s="176"/>
      <c r="AL4873" s="169"/>
    </row>
    <row r="4874" spans="13:38" x14ac:dyDescent="0.45">
      <c r="M4874" s="96"/>
      <c r="N4874" s="103"/>
      <c r="R4874" s="108"/>
      <c r="S4874" s="98"/>
      <c r="T4874" s="105"/>
      <c r="V4874" s="171"/>
      <c r="W4874" s="95"/>
      <c r="X4874" s="129"/>
      <c r="Y4874" s="100"/>
      <c r="Z4874" s="99"/>
      <c r="AA4874" s="100"/>
      <c r="AB4874" s="99"/>
      <c r="AC4874" s="100"/>
      <c r="AD4874" s="105"/>
      <c r="AE4874" s="94"/>
      <c r="AF4874" s="105"/>
      <c r="AG4874" s="94"/>
      <c r="AH4874" s="132"/>
      <c r="AI4874" s="97"/>
      <c r="AJ4874" s="96"/>
      <c r="AK4874" s="176"/>
      <c r="AL4874" s="169"/>
    </row>
    <row r="4875" spans="13:38" x14ac:dyDescent="0.45">
      <c r="M4875" s="96"/>
      <c r="N4875" s="103"/>
      <c r="R4875" s="108"/>
      <c r="S4875" s="98"/>
      <c r="T4875" s="105"/>
      <c r="V4875" s="171"/>
      <c r="W4875" s="95"/>
      <c r="X4875" s="129"/>
      <c r="Y4875" s="100"/>
      <c r="Z4875" s="99"/>
      <c r="AA4875" s="100"/>
      <c r="AB4875" s="99"/>
      <c r="AC4875" s="100"/>
      <c r="AD4875" s="105"/>
      <c r="AE4875" s="94"/>
      <c r="AF4875" s="105"/>
      <c r="AG4875" s="94"/>
      <c r="AH4875" s="132"/>
      <c r="AI4875" s="97"/>
      <c r="AJ4875" s="96"/>
      <c r="AK4875" s="176"/>
      <c r="AL4875" s="169"/>
    </row>
    <row r="4876" spans="13:38" x14ac:dyDescent="0.45">
      <c r="M4876" s="96"/>
      <c r="N4876" s="103"/>
      <c r="R4876" s="108"/>
      <c r="S4876" s="98"/>
      <c r="T4876" s="105"/>
      <c r="V4876" s="171"/>
      <c r="W4876" s="95"/>
      <c r="X4876" s="129"/>
      <c r="Y4876" s="100"/>
      <c r="Z4876" s="99"/>
      <c r="AA4876" s="100"/>
      <c r="AB4876" s="99"/>
      <c r="AC4876" s="100"/>
      <c r="AD4876" s="105"/>
      <c r="AE4876" s="94"/>
      <c r="AF4876" s="105"/>
      <c r="AG4876" s="94"/>
      <c r="AH4876" s="132"/>
      <c r="AI4876" s="97"/>
      <c r="AJ4876" s="96"/>
      <c r="AK4876" s="176"/>
      <c r="AL4876" s="169"/>
    </row>
    <row r="4877" spans="13:38" x14ac:dyDescent="0.45">
      <c r="M4877" s="96"/>
      <c r="N4877" s="103"/>
      <c r="R4877" s="108"/>
      <c r="S4877" s="98"/>
      <c r="T4877" s="105"/>
      <c r="V4877" s="171"/>
      <c r="W4877" s="95"/>
      <c r="X4877" s="129"/>
      <c r="Y4877" s="100"/>
      <c r="Z4877" s="99"/>
      <c r="AA4877" s="100"/>
      <c r="AB4877" s="99"/>
      <c r="AC4877" s="100"/>
      <c r="AD4877" s="105"/>
      <c r="AE4877" s="94"/>
      <c r="AF4877" s="105"/>
      <c r="AG4877" s="94"/>
      <c r="AH4877" s="132"/>
      <c r="AI4877" s="97"/>
      <c r="AJ4877" s="96"/>
      <c r="AK4877" s="176"/>
      <c r="AL4877" s="169"/>
    </row>
    <row r="4878" spans="13:38" x14ac:dyDescent="0.45">
      <c r="M4878" s="96"/>
      <c r="N4878" s="103"/>
      <c r="R4878" s="108"/>
      <c r="S4878" s="98"/>
      <c r="T4878" s="105"/>
      <c r="V4878" s="171"/>
      <c r="W4878" s="95"/>
      <c r="X4878" s="129"/>
      <c r="Y4878" s="100"/>
      <c r="Z4878" s="99"/>
      <c r="AA4878" s="100"/>
      <c r="AB4878" s="99"/>
      <c r="AC4878" s="100"/>
      <c r="AD4878" s="105"/>
      <c r="AE4878" s="94"/>
      <c r="AF4878" s="105"/>
      <c r="AG4878" s="94"/>
      <c r="AH4878" s="132"/>
      <c r="AI4878" s="97"/>
      <c r="AJ4878" s="96"/>
      <c r="AK4878" s="176"/>
      <c r="AL4878" s="169"/>
    </row>
    <row r="4879" spans="13:38" x14ac:dyDescent="0.45">
      <c r="M4879" s="96"/>
      <c r="N4879" s="103"/>
      <c r="R4879" s="108"/>
      <c r="S4879" s="98"/>
      <c r="T4879" s="105"/>
      <c r="V4879" s="171"/>
      <c r="W4879" s="95"/>
      <c r="X4879" s="129"/>
      <c r="Y4879" s="100"/>
      <c r="Z4879" s="99"/>
      <c r="AA4879" s="100"/>
      <c r="AB4879" s="99"/>
      <c r="AC4879" s="100"/>
      <c r="AD4879" s="105"/>
      <c r="AE4879" s="94"/>
      <c r="AF4879" s="105"/>
      <c r="AG4879" s="94"/>
      <c r="AH4879" s="132"/>
      <c r="AI4879" s="97"/>
      <c r="AJ4879" s="96"/>
      <c r="AK4879" s="176"/>
      <c r="AL4879" s="169"/>
    </row>
    <row r="4880" spans="13:38" x14ac:dyDescent="0.45">
      <c r="M4880" s="96"/>
      <c r="N4880" s="103"/>
      <c r="R4880" s="108"/>
      <c r="S4880" s="98"/>
      <c r="T4880" s="105"/>
      <c r="V4880" s="171"/>
      <c r="W4880" s="95"/>
      <c r="X4880" s="129"/>
      <c r="Y4880" s="100"/>
      <c r="Z4880" s="99"/>
      <c r="AA4880" s="100"/>
      <c r="AB4880" s="99"/>
      <c r="AC4880" s="100"/>
      <c r="AD4880" s="105"/>
      <c r="AE4880" s="94"/>
      <c r="AF4880" s="105"/>
      <c r="AG4880" s="94"/>
      <c r="AH4880" s="132"/>
      <c r="AI4880" s="97"/>
      <c r="AJ4880" s="96"/>
      <c r="AK4880" s="176"/>
      <c r="AL4880" s="169"/>
    </row>
    <row r="4881" spans="13:38" x14ac:dyDescent="0.45">
      <c r="M4881" s="96"/>
      <c r="N4881" s="103"/>
      <c r="R4881" s="108"/>
      <c r="S4881" s="98"/>
      <c r="T4881" s="105"/>
      <c r="V4881" s="171"/>
      <c r="W4881" s="95"/>
      <c r="X4881" s="129"/>
      <c r="Y4881" s="100"/>
      <c r="Z4881" s="99"/>
      <c r="AA4881" s="100"/>
      <c r="AB4881" s="99"/>
      <c r="AC4881" s="100"/>
      <c r="AD4881" s="105"/>
      <c r="AE4881" s="94"/>
      <c r="AF4881" s="105"/>
      <c r="AG4881" s="94"/>
      <c r="AH4881" s="132"/>
      <c r="AI4881" s="97"/>
      <c r="AJ4881" s="96"/>
      <c r="AK4881" s="176"/>
      <c r="AL4881" s="169"/>
    </row>
    <row r="4882" spans="13:38" x14ac:dyDescent="0.45">
      <c r="M4882" s="96"/>
      <c r="N4882" s="103"/>
      <c r="R4882" s="108"/>
      <c r="S4882" s="98"/>
      <c r="T4882" s="105"/>
      <c r="V4882" s="171"/>
      <c r="W4882" s="95"/>
      <c r="X4882" s="129"/>
      <c r="Y4882" s="100"/>
      <c r="Z4882" s="99"/>
      <c r="AA4882" s="100"/>
      <c r="AB4882" s="99"/>
      <c r="AC4882" s="100"/>
      <c r="AD4882" s="105"/>
      <c r="AE4882" s="94"/>
      <c r="AF4882" s="105"/>
      <c r="AG4882" s="94"/>
      <c r="AH4882" s="132"/>
      <c r="AI4882" s="97"/>
      <c r="AJ4882" s="96"/>
      <c r="AK4882" s="176"/>
      <c r="AL4882" s="169"/>
    </row>
    <row r="4883" spans="13:38" x14ac:dyDescent="0.45">
      <c r="M4883" s="96"/>
      <c r="N4883" s="103"/>
      <c r="R4883" s="108"/>
      <c r="S4883" s="98"/>
      <c r="T4883" s="105"/>
      <c r="V4883" s="171"/>
      <c r="W4883" s="95"/>
      <c r="X4883" s="129"/>
      <c r="Y4883" s="100"/>
      <c r="Z4883" s="99"/>
      <c r="AA4883" s="100"/>
      <c r="AB4883" s="99"/>
      <c r="AC4883" s="100"/>
      <c r="AD4883" s="105"/>
      <c r="AE4883" s="94"/>
      <c r="AF4883" s="105"/>
      <c r="AG4883" s="94"/>
      <c r="AH4883" s="132"/>
      <c r="AI4883" s="97"/>
      <c r="AJ4883" s="96"/>
      <c r="AK4883" s="176"/>
      <c r="AL4883" s="169"/>
    </row>
    <row r="4884" spans="13:38" x14ac:dyDescent="0.45">
      <c r="M4884" s="96"/>
      <c r="N4884" s="103"/>
      <c r="R4884" s="108"/>
      <c r="S4884" s="98"/>
      <c r="T4884" s="105"/>
      <c r="V4884" s="171"/>
      <c r="W4884" s="95"/>
      <c r="X4884" s="129"/>
      <c r="Y4884" s="100"/>
      <c r="Z4884" s="99"/>
      <c r="AA4884" s="100"/>
      <c r="AB4884" s="99"/>
      <c r="AC4884" s="100"/>
      <c r="AD4884" s="105"/>
      <c r="AE4884" s="94"/>
      <c r="AF4884" s="105"/>
      <c r="AG4884" s="94"/>
      <c r="AH4884" s="132"/>
      <c r="AI4884" s="97"/>
      <c r="AJ4884" s="96"/>
      <c r="AK4884" s="176"/>
      <c r="AL4884" s="169"/>
    </row>
    <row r="4885" spans="13:38" x14ac:dyDescent="0.45">
      <c r="M4885" s="96"/>
      <c r="N4885" s="103"/>
      <c r="R4885" s="108"/>
      <c r="S4885" s="98"/>
      <c r="T4885" s="105"/>
      <c r="V4885" s="171"/>
      <c r="W4885" s="95"/>
      <c r="X4885" s="129"/>
      <c r="Y4885" s="100"/>
      <c r="Z4885" s="99"/>
      <c r="AA4885" s="100"/>
      <c r="AB4885" s="99"/>
      <c r="AC4885" s="100"/>
      <c r="AD4885" s="105"/>
      <c r="AE4885" s="94"/>
      <c r="AF4885" s="105"/>
      <c r="AG4885" s="94"/>
      <c r="AH4885" s="132"/>
      <c r="AI4885" s="97"/>
      <c r="AJ4885" s="96"/>
      <c r="AK4885" s="176"/>
      <c r="AL4885" s="169"/>
    </row>
    <row r="4886" spans="13:38" x14ac:dyDescent="0.45">
      <c r="M4886" s="96"/>
      <c r="N4886" s="103"/>
      <c r="R4886" s="108"/>
      <c r="S4886" s="98"/>
      <c r="T4886" s="105"/>
      <c r="V4886" s="171"/>
      <c r="W4886" s="95"/>
      <c r="X4886" s="129"/>
      <c r="Y4886" s="100"/>
      <c r="Z4886" s="99"/>
      <c r="AA4886" s="100"/>
      <c r="AB4886" s="99"/>
      <c r="AC4886" s="100"/>
      <c r="AD4886" s="105"/>
      <c r="AE4886" s="94"/>
      <c r="AF4886" s="105"/>
      <c r="AG4886" s="94"/>
      <c r="AH4886" s="132"/>
      <c r="AI4886" s="97"/>
      <c r="AJ4886" s="96"/>
      <c r="AK4886" s="176"/>
      <c r="AL4886" s="169"/>
    </row>
    <row r="4887" spans="13:38" x14ac:dyDescent="0.45">
      <c r="M4887" s="96"/>
      <c r="N4887" s="103"/>
      <c r="R4887" s="108"/>
      <c r="S4887" s="98"/>
      <c r="T4887" s="105"/>
      <c r="V4887" s="171"/>
      <c r="W4887" s="95"/>
      <c r="X4887" s="129"/>
      <c r="Y4887" s="100"/>
      <c r="Z4887" s="99"/>
      <c r="AA4887" s="100"/>
      <c r="AB4887" s="99"/>
      <c r="AC4887" s="100"/>
      <c r="AD4887" s="105"/>
      <c r="AE4887" s="94"/>
      <c r="AF4887" s="105"/>
      <c r="AG4887" s="94"/>
      <c r="AH4887" s="132"/>
      <c r="AI4887" s="97"/>
      <c r="AJ4887" s="96"/>
      <c r="AK4887" s="176"/>
      <c r="AL4887" s="169"/>
    </row>
    <row r="4888" spans="13:38" x14ac:dyDescent="0.45">
      <c r="M4888" s="96"/>
      <c r="N4888" s="103"/>
      <c r="R4888" s="108"/>
      <c r="S4888" s="98"/>
      <c r="T4888" s="105"/>
      <c r="V4888" s="171"/>
      <c r="W4888" s="95"/>
      <c r="X4888" s="129"/>
      <c r="Y4888" s="100"/>
      <c r="Z4888" s="99"/>
      <c r="AA4888" s="100"/>
      <c r="AB4888" s="99"/>
      <c r="AC4888" s="100"/>
      <c r="AD4888" s="105"/>
      <c r="AE4888" s="94"/>
      <c r="AF4888" s="105"/>
      <c r="AG4888" s="94"/>
      <c r="AH4888" s="132"/>
      <c r="AI4888" s="97"/>
      <c r="AJ4888" s="96"/>
      <c r="AK4888" s="176"/>
      <c r="AL4888" s="169"/>
    </row>
    <row r="4889" spans="13:38" x14ac:dyDescent="0.45">
      <c r="M4889" s="96"/>
      <c r="N4889" s="103"/>
      <c r="R4889" s="108"/>
      <c r="S4889" s="98"/>
      <c r="T4889" s="105"/>
      <c r="V4889" s="171"/>
      <c r="W4889" s="95"/>
      <c r="X4889" s="129"/>
      <c r="Y4889" s="100"/>
      <c r="Z4889" s="99"/>
      <c r="AA4889" s="100"/>
      <c r="AB4889" s="99"/>
      <c r="AC4889" s="100"/>
      <c r="AD4889" s="105"/>
      <c r="AE4889" s="94"/>
      <c r="AF4889" s="105"/>
      <c r="AG4889" s="94"/>
      <c r="AH4889" s="132"/>
      <c r="AI4889" s="97"/>
      <c r="AJ4889" s="96"/>
      <c r="AK4889" s="176"/>
      <c r="AL4889" s="169"/>
    </row>
    <row r="4890" spans="13:38" x14ac:dyDescent="0.45">
      <c r="M4890" s="96"/>
      <c r="N4890" s="103"/>
      <c r="R4890" s="108"/>
      <c r="S4890" s="98"/>
      <c r="T4890" s="105"/>
      <c r="V4890" s="171"/>
      <c r="W4890" s="95"/>
      <c r="X4890" s="129"/>
      <c r="Y4890" s="100"/>
      <c r="Z4890" s="99"/>
      <c r="AA4890" s="100"/>
      <c r="AB4890" s="99"/>
      <c r="AC4890" s="100"/>
      <c r="AD4890" s="105"/>
      <c r="AE4890" s="94"/>
      <c r="AF4890" s="105"/>
      <c r="AG4890" s="94"/>
      <c r="AH4890" s="132"/>
      <c r="AI4890" s="97"/>
      <c r="AJ4890" s="96"/>
      <c r="AK4890" s="176"/>
      <c r="AL4890" s="169"/>
    </row>
    <row r="4891" spans="13:38" x14ac:dyDescent="0.45">
      <c r="M4891" s="96"/>
      <c r="N4891" s="103"/>
      <c r="R4891" s="108"/>
      <c r="S4891" s="98"/>
      <c r="T4891" s="105"/>
      <c r="V4891" s="171"/>
      <c r="W4891" s="95"/>
      <c r="X4891" s="129"/>
      <c r="Y4891" s="100"/>
      <c r="Z4891" s="99"/>
      <c r="AA4891" s="100"/>
      <c r="AB4891" s="99"/>
      <c r="AC4891" s="100"/>
      <c r="AD4891" s="105"/>
      <c r="AE4891" s="94"/>
      <c r="AF4891" s="105"/>
      <c r="AG4891" s="94"/>
      <c r="AH4891" s="132"/>
      <c r="AI4891" s="97"/>
      <c r="AJ4891" s="96"/>
      <c r="AK4891" s="176"/>
      <c r="AL4891" s="169"/>
    </row>
    <row r="4892" spans="13:38" x14ac:dyDescent="0.45">
      <c r="M4892" s="96"/>
      <c r="N4892" s="103"/>
      <c r="R4892" s="108"/>
      <c r="S4892" s="98"/>
      <c r="T4892" s="105"/>
      <c r="V4892" s="171"/>
      <c r="W4892" s="95"/>
      <c r="X4892" s="129"/>
      <c r="Y4892" s="100"/>
      <c r="Z4892" s="99"/>
      <c r="AA4892" s="100"/>
      <c r="AB4892" s="99"/>
      <c r="AC4892" s="100"/>
      <c r="AD4892" s="105"/>
      <c r="AE4892" s="94"/>
      <c r="AF4892" s="105"/>
      <c r="AG4892" s="94"/>
      <c r="AH4892" s="132"/>
      <c r="AI4892" s="97"/>
      <c r="AJ4892" s="96"/>
      <c r="AK4892" s="176"/>
      <c r="AL4892" s="169"/>
    </row>
    <row r="4893" spans="13:38" x14ac:dyDescent="0.45">
      <c r="M4893" s="96"/>
      <c r="N4893" s="103"/>
      <c r="R4893" s="108"/>
      <c r="S4893" s="98"/>
      <c r="T4893" s="105"/>
      <c r="V4893" s="171"/>
      <c r="W4893" s="95"/>
      <c r="X4893" s="129"/>
      <c r="Y4893" s="100"/>
      <c r="Z4893" s="99"/>
      <c r="AA4893" s="100"/>
      <c r="AB4893" s="99"/>
      <c r="AC4893" s="100"/>
      <c r="AD4893" s="105"/>
      <c r="AE4893" s="94"/>
      <c r="AF4893" s="105"/>
      <c r="AG4893" s="94"/>
      <c r="AH4893" s="132"/>
      <c r="AI4893" s="97"/>
      <c r="AJ4893" s="96"/>
      <c r="AK4893" s="176"/>
      <c r="AL4893" s="169"/>
    </row>
    <row r="4894" spans="13:38" x14ac:dyDescent="0.45">
      <c r="M4894" s="96"/>
      <c r="N4894" s="103"/>
      <c r="R4894" s="108"/>
      <c r="S4894" s="98"/>
      <c r="T4894" s="105"/>
      <c r="V4894" s="171"/>
      <c r="W4894" s="95"/>
      <c r="X4894" s="129"/>
      <c r="Y4894" s="100"/>
      <c r="Z4894" s="99"/>
      <c r="AA4894" s="100"/>
      <c r="AB4894" s="99"/>
      <c r="AC4894" s="100"/>
      <c r="AD4894" s="105"/>
      <c r="AE4894" s="94"/>
      <c r="AF4894" s="105"/>
      <c r="AG4894" s="94"/>
      <c r="AH4894" s="132"/>
      <c r="AI4894" s="97"/>
      <c r="AJ4894" s="96"/>
      <c r="AK4894" s="176"/>
      <c r="AL4894" s="169"/>
    </row>
    <row r="4895" spans="13:38" x14ac:dyDescent="0.45">
      <c r="M4895" s="96"/>
      <c r="N4895" s="103"/>
      <c r="R4895" s="108"/>
      <c r="S4895" s="98"/>
      <c r="T4895" s="105"/>
      <c r="V4895" s="171"/>
      <c r="W4895" s="95"/>
      <c r="X4895" s="129"/>
      <c r="Y4895" s="100"/>
      <c r="Z4895" s="99"/>
      <c r="AA4895" s="100"/>
      <c r="AB4895" s="99"/>
      <c r="AC4895" s="100"/>
      <c r="AD4895" s="105"/>
      <c r="AE4895" s="94"/>
      <c r="AF4895" s="105"/>
      <c r="AG4895" s="94"/>
      <c r="AH4895" s="132"/>
      <c r="AI4895" s="97"/>
      <c r="AJ4895" s="96"/>
      <c r="AK4895" s="176"/>
      <c r="AL4895" s="169"/>
    </row>
    <row r="4896" spans="13:38" x14ac:dyDescent="0.45">
      <c r="M4896" s="96"/>
      <c r="N4896" s="103"/>
      <c r="R4896" s="108"/>
      <c r="S4896" s="98"/>
      <c r="T4896" s="105"/>
      <c r="V4896" s="171"/>
      <c r="W4896" s="95"/>
      <c r="X4896" s="129"/>
      <c r="Y4896" s="100"/>
      <c r="Z4896" s="99"/>
      <c r="AA4896" s="100"/>
      <c r="AB4896" s="99"/>
      <c r="AC4896" s="100"/>
      <c r="AD4896" s="105"/>
      <c r="AE4896" s="94"/>
      <c r="AF4896" s="105"/>
      <c r="AG4896" s="94"/>
      <c r="AH4896" s="132"/>
      <c r="AI4896" s="97"/>
      <c r="AJ4896" s="96"/>
      <c r="AK4896" s="176"/>
      <c r="AL4896" s="169"/>
    </row>
    <row r="4897" spans="13:38" x14ac:dyDescent="0.45">
      <c r="M4897" s="96"/>
      <c r="N4897" s="103"/>
      <c r="R4897" s="108"/>
      <c r="S4897" s="98"/>
      <c r="T4897" s="105"/>
      <c r="V4897" s="171"/>
      <c r="W4897" s="95"/>
      <c r="X4897" s="129"/>
      <c r="Y4897" s="100"/>
      <c r="Z4897" s="99"/>
      <c r="AA4897" s="100"/>
      <c r="AB4897" s="99"/>
      <c r="AC4897" s="100"/>
      <c r="AD4897" s="105"/>
      <c r="AE4897" s="94"/>
      <c r="AF4897" s="105"/>
      <c r="AG4897" s="94"/>
      <c r="AH4897" s="132"/>
      <c r="AI4897" s="97"/>
      <c r="AJ4897" s="96"/>
      <c r="AK4897" s="176"/>
      <c r="AL4897" s="169"/>
    </row>
    <row r="4898" spans="13:38" x14ac:dyDescent="0.45">
      <c r="M4898" s="96"/>
      <c r="N4898" s="103"/>
      <c r="R4898" s="108"/>
      <c r="S4898" s="98"/>
      <c r="T4898" s="105"/>
      <c r="V4898" s="171"/>
      <c r="W4898" s="95"/>
      <c r="X4898" s="129"/>
      <c r="Y4898" s="100"/>
      <c r="Z4898" s="99"/>
      <c r="AA4898" s="100"/>
      <c r="AB4898" s="99"/>
      <c r="AC4898" s="100"/>
      <c r="AD4898" s="105"/>
      <c r="AE4898" s="94"/>
      <c r="AF4898" s="105"/>
      <c r="AG4898" s="94"/>
      <c r="AH4898" s="132"/>
      <c r="AI4898" s="97"/>
      <c r="AJ4898" s="96"/>
      <c r="AK4898" s="176"/>
      <c r="AL4898" s="169"/>
    </row>
    <row r="4899" spans="13:38" x14ac:dyDescent="0.45">
      <c r="M4899" s="96"/>
      <c r="N4899" s="103"/>
      <c r="R4899" s="108"/>
      <c r="S4899" s="98"/>
      <c r="T4899" s="105"/>
      <c r="V4899" s="171"/>
      <c r="W4899" s="95"/>
      <c r="X4899" s="129"/>
      <c r="Y4899" s="100"/>
      <c r="Z4899" s="99"/>
      <c r="AA4899" s="100"/>
      <c r="AB4899" s="99"/>
      <c r="AC4899" s="100"/>
      <c r="AD4899" s="105"/>
      <c r="AE4899" s="94"/>
      <c r="AF4899" s="105"/>
      <c r="AG4899" s="94"/>
      <c r="AH4899" s="132"/>
      <c r="AI4899" s="97"/>
      <c r="AJ4899" s="96"/>
      <c r="AK4899" s="176"/>
      <c r="AL4899" s="169"/>
    </row>
    <row r="4900" spans="13:38" x14ac:dyDescent="0.45">
      <c r="M4900" s="96"/>
      <c r="N4900" s="103"/>
      <c r="R4900" s="108"/>
      <c r="S4900" s="98"/>
      <c r="T4900" s="105"/>
      <c r="V4900" s="171"/>
      <c r="W4900" s="95"/>
      <c r="X4900" s="129"/>
      <c r="Y4900" s="100"/>
      <c r="Z4900" s="99"/>
      <c r="AA4900" s="100"/>
      <c r="AB4900" s="99"/>
      <c r="AC4900" s="100"/>
      <c r="AD4900" s="105"/>
      <c r="AE4900" s="94"/>
      <c r="AF4900" s="105"/>
      <c r="AG4900" s="94"/>
      <c r="AH4900" s="132"/>
      <c r="AI4900" s="97"/>
      <c r="AJ4900" s="96"/>
      <c r="AK4900" s="176"/>
      <c r="AL4900" s="169"/>
    </row>
    <row r="4901" spans="13:38" x14ac:dyDescent="0.45">
      <c r="M4901" s="96"/>
      <c r="N4901" s="103"/>
      <c r="R4901" s="108"/>
      <c r="S4901" s="98"/>
      <c r="T4901" s="105"/>
      <c r="V4901" s="171"/>
      <c r="W4901" s="95"/>
      <c r="X4901" s="129"/>
      <c r="Y4901" s="100"/>
      <c r="Z4901" s="99"/>
      <c r="AA4901" s="100"/>
      <c r="AB4901" s="99"/>
      <c r="AC4901" s="100"/>
      <c r="AD4901" s="105"/>
      <c r="AE4901" s="94"/>
      <c r="AF4901" s="105"/>
      <c r="AG4901" s="94"/>
      <c r="AH4901" s="132"/>
      <c r="AI4901" s="97"/>
      <c r="AJ4901" s="96"/>
      <c r="AK4901" s="176"/>
      <c r="AL4901" s="169"/>
    </row>
    <row r="4902" spans="13:38" x14ac:dyDescent="0.45">
      <c r="M4902" s="96"/>
      <c r="N4902" s="103"/>
      <c r="R4902" s="108"/>
      <c r="S4902" s="98"/>
      <c r="T4902" s="105"/>
      <c r="V4902" s="171"/>
      <c r="W4902" s="95"/>
      <c r="X4902" s="129"/>
      <c r="Y4902" s="100"/>
      <c r="Z4902" s="99"/>
      <c r="AA4902" s="100"/>
      <c r="AB4902" s="99"/>
      <c r="AC4902" s="100"/>
      <c r="AD4902" s="105"/>
      <c r="AE4902" s="94"/>
      <c r="AF4902" s="105"/>
      <c r="AG4902" s="94"/>
      <c r="AH4902" s="132"/>
      <c r="AI4902" s="97"/>
      <c r="AJ4902" s="96"/>
      <c r="AK4902" s="176"/>
      <c r="AL4902" s="169"/>
    </row>
    <row r="4903" spans="13:38" x14ac:dyDescent="0.45">
      <c r="M4903" s="96"/>
      <c r="N4903" s="103"/>
      <c r="R4903" s="108"/>
      <c r="S4903" s="98"/>
      <c r="T4903" s="105"/>
      <c r="V4903" s="171"/>
      <c r="W4903" s="95"/>
      <c r="X4903" s="129"/>
      <c r="Y4903" s="100"/>
      <c r="Z4903" s="99"/>
      <c r="AA4903" s="100"/>
      <c r="AB4903" s="99"/>
      <c r="AC4903" s="100"/>
      <c r="AD4903" s="105"/>
      <c r="AE4903" s="94"/>
      <c r="AF4903" s="105"/>
      <c r="AG4903" s="94"/>
      <c r="AH4903" s="132"/>
      <c r="AI4903" s="97"/>
      <c r="AJ4903" s="96"/>
      <c r="AK4903" s="176"/>
      <c r="AL4903" s="169"/>
    </row>
    <row r="4904" spans="13:38" x14ac:dyDescent="0.45">
      <c r="M4904" s="96"/>
      <c r="N4904" s="103"/>
      <c r="R4904" s="108"/>
      <c r="S4904" s="98"/>
      <c r="T4904" s="105"/>
      <c r="V4904" s="171"/>
      <c r="W4904" s="95"/>
      <c r="X4904" s="129"/>
      <c r="Y4904" s="100"/>
      <c r="Z4904" s="99"/>
      <c r="AA4904" s="100"/>
      <c r="AB4904" s="99"/>
      <c r="AC4904" s="100"/>
      <c r="AD4904" s="105"/>
      <c r="AE4904" s="94"/>
      <c r="AF4904" s="105"/>
      <c r="AG4904" s="94"/>
      <c r="AH4904" s="132"/>
      <c r="AI4904" s="97"/>
      <c r="AJ4904" s="96"/>
      <c r="AK4904" s="176"/>
      <c r="AL4904" s="169"/>
    </row>
    <row r="4905" spans="13:38" x14ac:dyDescent="0.45">
      <c r="M4905" s="96"/>
      <c r="N4905" s="103"/>
      <c r="R4905" s="108"/>
      <c r="S4905" s="98"/>
      <c r="T4905" s="105"/>
      <c r="V4905" s="171"/>
      <c r="W4905" s="95"/>
      <c r="X4905" s="129"/>
      <c r="Y4905" s="100"/>
      <c r="Z4905" s="99"/>
      <c r="AA4905" s="100"/>
      <c r="AB4905" s="99"/>
      <c r="AC4905" s="100"/>
      <c r="AD4905" s="105"/>
      <c r="AE4905" s="94"/>
      <c r="AF4905" s="105"/>
      <c r="AG4905" s="94"/>
      <c r="AH4905" s="132"/>
      <c r="AI4905" s="97"/>
      <c r="AJ4905" s="96"/>
      <c r="AK4905" s="176"/>
      <c r="AL4905" s="169"/>
    </row>
    <row r="4906" spans="13:38" x14ac:dyDescent="0.45">
      <c r="M4906" s="96"/>
      <c r="N4906" s="103"/>
      <c r="R4906" s="108"/>
      <c r="S4906" s="98"/>
      <c r="T4906" s="105"/>
      <c r="V4906" s="171"/>
      <c r="W4906" s="95"/>
      <c r="X4906" s="129"/>
      <c r="Y4906" s="100"/>
      <c r="Z4906" s="99"/>
      <c r="AA4906" s="100"/>
      <c r="AB4906" s="99"/>
      <c r="AC4906" s="100"/>
      <c r="AD4906" s="105"/>
      <c r="AE4906" s="94"/>
      <c r="AF4906" s="105"/>
      <c r="AG4906" s="94"/>
      <c r="AH4906" s="132"/>
      <c r="AI4906" s="97"/>
      <c r="AJ4906" s="96"/>
      <c r="AK4906" s="176"/>
      <c r="AL4906" s="169"/>
    </row>
    <row r="4907" spans="13:38" x14ac:dyDescent="0.45">
      <c r="M4907" s="96"/>
      <c r="N4907" s="103"/>
      <c r="R4907" s="108"/>
      <c r="S4907" s="98"/>
      <c r="T4907" s="105"/>
      <c r="V4907" s="171"/>
      <c r="W4907" s="95"/>
      <c r="X4907" s="129"/>
      <c r="Y4907" s="100"/>
      <c r="Z4907" s="99"/>
      <c r="AA4907" s="100"/>
      <c r="AB4907" s="99"/>
      <c r="AC4907" s="100"/>
      <c r="AD4907" s="105"/>
      <c r="AE4907" s="94"/>
      <c r="AF4907" s="105"/>
      <c r="AG4907" s="94"/>
      <c r="AH4907" s="132"/>
      <c r="AI4907" s="97"/>
      <c r="AJ4907" s="96"/>
      <c r="AK4907" s="176"/>
      <c r="AL4907" s="169"/>
    </row>
    <row r="4908" spans="13:38" x14ac:dyDescent="0.45">
      <c r="M4908" s="96"/>
      <c r="N4908" s="103"/>
      <c r="R4908" s="108"/>
      <c r="S4908" s="98"/>
      <c r="T4908" s="105"/>
      <c r="V4908" s="171"/>
      <c r="W4908" s="95"/>
      <c r="X4908" s="129"/>
      <c r="Y4908" s="100"/>
      <c r="Z4908" s="99"/>
      <c r="AA4908" s="100"/>
      <c r="AB4908" s="99"/>
      <c r="AC4908" s="100"/>
      <c r="AD4908" s="105"/>
      <c r="AE4908" s="94"/>
      <c r="AF4908" s="105"/>
      <c r="AG4908" s="94"/>
      <c r="AH4908" s="132"/>
      <c r="AI4908" s="97"/>
      <c r="AJ4908" s="96"/>
      <c r="AK4908" s="176"/>
      <c r="AL4908" s="169"/>
    </row>
    <row r="4909" spans="13:38" x14ac:dyDescent="0.45">
      <c r="M4909" s="96"/>
      <c r="N4909" s="103"/>
      <c r="R4909" s="108"/>
      <c r="S4909" s="98"/>
      <c r="T4909" s="105"/>
      <c r="V4909" s="171"/>
      <c r="W4909" s="95"/>
      <c r="X4909" s="129"/>
      <c r="Y4909" s="100"/>
      <c r="Z4909" s="99"/>
      <c r="AA4909" s="100"/>
      <c r="AB4909" s="99"/>
      <c r="AC4909" s="100"/>
      <c r="AD4909" s="105"/>
      <c r="AE4909" s="94"/>
      <c r="AF4909" s="105"/>
      <c r="AG4909" s="94"/>
      <c r="AH4909" s="132"/>
      <c r="AI4909" s="97"/>
      <c r="AJ4909" s="96"/>
      <c r="AK4909" s="176"/>
      <c r="AL4909" s="169"/>
    </row>
    <row r="4910" spans="13:38" x14ac:dyDescent="0.45">
      <c r="M4910" s="96"/>
      <c r="N4910" s="103"/>
      <c r="R4910" s="108"/>
      <c r="S4910" s="98"/>
      <c r="T4910" s="105"/>
      <c r="V4910" s="171"/>
      <c r="W4910" s="95"/>
      <c r="X4910" s="129"/>
      <c r="Y4910" s="100"/>
      <c r="Z4910" s="99"/>
      <c r="AA4910" s="100"/>
      <c r="AB4910" s="99"/>
      <c r="AC4910" s="100"/>
      <c r="AD4910" s="105"/>
      <c r="AE4910" s="94"/>
      <c r="AF4910" s="105"/>
      <c r="AG4910" s="94"/>
      <c r="AH4910" s="132"/>
      <c r="AI4910" s="97"/>
      <c r="AJ4910" s="96"/>
      <c r="AK4910" s="176"/>
      <c r="AL4910" s="169"/>
    </row>
    <row r="4911" spans="13:38" x14ac:dyDescent="0.45">
      <c r="M4911" s="96"/>
      <c r="N4911" s="103"/>
      <c r="R4911" s="108"/>
      <c r="S4911" s="98"/>
      <c r="T4911" s="105"/>
      <c r="V4911" s="171"/>
      <c r="W4911" s="95"/>
      <c r="X4911" s="129"/>
      <c r="Y4911" s="100"/>
      <c r="Z4911" s="99"/>
      <c r="AA4911" s="100"/>
      <c r="AB4911" s="99"/>
      <c r="AC4911" s="100"/>
      <c r="AD4911" s="105"/>
      <c r="AE4911" s="94"/>
      <c r="AF4911" s="105"/>
      <c r="AG4911" s="94"/>
      <c r="AH4911" s="132"/>
      <c r="AI4911" s="97"/>
      <c r="AJ4911" s="96"/>
      <c r="AK4911" s="176"/>
      <c r="AL4911" s="169"/>
    </row>
    <row r="4912" spans="13:38" x14ac:dyDescent="0.45">
      <c r="M4912" s="96"/>
      <c r="N4912" s="103"/>
      <c r="R4912" s="108"/>
      <c r="S4912" s="98"/>
      <c r="T4912" s="105"/>
      <c r="V4912" s="171"/>
      <c r="W4912" s="95"/>
      <c r="X4912" s="129"/>
      <c r="Y4912" s="100"/>
      <c r="Z4912" s="99"/>
      <c r="AA4912" s="100"/>
      <c r="AB4912" s="99"/>
      <c r="AC4912" s="100"/>
      <c r="AD4912" s="105"/>
      <c r="AE4912" s="94"/>
      <c r="AF4912" s="105"/>
      <c r="AG4912" s="94"/>
      <c r="AH4912" s="132"/>
      <c r="AI4912" s="97"/>
      <c r="AJ4912" s="96"/>
      <c r="AK4912" s="176"/>
      <c r="AL4912" s="169"/>
    </row>
    <row r="4913" spans="13:38" x14ac:dyDescent="0.45">
      <c r="M4913" s="96"/>
      <c r="N4913" s="103"/>
      <c r="R4913" s="108"/>
      <c r="S4913" s="98"/>
      <c r="T4913" s="105"/>
      <c r="V4913" s="171"/>
      <c r="W4913" s="95"/>
      <c r="X4913" s="129"/>
      <c r="Y4913" s="100"/>
      <c r="Z4913" s="99"/>
      <c r="AA4913" s="100"/>
      <c r="AB4913" s="99"/>
      <c r="AC4913" s="100"/>
      <c r="AD4913" s="105"/>
      <c r="AE4913" s="94"/>
      <c r="AF4913" s="105"/>
      <c r="AG4913" s="94"/>
      <c r="AH4913" s="132"/>
      <c r="AI4913" s="97"/>
      <c r="AJ4913" s="96"/>
      <c r="AK4913" s="176"/>
      <c r="AL4913" s="169"/>
    </row>
    <row r="4914" spans="13:38" x14ac:dyDescent="0.45">
      <c r="M4914" s="96"/>
      <c r="N4914" s="103"/>
      <c r="R4914" s="108"/>
      <c r="S4914" s="98"/>
      <c r="T4914" s="105"/>
      <c r="V4914" s="171"/>
      <c r="W4914" s="95"/>
      <c r="X4914" s="129"/>
      <c r="Y4914" s="100"/>
      <c r="Z4914" s="99"/>
      <c r="AA4914" s="100"/>
      <c r="AB4914" s="99"/>
      <c r="AC4914" s="100"/>
      <c r="AD4914" s="105"/>
      <c r="AE4914" s="94"/>
      <c r="AF4914" s="105"/>
      <c r="AG4914" s="94"/>
      <c r="AH4914" s="132"/>
      <c r="AI4914" s="97"/>
      <c r="AJ4914" s="96"/>
      <c r="AK4914" s="176"/>
      <c r="AL4914" s="169"/>
    </row>
    <row r="4915" spans="13:38" x14ac:dyDescent="0.45">
      <c r="M4915" s="96"/>
      <c r="N4915" s="103"/>
      <c r="R4915" s="108"/>
      <c r="S4915" s="98"/>
      <c r="T4915" s="105"/>
      <c r="V4915" s="171"/>
      <c r="W4915" s="95"/>
      <c r="X4915" s="129"/>
      <c r="Y4915" s="100"/>
      <c r="Z4915" s="99"/>
      <c r="AA4915" s="100"/>
      <c r="AB4915" s="99"/>
      <c r="AC4915" s="100"/>
      <c r="AD4915" s="105"/>
      <c r="AE4915" s="94"/>
      <c r="AF4915" s="105"/>
      <c r="AG4915" s="94"/>
      <c r="AH4915" s="132"/>
      <c r="AI4915" s="97"/>
      <c r="AJ4915" s="96"/>
      <c r="AK4915" s="176"/>
      <c r="AL4915" s="169"/>
    </row>
    <row r="4916" spans="13:38" x14ac:dyDescent="0.45">
      <c r="M4916" s="96"/>
      <c r="N4916" s="103"/>
      <c r="R4916" s="108"/>
      <c r="S4916" s="98"/>
      <c r="T4916" s="105"/>
      <c r="V4916" s="171"/>
      <c r="W4916" s="95"/>
      <c r="X4916" s="129"/>
      <c r="Y4916" s="100"/>
      <c r="Z4916" s="99"/>
      <c r="AA4916" s="100"/>
      <c r="AB4916" s="99"/>
      <c r="AC4916" s="100"/>
      <c r="AD4916" s="105"/>
      <c r="AE4916" s="94"/>
      <c r="AF4916" s="105"/>
      <c r="AG4916" s="94"/>
      <c r="AH4916" s="132"/>
      <c r="AI4916" s="97"/>
      <c r="AJ4916" s="96"/>
      <c r="AK4916" s="176"/>
      <c r="AL4916" s="169"/>
    </row>
    <row r="4917" spans="13:38" x14ac:dyDescent="0.45">
      <c r="M4917" s="96"/>
      <c r="N4917" s="103"/>
      <c r="R4917" s="108"/>
      <c r="S4917" s="98"/>
      <c r="T4917" s="105"/>
      <c r="V4917" s="171"/>
      <c r="W4917" s="95"/>
      <c r="X4917" s="129"/>
      <c r="Y4917" s="100"/>
      <c r="Z4917" s="99"/>
      <c r="AA4917" s="100"/>
      <c r="AB4917" s="99"/>
      <c r="AC4917" s="100"/>
      <c r="AD4917" s="105"/>
      <c r="AE4917" s="94"/>
      <c r="AF4917" s="105"/>
      <c r="AG4917" s="94"/>
      <c r="AH4917" s="132"/>
      <c r="AI4917" s="97"/>
      <c r="AJ4917" s="96"/>
      <c r="AK4917" s="176"/>
      <c r="AL4917" s="169"/>
    </row>
    <row r="4918" spans="13:38" x14ac:dyDescent="0.45">
      <c r="M4918" s="96"/>
      <c r="N4918" s="103"/>
      <c r="R4918" s="108"/>
      <c r="S4918" s="98"/>
      <c r="T4918" s="105"/>
      <c r="V4918" s="171"/>
      <c r="W4918" s="95"/>
      <c r="X4918" s="129"/>
      <c r="Y4918" s="100"/>
      <c r="Z4918" s="99"/>
      <c r="AA4918" s="100"/>
      <c r="AB4918" s="99"/>
      <c r="AC4918" s="100"/>
      <c r="AD4918" s="105"/>
      <c r="AE4918" s="94"/>
      <c r="AF4918" s="105"/>
      <c r="AG4918" s="94"/>
      <c r="AH4918" s="132"/>
      <c r="AI4918" s="97"/>
      <c r="AJ4918" s="96"/>
      <c r="AK4918" s="176"/>
      <c r="AL4918" s="169"/>
    </row>
    <row r="4919" spans="13:38" x14ac:dyDescent="0.45">
      <c r="M4919" s="96"/>
      <c r="N4919" s="103"/>
      <c r="R4919" s="108"/>
      <c r="S4919" s="98"/>
      <c r="T4919" s="105"/>
      <c r="V4919" s="171"/>
      <c r="W4919" s="95"/>
      <c r="X4919" s="129"/>
      <c r="Y4919" s="100"/>
      <c r="Z4919" s="99"/>
      <c r="AA4919" s="100"/>
      <c r="AB4919" s="99"/>
      <c r="AC4919" s="100"/>
      <c r="AD4919" s="105"/>
      <c r="AE4919" s="94"/>
      <c r="AF4919" s="105"/>
      <c r="AG4919" s="94"/>
      <c r="AH4919" s="132"/>
      <c r="AI4919" s="97"/>
      <c r="AJ4919" s="96"/>
      <c r="AK4919" s="176"/>
      <c r="AL4919" s="169"/>
    </row>
    <row r="4920" spans="13:38" x14ac:dyDescent="0.45">
      <c r="M4920" s="96"/>
      <c r="N4920" s="103"/>
      <c r="R4920" s="108"/>
      <c r="S4920" s="98"/>
      <c r="T4920" s="105"/>
      <c r="V4920" s="171"/>
      <c r="W4920" s="95"/>
      <c r="X4920" s="129"/>
      <c r="Y4920" s="100"/>
      <c r="Z4920" s="99"/>
      <c r="AA4920" s="100"/>
      <c r="AB4920" s="99"/>
      <c r="AC4920" s="100"/>
      <c r="AD4920" s="105"/>
      <c r="AE4920" s="94"/>
      <c r="AF4920" s="105"/>
      <c r="AG4920" s="94"/>
      <c r="AH4920" s="132"/>
      <c r="AI4920" s="97"/>
      <c r="AJ4920" s="96"/>
      <c r="AK4920" s="176"/>
      <c r="AL4920" s="169"/>
    </row>
    <row r="4921" spans="13:38" x14ac:dyDescent="0.45">
      <c r="M4921" s="96"/>
      <c r="N4921" s="103"/>
      <c r="R4921" s="108"/>
      <c r="S4921" s="98"/>
      <c r="T4921" s="105"/>
      <c r="V4921" s="171"/>
      <c r="W4921" s="95"/>
      <c r="X4921" s="129"/>
      <c r="Y4921" s="100"/>
      <c r="Z4921" s="99"/>
      <c r="AA4921" s="100"/>
      <c r="AB4921" s="99"/>
      <c r="AC4921" s="100"/>
      <c r="AD4921" s="105"/>
      <c r="AE4921" s="94"/>
      <c r="AF4921" s="105"/>
      <c r="AG4921" s="94"/>
      <c r="AH4921" s="132"/>
      <c r="AI4921" s="97"/>
      <c r="AJ4921" s="96"/>
      <c r="AK4921" s="176"/>
      <c r="AL4921" s="169"/>
    </row>
    <row r="4922" spans="13:38" x14ac:dyDescent="0.45">
      <c r="M4922" s="96"/>
      <c r="N4922" s="103"/>
      <c r="R4922" s="108"/>
      <c r="S4922" s="98"/>
      <c r="T4922" s="105"/>
      <c r="V4922" s="171"/>
      <c r="W4922" s="95"/>
      <c r="X4922" s="129"/>
      <c r="Y4922" s="100"/>
      <c r="Z4922" s="99"/>
      <c r="AA4922" s="100"/>
      <c r="AB4922" s="99"/>
      <c r="AC4922" s="100"/>
      <c r="AD4922" s="105"/>
      <c r="AE4922" s="94"/>
      <c r="AF4922" s="105"/>
      <c r="AG4922" s="94"/>
      <c r="AH4922" s="132"/>
      <c r="AI4922" s="97"/>
      <c r="AJ4922" s="96"/>
      <c r="AK4922" s="176"/>
      <c r="AL4922" s="169"/>
    </row>
    <row r="4923" spans="13:38" x14ac:dyDescent="0.45">
      <c r="M4923" s="96"/>
      <c r="N4923" s="103"/>
      <c r="R4923" s="108"/>
      <c r="S4923" s="98"/>
      <c r="T4923" s="105"/>
      <c r="V4923" s="171"/>
      <c r="W4923" s="95"/>
      <c r="X4923" s="129"/>
      <c r="Y4923" s="100"/>
      <c r="Z4923" s="99"/>
      <c r="AA4923" s="100"/>
      <c r="AB4923" s="99"/>
      <c r="AC4923" s="100"/>
      <c r="AD4923" s="105"/>
      <c r="AE4923" s="94"/>
      <c r="AF4923" s="105"/>
      <c r="AG4923" s="94"/>
      <c r="AH4923" s="132"/>
      <c r="AI4923" s="97"/>
      <c r="AJ4923" s="96"/>
      <c r="AK4923" s="176"/>
      <c r="AL4923" s="169"/>
    </row>
    <row r="4924" spans="13:38" x14ac:dyDescent="0.45">
      <c r="M4924" s="96"/>
      <c r="N4924" s="103"/>
      <c r="R4924" s="108"/>
      <c r="S4924" s="98"/>
      <c r="T4924" s="105"/>
      <c r="V4924" s="171"/>
      <c r="W4924" s="95"/>
      <c r="X4924" s="129"/>
      <c r="Y4924" s="100"/>
      <c r="Z4924" s="99"/>
      <c r="AA4924" s="100"/>
      <c r="AB4924" s="99"/>
      <c r="AC4924" s="100"/>
      <c r="AD4924" s="105"/>
      <c r="AE4924" s="94"/>
      <c r="AF4924" s="105"/>
      <c r="AG4924" s="94"/>
      <c r="AH4924" s="132"/>
      <c r="AI4924" s="97"/>
      <c r="AJ4924" s="96"/>
      <c r="AK4924" s="176"/>
      <c r="AL4924" s="169"/>
    </row>
    <row r="4925" spans="13:38" x14ac:dyDescent="0.45">
      <c r="M4925" s="96"/>
      <c r="N4925" s="103"/>
      <c r="R4925" s="108"/>
      <c r="S4925" s="98"/>
      <c r="T4925" s="105"/>
      <c r="V4925" s="171"/>
      <c r="W4925" s="95"/>
      <c r="X4925" s="129"/>
      <c r="Y4925" s="100"/>
      <c r="Z4925" s="99"/>
      <c r="AA4925" s="100"/>
      <c r="AB4925" s="99"/>
      <c r="AC4925" s="100"/>
      <c r="AD4925" s="105"/>
      <c r="AE4925" s="94"/>
      <c r="AF4925" s="105"/>
      <c r="AG4925" s="94"/>
      <c r="AH4925" s="132"/>
      <c r="AI4925" s="97"/>
      <c r="AJ4925" s="96"/>
      <c r="AK4925" s="176"/>
      <c r="AL4925" s="169"/>
    </row>
    <row r="4926" spans="13:38" x14ac:dyDescent="0.45">
      <c r="M4926" s="96"/>
      <c r="N4926" s="103"/>
      <c r="R4926" s="108"/>
      <c r="S4926" s="98"/>
      <c r="T4926" s="105"/>
      <c r="V4926" s="171"/>
      <c r="W4926" s="95"/>
      <c r="X4926" s="129"/>
      <c r="Y4926" s="100"/>
      <c r="Z4926" s="99"/>
      <c r="AA4926" s="100"/>
      <c r="AB4926" s="99"/>
      <c r="AC4926" s="100"/>
      <c r="AD4926" s="105"/>
      <c r="AE4926" s="94"/>
      <c r="AF4926" s="105"/>
      <c r="AG4926" s="94"/>
      <c r="AH4926" s="132"/>
      <c r="AI4926" s="97"/>
      <c r="AJ4926" s="96"/>
      <c r="AK4926" s="176"/>
      <c r="AL4926" s="169"/>
    </row>
    <row r="4927" spans="13:38" x14ac:dyDescent="0.45">
      <c r="M4927" s="96"/>
      <c r="N4927" s="103"/>
      <c r="R4927" s="108"/>
      <c r="S4927" s="98"/>
      <c r="T4927" s="105"/>
      <c r="V4927" s="171"/>
      <c r="W4927" s="95"/>
      <c r="X4927" s="129"/>
      <c r="Y4927" s="100"/>
      <c r="Z4927" s="99"/>
      <c r="AA4927" s="100"/>
      <c r="AB4927" s="99"/>
      <c r="AC4927" s="100"/>
      <c r="AD4927" s="105"/>
      <c r="AE4927" s="94"/>
      <c r="AF4927" s="105"/>
      <c r="AG4927" s="94"/>
      <c r="AH4927" s="132"/>
      <c r="AI4927" s="97"/>
      <c r="AJ4927" s="96"/>
      <c r="AK4927" s="176"/>
      <c r="AL4927" s="169"/>
    </row>
    <row r="4928" spans="13:38" x14ac:dyDescent="0.45">
      <c r="M4928" s="96"/>
      <c r="N4928" s="103"/>
      <c r="R4928" s="108"/>
      <c r="S4928" s="98"/>
      <c r="T4928" s="105"/>
      <c r="V4928" s="171"/>
      <c r="W4928" s="95"/>
      <c r="X4928" s="129"/>
      <c r="Y4928" s="100"/>
      <c r="Z4928" s="99"/>
      <c r="AA4928" s="100"/>
      <c r="AB4928" s="99"/>
      <c r="AC4928" s="100"/>
      <c r="AD4928" s="105"/>
      <c r="AE4928" s="94"/>
      <c r="AF4928" s="105"/>
      <c r="AG4928" s="94"/>
      <c r="AH4928" s="132"/>
      <c r="AI4928" s="97"/>
      <c r="AJ4928" s="96"/>
      <c r="AK4928" s="176"/>
      <c r="AL4928" s="169"/>
    </row>
    <row r="4929" spans="13:38" x14ac:dyDescent="0.45">
      <c r="M4929" s="96"/>
      <c r="N4929" s="103"/>
      <c r="R4929" s="108"/>
      <c r="S4929" s="98"/>
      <c r="T4929" s="105"/>
      <c r="V4929" s="171"/>
      <c r="W4929" s="95"/>
      <c r="X4929" s="129"/>
      <c r="Y4929" s="100"/>
      <c r="Z4929" s="99"/>
      <c r="AA4929" s="100"/>
      <c r="AB4929" s="99"/>
      <c r="AC4929" s="100"/>
      <c r="AD4929" s="105"/>
      <c r="AE4929" s="94"/>
      <c r="AF4929" s="105"/>
      <c r="AG4929" s="94"/>
      <c r="AH4929" s="132"/>
      <c r="AI4929" s="97"/>
      <c r="AJ4929" s="96"/>
      <c r="AK4929" s="176"/>
      <c r="AL4929" s="169"/>
    </row>
    <row r="4930" spans="13:38" x14ac:dyDescent="0.45">
      <c r="M4930" s="96"/>
      <c r="N4930" s="103"/>
      <c r="R4930" s="108"/>
      <c r="S4930" s="98"/>
      <c r="T4930" s="105"/>
      <c r="V4930" s="171"/>
      <c r="W4930" s="95"/>
      <c r="X4930" s="129"/>
      <c r="Y4930" s="100"/>
      <c r="Z4930" s="99"/>
      <c r="AA4930" s="100"/>
      <c r="AB4930" s="99"/>
      <c r="AC4930" s="100"/>
      <c r="AD4930" s="105"/>
      <c r="AE4930" s="94"/>
      <c r="AF4930" s="105"/>
      <c r="AG4930" s="94"/>
      <c r="AH4930" s="132"/>
      <c r="AI4930" s="97"/>
      <c r="AJ4930" s="96"/>
      <c r="AK4930" s="176"/>
      <c r="AL4930" s="169"/>
    </row>
    <row r="4931" spans="13:38" x14ac:dyDescent="0.45">
      <c r="M4931" s="96"/>
      <c r="N4931" s="103"/>
      <c r="R4931" s="108"/>
      <c r="S4931" s="98"/>
      <c r="T4931" s="105"/>
      <c r="V4931" s="171"/>
      <c r="W4931" s="95"/>
      <c r="X4931" s="129"/>
      <c r="Y4931" s="100"/>
      <c r="Z4931" s="99"/>
      <c r="AA4931" s="100"/>
      <c r="AB4931" s="99"/>
      <c r="AC4931" s="100"/>
      <c r="AD4931" s="105"/>
      <c r="AE4931" s="94"/>
      <c r="AF4931" s="105"/>
      <c r="AG4931" s="94"/>
      <c r="AH4931" s="132"/>
      <c r="AI4931" s="97"/>
      <c r="AJ4931" s="96"/>
      <c r="AK4931" s="176"/>
      <c r="AL4931" s="169"/>
    </row>
    <row r="4932" spans="13:38" x14ac:dyDescent="0.45">
      <c r="M4932" s="96"/>
      <c r="N4932" s="103"/>
      <c r="R4932" s="108"/>
      <c r="S4932" s="98"/>
      <c r="T4932" s="105"/>
      <c r="V4932" s="171"/>
      <c r="W4932" s="95"/>
      <c r="X4932" s="129"/>
      <c r="Y4932" s="100"/>
      <c r="Z4932" s="99"/>
      <c r="AA4932" s="100"/>
      <c r="AB4932" s="99"/>
      <c r="AC4932" s="100"/>
      <c r="AD4932" s="105"/>
      <c r="AE4932" s="94"/>
      <c r="AF4932" s="105"/>
      <c r="AG4932" s="94"/>
      <c r="AH4932" s="132"/>
      <c r="AI4932" s="97"/>
      <c r="AJ4932" s="96"/>
      <c r="AK4932" s="176"/>
      <c r="AL4932" s="169"/>
    </row>
    <row r="4933" spans="13:38" x14ac:dyDescent="0.45">
      <c r="M4933" s="96"/>
      <c r="N4933" s="103"/>
      <c r="R4933" s="108"/>
      <c r="S4933" s="98"/>
      <c r="T4933" s="105"/>
      <c r="V4933" s="171"/>
      <c r="W4933" s="95"/>
      <c r="X4933" s="129"/>
      <c r="Y4933" s="100"/>
      <c r="Z4933" s="99"/>
      <c r="AA4933" s="100"/>
      <c r="AB4933" s="99"/>
      <c r="AC4933" s="100"/>
      <c r="AD4933" s="105"/>
      <c r="AE4933" s="94"/>
      <c r="AF4933" s="105"/>
      <c r="AG4933" s="94"/>
      <c r="AH4933" s="132"/>
      <c r="AI4933" s="97"/>
      <c r="AJ4933" s="96"/>
      <c r="AK4933" s="176"/>
      <c r="AL4933" s="169"/>
    </row>
    <row r="4934" spans="13:38" x14ac:dyDescent="0.45">
      <c r="M4934" s="96"/>
      <c r="N4934" s="103"/>
      <c r="R4934" s="108"/>
      <c r="S4934" s="98"/>
      <c r="T4934" s="105"/>
      <c r="V4934" s="171"/>
      <c r="W4934" s="95"/>
      <c r="X4934" s="129"/>
      <c r="Y4934" s="100"/>
      <c r="Z4934" s="99"/>
      <c r="AA4934" s="100"/>
      <c r="AB4934" s="99"/>
      <c r="AC4934" s="100"/>
      <c r="AD4934" s="105"/>
      <c r="AE4934" s="94"/>
      <c r="AF4934" s="105"/>
      <c r="AG4934" s="94"/>
      <c r="AH4934" s="132"/>
      <c r="AI4934" s="97"/>
      <c r="AJ4934" s="96"/>
      <c r="AK4934" s="176"/>
      <c r="AL4934" s="169"/>
    </row>
    <row r="4935" spans="13:38" x14ac:dyDescent="0.45">
      <c r="M4935" s="96"/>
      <c r="N4935" s="103"/>
      <c r="R4935" s="108"/>
      <c r="S4935" s="98"/>
      <c r="T4935" s="105"/>
      <c r="V4935" s="171"/>
      <c r="W4935" s="95"/>
      <c r="X4935" s="129"/>
      <c r="Y4935" s="100"/>
      <c r="Z4935" s="99"/>
      <c r="AA4935" s="100"/>
      <c r="AB4935" s="99"/>
      <c r="AC4935" s="100"/>
      <c r="AD4935" s="105"/>
      <c r="AE4935" s="94"/>
      <c r="AF4935" s="105"/>
      <c r="AG4935" s="94"/>
      <c r="AH4935" s="132"/>
      <c r="AI4935" s="97"/>
      <c r="AJ4935" s="96"/>
      <c r="AK4935" s="176"/>
      <c r="AL4935" s="169"/>
    </row>
    <row r="4936" spans="13:38" x14ac:dyDescent="0.45">
      <c r="M4936" s="96"/>
      <c r="N4936" s="103"/>
      <c r="R4936" s="108"/>
      <c r="S4936" s="98"/>
      <c r="T4936" s="105"/>
      <c r="V4936" s="171"/>
      <c r="W4936" s="95"/>
      <c r="X4936" s="129"/>
      <c r="Y4936" s="100"/>
      <c r="Z4936" s="99"/>
      <c r="AA4936" s="100"/>
      <c r="AB4936" s="99"/>
      <c r="AC4936" s="100"/>
      <c r="AD4936" s="105"/>
      <c r="AE4936" s="94"/>
      <c r="AF4936" s="105"/>
      <c r="AG4936" s="94"/>
      <c r="AH4936" s="132"/>
      <c r="AI4936" s="97"/>
      <c r="AJ4936" s="96"/>
      <c r="AK4936" s="176"/>
      <c r="AL4936" s="169"/>
    </row>
    <row r="4937" spans="13:38" x14ac:dyDescent="0.45">
      <c r="M4937" s="96"/>
      <c r="N4937" s="103"/>
      <c r="R4937" s="108"/>
      <c r="S4937" s="98"/>
      <c r="T4937" s="105"/>
      <c r="V4937" s="171"/>
      <c r="W4937" s="95"/>
      <c r="X4937" s="129"/>
      <c r="Y4937" s="100"/>
      <c r="Z4937" s="99"/>
      <c r="AA4937" s="100"/>
      <c r="AB4937" s="99"/>
      <c r="AC4937" s="100"/>
      <c r="AD4937" s="105"/>
      <c r="AE4937" s="94"/>
      <c r="AF4937" s="105"/>
      <c r="AG4937" s="94"/>
      <c r="AH4937" s="132"/>
      <c r="AI4937" s="97"/>
      <c r="AJ4937" s="96"/>
      <c r="AK4937" s="176"/>
      <c r="AL4937" s="169"/>
    </row>
    <row r="4938" spans="13:38" x14ac:dyDescent="0.45">
      <c r="M4938" s="96"/>
      <c r="N4938" s="103"/>
      <c r="R4938" s="108"/>
      <c r="S4938" s="98"/>
      <c r="T4938" s="105"/>
      <c r="V4938" s="171"/>
      <c r="W4938" s="95"/>
      <c r="X4938" s="129"/>
      <c r="Y4938" s="100"/>
      <c r="Z4938" s="99"/>
      <c r="AA4938" s="100"/>
      <c r="AB4938" s="99"/>
      <c r="AC4938" s="100"/>
      <c r="AD4938" s="105"/>
      <c r="AE4938" s="94"/>
      <c r="AF4938" s="105"/>
      <c r="AG4938" s="94"/>
      <c r="AH4938" s="132"/>
      <c r="AI4938" s="97"/>
      <c r="AJ4938" s="96"/>
      <c r="AK4938" s="176"/>
      <c r="AL4938" s="169"/>
    </row>
    <row r="4939" spans="13:38" x14ac:dyDescent="0.45">
      <c r="M4939" s="96"/>
      <c r="N4939" s="103"/>
      <c r="R4939" s="108"/>
      <c r="S4939" s="98"/>
      <c r="T4939" s="105"/>
      <c r="V4939" s="171"/>
      <c r="W4939" s="95"/>
      <c r="X4939" s="129"/>
      <c r="Y4939" s="100"/>
      <c r="Z4939" s="99"/>
      <c r="AA4939" s="100"/>
      <c r="AB4939" s="99"/>
      <c r="AC4939" s="100"/>
      <c r="AD4939" s="105"/>
      <c r="AE4939" s="94"/>
      <c r="AF4939" s="105"/>
      <c r="AG4939" s="94"/>
      <c r="AH4939" s="132"/>
      <c r="AI4939" s="97"/>
      <c r="AJ4939" s="96"/>
      <c r="AK4939" s="176"/>
      <c r="AL4939" s="169"/>
    </row>
    <row r="4940" spans="13:38" x14ac:dyDescent="0.45">
      <c r="M4940" s="96"/>
      <c r="N4940" s="103"/>
      <c r="R4940" s="108"/>
      <c r="S4940" s="98"/>
      <c r="T4940" s="105"/>
      <c r="V4940" s="171"/>
      <c r="W4940" s="95"/>
      <c r="X4940" s="129"/>
      <c r="Y4940" s="100"/>
      <c r="Z4940" s="99"/>
      <c r="AA4940" s="100"/>
      <c r="AB4940" s="99"/>
      <c r="AC4940" s="100"/>
      <c r="AD4940" s="105"/>
      <c r="AE4940" s="94"/>
      <c r="AF4940" s="105"/>
      <c r="AG4940" s="94"/>
      <c r="AH4940" s="132"/>
      <c r="AI4940" s="97"/>
      <c r="AJ4940" s="96"/>
      <c r="AK4940" s="176"/>
      <c r="AL4940" s="169"/>
    </row>
    <row r="4941" spans="13:38" x14ac:dyDescent="0.45">
      <c r="M4941" s="96"/>
      <c r="N4941" s="103"/>
      <c r="R4941" s="108"/>
      <c r="S4941" s="98"/>
      <c r="T4941" s="105"/>
      <c r="V4941" s="171"/>
      <c r="W4941" s="95"/>
      <c r="X4941" s="129"/>
      <c r="Y4941" s="100"/>
      <c r="Z4941" s="99"/>
      <c r="AA4941" s="100"/>
      <c r="AB4941" s="99"/>
      <c r="AC4941" s="100"/>
      <c r="AD4941" s="105"/>
      <c r="AE4941" s="94"/>
      <c r="AF4941" s="105"/>
      <c r="AG4941" s="94"/>
      <c r="AH4941" s="132"/>
      <c r="AI4941" s="97"/>
      <c r="AJ4941" s="96"/>
      <c r="AK4941" s="176"/>
      <c r="AL4941" s="169"/>
    </row>
    <row r="4942" spans="13:38" x14ac:dyDescent="0.45">
      <c r="M4942" s="96"/>
      <c r="N4942" s="103"/>
      <c r="R4942" s="108"/>
      <c r="S4942" s="98"/>
      <c r="T4942" s="105"/>
      <c r="V4942" s="171"/>
      <c r="W4942" s="95"/>
      <c r="X4942" s="129"/>
      <c r="Y4942" s="100"/>
      <c r="Z4942" s="99"/>
      <c r="AA4942" s="100"/>
      <c r="AB4942" s="99"/>
      <c r="AC4942" s="100"/>
      <c r="AD4942" s="105"/>
      <c r="AE4942" s="94"/>
      <c r="AF4942" s="105"/>
      <c r="AG4942" s="94"/>
      <c r="AH4942" s="132"/>
      <c r="AI4942" s="97"/>
      <c r="AJ4942" s="96"/>
      <c r="AK4942" s="176"/>
      <c r="AL4942" s="169"/>
    </row>
    <row r="4943" spans="13:38" x14ac:dyDescent="0.45">
      <c r="M4943" s="96"/>
      <c r="N4943" s="103"/>
      <c r="R4943" s="108"/>
      <c r="S4943" s="98"/>
      <c r="T4943" s="105"/>
      <c r="V4943" s="171"/>
      <c r="W4943" s="95"/>
      <c r="X4943" s="129"/>
      <c r="Y4943" s="100"/>
      <c r="Z4943" s="99"/>
      <c r="AA4943" s="100"/>
      <c r="AB4943" s="99"/>
      <c r="AC4943" s="100"/>
      <c r="AD4943" s="105"/>
      <c r="AE4943" s="94"/>
      <c r="AF4943" s="105"/>
      <c r="AG4943" s="94"/>
      <c r="AH4943" s="132"/>
      <c r="AI4943" s="97"/>
      <c r="AJ4943" s="96"/>
      <c r="AK4943" s="176"/>
      <c r="AL4943" s="169"/>
    </row>
    <row r="4944" spans="13:38" x14ac:dyDescent="0.45">
      <c r="M4944" s="96"/>
      <c r="N4944" s="103"/>
      <c r="R4944" s="108"/>
      <c r="S4944" s="98"/>
      <c r="T4944" s="105"/>
      <c r="V4944" s="171"/>
      <c r="W4944" s="95"/>
      <c r="X4944" s="129"/>
      <c r="Y4944" s="100"/>
      <c r="Z4944" s="99"/>
      <c r="AA4944" s="100"/>
      <c r="AB4944" s="99"/>
      <c r="AC4944" s="100"/>
      <c r="AD4944" s="105"/>
      <c r="AE4944" s="94"/>
      <c r="AF4944" s="105"/>
      <c r="AG4944" s="94"/>
      <c r="AH4944" s="132"/>
      <c r="AI4944" s="97"/>
      <c r="AJ4944" s="96"/>
      <c r="AK4944" s="176"/>
      <c r="AL4944" s="169"/>
    </row>
    <row r="4945" spans="13:38" x14ac:dyDescent="0.45">
      <c r="M4945" s="96"/>
      <c r="N4945" s="103"/>
      <c r="R4945" s="108"/>
      <c r="S4945" s="98"/>
      <c r="T4945" s="105"/>
      <c r="V4945" s="171"/>
      <c r="W4945" s="95"/>
      <c r="X4945" s="129"/>
      <c r="Y4945" s="100"/>
      <c r="Z4945" s="99"/>
      <c r="AA4945" s="100"/>
      <c r="AB4945" s="99"/>
      <c r="AC4945" s="100"/>
      <c r="AD4945" s="105"/>
      <c r="AE4945" s="94"/>
      <c r="AF4945" s="105"/>
      <c r="AG4945" s="94"/>
      <c r="AH4945" s="132"/>
      <c r="AI4945" s="97"/>
      <c r="AJ4945" s="96"/>
      <c r="AK4945" s="176"/>
      <c r="AL4945" s="169"/>
    </row>
    <row r="4946" spans="13:38" x14ac:dyDescent="0.45">
      <c r="M4946" s="96"/>
      <c r="N4946" s="103"/>
      <c r="R4946" s="108"/>
      <c r="S4946" s="98"/>
      <c r="T4946" s="105"/>
      <c r="V4946" s="171"/>
      <c r="W4946" s="95"/>
      <c r="X4946" s="129"/>
      <c r="Y4946" s="100"/>
      <c r="Z4946" s="99"/>
      <c r="AA4946" s="100"/>
      <c r="AB4946" s="99"/>
      <c r="AC4946" s="100"/>
      <c r="AD4946" s="105"/>
      <c r="AE4946" s="94"/>
      <c r="AF4946" s="105"/>
      <c r="AG4946" s="94"/>
      <c r="AH4946" s="132"/>
      <c r="AI4946" s="97"/>
      <c r="AJ4946" s="96"/>
      <c r="AK4946" s="176"/>
      <c r="AL4946" s="169"/>
    </row>
    <row r="4947" spans="13:38" x14ac:dyDescent="0.45">
      <c r="M4947" s="96"/>
      <c r="N4947" s="103"/>
      <c r="R4947" s="108"/>
      <c r="S4947" s="98"/>
      <c r="T4947" s="105"/>
      <c r="V4947" s="171"/>
      <c r="W4947" s="95"/>
      <c r="X4947" s="129"/>
      <c r="Y4947" s="100"/>
      <c r="Z4947" s="99"/>
      <c r="AA4947" s="100"/>
      <c r="AB4947" s="99"/>
      <c r="AC4947" s="100"/>
      <c r="AD4947" s="105"/>
      <c r="AE4947" s="94"/>
      <c r="AF4947" s="105"/>
      <c r="AG4947" s="94"/>
      <c r="AH4947" s="132"/>
      <c r="AI4947" s="97"/>
      <c r="AJ4947" s="96"/>
      <c r="AK4947" s="176"/>
      <c r="AL4947" s="169"/>
    </row>
    <row r="4948" spans="13:38" x14ac:dyDescent="0.45">
      <c r="M4948" s="96"/>
      <c r="N4948" s="103"/>
      <c r="R4948" s="108"/>
      <c r="S4948" s="98"/>
      <c r="T4948" s="105"/>
      <c r="V4948" s="171"/>
      <c r="W4948" s="95"/>
      <c r="X4948" s="129"/>
      <c r="Y4948" s="100"/>
      <c r="Z4948" s="99"/>
      <c r="AA4948" s="100"/>
      <c r="AB4948" s="99"/>
      <c r="AC4948" s="100"/>
      <c r="AD4948" s="105"/>
      <c r="AE4948" s="94"/>
      <c r="AF4948" s="105"/>
      <c r="AG4948" s="94"/>
      <c r="AH4948" s="132"/>
      <c r="AI4948" s="97"/>
      <c r="AJ4948" s="96"/>
      <c r="AK4948" s="176"/>
      <c r="AL4948" s="169"/>
    </row>
    <row r="4949" spans="13:38" x14ac:dyDescent="0.45">
      <c r="M4949" s="96"/>
      <c r="N4949" s="103"/>
      <c r="R4949" s="108"/>
      <c r="S4949" s="98"/>
      <c r="T4949" s="105"/>
      <c r="V4949" s="171"/>
      <c r="W4949" s="95"/>
      <c r="X4949" s="129"/>
      <c r="Y4949" s="100"/>
      <c r="Z4949" s="99"/>
      <c r="AA4949" s="100"/>
      <c r="AB4949" s="99"/>
      <c r="AC4949" s="100"/>
      <c r="AD4949" s="105"/>
      <c r="AE4949" s="94"/>
      <c r="AF4949" s="105"/>
      <c r="AG4949" s="94"/>
      <c r="AH4949" s="132"/>
      <c r="AI4949" s="97"/>
      <c r="AJ4949" s="96"/>
      <c r="AK4949" s="176"/>
      <c r="AL4949" s="169"/>
    </row>
    <row r="4950" spans="13:38" x14ac:dyDescent="0.45">
      <c r="M4950" s="96"/>
      <c r="N4950" s="103"/>
      <c r="R4950" s="108"/>
      <c r="S4950" s="98"/>
      <c r="T4950" s="105"/>
      <c r="V4950" s="171"/>
      <c r="W4950" s="95"/>
      <c r="X4950" s="129"/>
      <c r="Y4950" s="100"/>
      <c r="Z4950" s="99"/>
      <c r="AA4950" s="100"/>
      <c r="AB4950" s="99"/>
      <c r="AC4950" s="100"/>
      <c r="AD4950" s="105"/>
      <c r="AE4950" s="94"/>
      <c r="AF4950" s="105"/>
      <c r="AG4950" s="94"/>
      <c r="AH4950" s="132"/>
      <c r="AI4950" s="97"/>
      <c r="AJ4950" s="96"/>
      <c r="AK4950" s="176"/>
      <c r="AL4950" s="169"/>
    </row>
    <row r="4951" spans="13:38" x14ac:dyDescent="0.45">
      <c r="M4951" s="96"/>
      <c r="N4951" s="103"/>
      <c r="R4951" s="108"/>
      <c r="S4951" s="98"/>
      <c r="T4951" s="105"/>
      <c r="V4951" s="171"/>
      <c r="W4951" s="95"/>
      <c r="X4951" s="129"/>
      <c r="Y4951" s="100"/>
      <c r="Z4951" s="99"/>
      <c r="AA4951" s="100"/>
      <c r="AB4951" s="99"/>
      <c r="AC4951" s="100"/>
      <c r="AD4951" s="105"/>
      <c r="AE4951" s="94"/>
      <c r="AF4951" s="105"/>
      <c r="AG4951" s="94"/>
      <c r="AH4951" s="132"/>
      <c r="AI4951" s="97"/>
      <c r="AJ4951" s="96"/>
      <c r="AK4951" s="176"/>
      <c r="AL4951" s="169"/>
    </row>
    <row r="4952" spans="13:38" x14ac:dyDescent="0.45">
      <c r="M4952" s="96"/>
      <c r="N4952" s="103"/>
      <c r="R4952" s="108"/>
      <c r="S4952" s="98"/>
      <c r="T4952" s="105"/>
      <c r="V4952" s="171"/>
      <c r="W4952" s="95"/>
      <c r="X4952" s="129"/>
      <c r="Y4952" s="100"/>
      <c r="Z4952" s="99"/>
      <c r="AA4952" s="100"/>
      <c r="AB4952" s="99"/>
      <c r="AC4952" s="100"/>
      <c r="AD4952" s="105"/>
      <c r="AE4952" s="94"/>
      <c r="AF4952" s="105"/>
      <c r="AG4952" s="94"/>
      <c r="AH4952" s="132"/>
      <c r="AI4952" s="97"/>
      <c r="AJ4952" s="96"/>
      <c r="AK4952" s="176"/>
      <c r="AL4952" s="169"/>
    </row>
    <row r="4953" spans="13:38" x14ac:dyDescent="0.45">
      <c r="M4953" s="96"/>
      <c r="N4953" s="103"/>
      <c r="R4953" s="108"/>
      <c r="S4953" s="98"/>
      <c r="T4953" s="105"/>
      <c r="V4953" s="171"/>
      <c r="W4953" s="95"/>
      <c r="X4953" s="129"/>
      <c r="Y4953" s="100"/>
      <c r="Z4953" s="99"/>
      <c r="AA4953" s="100"/>
      <c r="AB4953" s="99"/>
      <c r="AC4953" s="100"/>
      <c r="AD4953" s="105"/>
      <c r="AE4953" s="94"/>
      <c r="AF4953" s="105"/>
      <c r="AG4953" s="94"/>
      <c r="AH4953" s="132"/>
      <c r="AI4953" s="97"/>
      <c r="AJ4953" s="96"/>
      <c r="AK4953" s="176"/>
      <c r="AL4953" s="169"/>
    </row>
    <row r="4954" spans="13:38" x14ac:dyDescent="0.45">
      <c r="M4954" s="96"/>
      <c r="N4954" s="103"/>
      <c r="R4954" s="108"/>
      <c r="S4954" s="98"/>
      <c r="T4954" s="105"/>
      <c r="V4954" s="171"/>
      <c r="W4954" s="95"/>
      <c r="X4954" s="129"/>
      <c r="Y4954" s="100"/>
      <c r="Z4954" s="99"/>
      <c r="AA4954" s="100"/>
      <c r="AB4954" s="99"/>
      <c r="AC4954" s="100"/>
      <c r="AD4954" s="105"/>
      <c r="AE4954" s="94"/>
      <c r="AF4954" s="105"/>
      <c r="AG4954" s="94"/>
      <c r="AH4954" s="132"/>
      <c r="AI4954" s="97"/>
      <c r="AJ4954" s="96"/>
      <c r="AK4954" s="176"/>
      <c r="AL4954" s="169"/>
    </row>
    <row r="4955" spans="13:38" x14ac:dyDescent="0.45">
      <c r="M4955" s="96"/>
      <c r="N4955" s="103"/>
      <c r="R4955" s="108"/>
      <c r="S4955" s="98"/>
      <c r="T4955" s="105"/>
      <c r="V4955" s="171"/>
      <c r="W4955" s="95"/>
      <c r="X4955" s="129"/>
      <c r="Y4955" s="100"/>
      <c r="Z4955" s="99"/>
      <c r="AA4955" s="100"/>
      <c r="AB4955" s="99"/>
      <c r="AC4955" s="100"/>
      <c r="AD4955" s="105"/>
      <c r="AE4955" s="94"/>
      <c r="AF4955" s="105"/>
      <c r="AG4955" s="94"/>
      <c r="AH4955" s="132"/>
      <c r="AI4955" s="97"/>
      <c r="AJ4955" s="96"/>
      <c r="AK4955" s="176"/>
      <c r="AL4955" s="169"/>
    </row>
    <row r="4956" spans="13:38" x14ac:dyDescent="0.45">
      <c r="M4956" s="96"/>
      <c r="N4956" s="103"/>
      <c r="R4956" s="108"/>
      <c r="S4956" s="98"/>
      <c r="T4956" s="105"/>
      <c r="V4956" s="171"/>
      <c r="W4956" s="95"/>
      <c r="X4956" s="129"/>
      <c r="Y4956" s="100"/>
      <c r="Z4956" s="99"/>
      <c r="AA4956" s="100"/>
      <c r="AB4956" s="99"/>
      <c r="AC4956" s="100"/>
      <c r="AD4956" s="105"/>
      <c r="AE4956" s="94"/>
      <c r="AF4956" s="105"/>
      <c r="AG4956" s="94"/>
      <c r="AH4956" s="132"/>
      <c r="AI4956" s="97"/>
      <c r="AJ4956" s="96"/>
      <c r="AK4956" s="176"/>
      <c r="AL4956" s="169"/>
    </row>
    <row r="4957" spans="13:38" x14ac:dyDescent="0.45">
      <c r="M4957" s="96"/>
      <c r="N4957" s="103"/>
      <c r="R4957" s="108"/>
      <c r="S4957" s="98"/>
      <c r="T4957" s="105"/>
      <c r="V4957" s="171"/>
      <c r="W4957" s="95"/>
      <c r="X4957" s="129"/>
      <c r="Y4957" s="100"/>
      <c r="Z4957" s="99"/>
      <c r="AA4957" s="100"/>
      <c r="AB4957" s="99"/>
      <c r="AC4957" s="100"/>
      <c r="AD4957" s="105"/>
      <c r="AE4957" s="94"/>
      <c r="AF4957" s="105"/>
      <c r="AG4957" s="94"/>
      <c r="AH4957" s="132"/>
      <c r="AI4957" s="97"/>
      <c r="AJ4957" s="96"/>
      <c r="AK4957" s="176"/>
      <c r="AL4957" s="169"/>
    </row>
    <row r="4958" spans="13:38" x14ac:dyDescent="0.45">
      <c r="M4958" s="96"/>
      <c r="N4958" s="103"/>
      <c r="R4958" s="108"/>
      <c r="S4958" s="98"/>
      <c r="T4958" s="105"/>
      <c r="V4958" s="171"/>
      <c r="W4958" s="95"/>
      <c r="X4958" s="129"/>
      <c r="Y4958" s="100"/>
      <c r="Z4958" s="99"/>
      <c r="AA4958" s="100"/>
      <c r="AB4958" s="99"/>
      <c r="AC4958" s="100"/>
      <c r="AD4958" s="105"/>
      <c r="AE4958" s="94"/>
      <c r="AF4958" s="105"/>
      <c r="AG4958" s="94"/>
      <c r="AH4958" s="132"/>
      <c r="AI4958" s="97"/>
      <c r="AJ4958" s="96"/>
      <c r="AK4958" s="176"/>
      <c r="AL4958" s="169"/>
    </row>
    <row r="4959" spans="13:38" x14ac:dyDescent="0.45">
      <c r="M4959" s="96"/>
      <c r="N4959" s="103"/>
      <c r="R4959" s="108"/>
      <c r="S4959" s="98"/>
      <c r="T4959" s="105"/>
      <c r="V4959" s="171"/>
      <c r="W4959" s="95"/>
      <c r="X4959" s="129"/>
      <c r="Y4959" s="100"/>
      <c r="Z4959" s="99"/>
      <c r="AA4959" s="100"/>
      <c r="AB4959" s="99"/>
      <c r="AC4959" s="100"/>
      <c r="AD4959" s="105"/>
      <c r="AE4959" s="94"/>
      <c r="AF4959" s="105"/>
      <c r="AG4959" s="94"/>
      <c r="AH4959" s="132"/>
      <c r="AI4959" s="97"/>
      <c r="AJ4959" s="96"/>
      <c r="AK4959" s="176"/>
      <c r="AL4959" s="169"/>
    </row>
    <row r="4960" spans="13:38" x14ac:dyDescent="0.45">
      <c r="M4960" s="96"/>
      <c r="N4960" s="103"/>
      <c r="R4960" s="108"/>
      <c r="S4960" s="98"/>
      <c r="T4960" s="105"/>
      <c r="V4960" s="171"/>
      <c r="W4960" s="95"/>
      <c r="X4960" s="129"/>
      <c r="Y4960" s="100"/>
      <c r="Z4960" s="99"/>
      <c r="AA4960" s="100"/>
      <c r="AB4960" s="99"/>
      <c r="AC4960" s="100"/>
      <c r="AD4960" s="105"/>
      <c r="AE4960" s="94"/>
      <c r="AF4960" s="105"/>
      <c r="AG4960" s="94"/>
      <c r="AH4960" s="132"/>
      <c r="AI4960" s="97"/>
      <c r="AJ4960" s="96"/>
      <c r="AK4960" s="176"/>
      <c r="AL4960" s="169"/>
    </row>
    <row r="4961" spans="13:38" x14ac:dyDescent="0.45">
      <c r="M4961" s="96"/>
      <c r="N4961" s="103"/>
      <c r="R4961" s="108"/>
      <c r="S4961" s="98"/>
      <c r="T4961" s="105"/>
      <c r="V4961" s="171"/>
      <c r="W4961" s="95"/>
      <c r="X4961" s="129"/>
      <c r="Y4961" s="100"/>
      <c r="Z4961" s="99"/>
      <c r="AA4961" s="100"/>
      <c r="AB4961" s="99"/>
      <c r="AC4961" s="100"/>
      <c r="AD4961" s="105"/>
      <c r="AE4961" s="94"/>
      <c r="AF4961" s="105"/>
      <c r="AG4961" s="94"/>
      <c r="AH4961" s="132"/>
      <c r="AI4961" s="97"/>
      <c r="AJ4961" s="96"/>
      <c r="AK4961" s="176"/>
      <c r="AL4961" s="169"/>
    </row>
    <row r="4962" spans="13:38" x14ac:dyDescent="0.45">
      <c r="M4962" s="96"/>
      <c r="N4962" s="103"/>
      <c r="R4962" s="108"/>
      <c r="S4962" s="98"/>
      <c r="T4962" s="105"/>
      <c r="V4962" s="171"/>
      <c r="W4962" s="95"/>
      <c r="X4962" s="129"/>
      <c r="Y4962" s="100"/>
      <c r="Z4962" s="99"/>
      <c r="AA4962" s="100"/>
      <c r="AB4962" s="99"/>
      <c r="AC4962" s="100"/>
      <c r="AD4962" s="105"/>
      <c r="AE4962" s="94"/>
      <c r="AF4962" s="105"/>
      <c r="AG4962" s="94"/>
      <c r="AH4962" s="132"/>
      <c r="AI4962" s="97"/>
      <c r="AJ4962" s="96"/>
      <c r="AK4962" s="176"/>
      <c r="AL4962" s="169"/>
    </row>
    <row r="4963" spans="13:38" x14ac:dyDescent="0.45">
      <c r="M4963" s="96"/>
      <c r="N4963" s="103"/>
      <c r="R4963" s="108"/>
      <c r="S4963" s="98"/>
      <c r="T4963" s="105"/>
      <c r="V4963" s="171"/>
      <c r="W4963" s="95"/>
      <c r="X4963" s="129"/>
      <c r="Y4963" s="100"/>
      <c r="Z4963" s="99"/>
      <c r="AA4963" s="100"/>
      <c r="AB4963" s="99"/>
      <c r="AC4963" s="100"/>
      <c r="AD4963" s="105"/>
      <c r="AE4963" s="94"/>
      <c r="AF4963" s="105"/>
      <c r="AG4963" s="94"/>
      <c r="AH4963" s="132"/>
      <c r="AI4963" s="97"/>
      <c r="AJ4963" s="96"/>
      <c r="AK4963" s="176"/>
      <c r="AL4963" s="169"/>
    </row>
    <row r="4964" spans="13:38" x14ac:dyDescent="0.45">
      <c r="M4964" s="96"/>
      <c r="N4964" s="103"/>
      <c r="R4964" s="108"/>
      <c r="S4964" s="98"/>
      <c r="T4964" s="105"/>
      <c r="V4964" s="171"/>
      <c r="W4964" s="95"/>
      <c r="X4964" s="129"/>
      <c r="Y4964" s="100"/>
      <c r="Z4964" s="99"/>
      <c r="AA4964" s="100"/>
      <c r="AB4964" s="99"/>
      <c r="AC4964" s="100"/>
      <c r="AD4964" s="105"/>
      <c r="AE4964" s="94"/>
      <c r="AF4964" s="105"/>
      <c r="AG4964" s="94"/>
      <c r="AH4964" s="132"/>
      <c r="AI4964" s="97"/>
      <c r="AJ4964" s="96"/>
      <c r="AK4964" s="176"/>
      <c r="AL4964" s="169"/>
    </row>
    <row r="4965" spans="13:38" x14ac:dyDescent="0.45">
      <c r="M4965" s="96"/>
      <c r="N4965" s="103"/>
      <c r="R4965" s="108"/>
      <c r="S4965" s="98"/>
      <c r="T4965" s="105"/>
      <c r="V4965" s="171"/>
      <c r="W4965" s="95"/>
      <c r="X4965" s="129"/>
      <c r="Y4965" s="100"/>
      <c r="Z4965" s="99"/>
      <c r="AA4965" s="100"/>
      <c r="AB4965" s="99"/>
      <c r="AC4965" s="100"/>
      <c r="AD4965" s="105"/>
      <c r="AE4965" s="94"/>
      <c r="AF4965" s="105"/>
      <c r="AG4965" s="94"/>
      <c r="AH4965" s="132"/>
      <c r="AI4965" s="97"/>
      <c r="AJ4965" s="96"/>
      <c r="AK4965" s="176"/>
      <c r="AL4965" s="169"/>
    </row>
    <row r="4966" spans="13:38" x14ac:dyDescent="0.45">
      <c r="M4966" s="96"/>
      <c r="N4966" s="103"/>
      <c r="R4966" s="108"/>
      <c r="S4966" s="98"/>
      <c r="T4966" s="105"/>
      <c r="V4966" s="171"/>
      <c r="W4966" s="95"/>
      <c r="X4966" s="129"/>
      <c r="Y4966" s="100"/>
      <c r="Z4966" s="99"/>
      <c r="AA4966" s="100"/>
      <c r="AB4966" s="99"/>
      <c r="AC4966" s="100"/>
      <c r="AD4966" s="105"/>
      <c r="AE4966" s="94"/>
      <c r="AF4966" s="105"/>
      <c r="AG4966" s="94"/>
      <c r="AH4966" s="132"/>
      <c r="AI4966" s="97"/>
      <c r="AJ4966" s="96"/>
      <c r="AK4966" s="176"/>
      <c r="AL4966" s="169"/>
    </row>
    <row r="4967" spans="13:38" x14ac:dyDescent="0.45">
      <c r="M4967" s="96"/>
      <c r="N4967" s="103"/>
      <c r="R4967" s="108"/>
      <c r="S4967" s="98"/>
      <c r="T4967" s="105"/>
      <c r="V4967" s="171"/>
      <c r="W4967" s="95"/>
      <c r="X4967" s="129"/>
      <c r="Y4967" s="100"/>
      <c r="Z4967" s="99"/>
      <c r="AA4967" s="100"/>
      <c r="AB4967" s="99"/>
      <c r="AC4967" s="100"/>
      <c r="AD4967" s="105"/>
      <c r="AE4967" s="94"/>
      <c r="AF4967" s="105"/>
      <c r="AG4967" s="94"/>
      <c r="AH4967" s="132"/>
      <c r="AI4967" s="97"/>
      <c r="AJ4967" s="96"/>
      <c r="AK4967" s="176"/>
      <c r="AL4967" s="169"/>
    </row>
    <row r="4968" spans="13:38" x14ac:dyDescent="0.45">
      <c r="M4968" s="96"/>
      <c r="N4968" s="103"/>
      <c r="R4968" s="108"/>
      <c r="S4968" s="98"/>
      <c r="T4968" s="105"/>
      <c r="V4968" s="171"/>
      <c r="W4968" s="95"/>
      <c r="X4968" s="129"/>
      <c r="Y4968" s="100"/>
      <c r="Z4968" s="99"/>
      <c r="AA4968" s="100"/>
      <c r="AB4968" s="99"/>
      <c r="AC4968" s="100"/>
      <c r="AD4968" s="105"/>
      <c r="AE4968" s="94"/>
      <c r="AF4968" s="105"/>
      <c r="AG4968" s="94"/>
      <c r="AH4968" s="132"/>
      <c r="AI4968" s="97"/>
      <c r="AJ4968" s="96"/>
      <c r="AK4968" s="176"/>
      <c r="AL4968" s="169"/>
    </row>
    <row r="4969" spans="13:38" x14ac:dyDescent="0.45">
      <c r="M4969" s="96"/>
      <c r="N4969" s="103"/>
      <c r="R4969" s="108"/>
      <c r="S4969" s="98"/>
      <c r="T4969" s="105"/>
      <c r="V4969" s="171"/>
      <c r="W4969" s="95"/>
      <c r="X4969" s="129"/>
      <c r="Y4969" s="100"/>
      <c r="Z4969" s="99"/>
      <c r="AA4969" s="100"/>
      <c r="AB4969" s="99"/>
      <c r="AC4969" s="100"/>
      <c r="AD4969" s="105"/>
      <c r="AE4969" s="94"/>
      <c r="AF4969" s="105"/>
      <c r="AG4969" s="94"/>
      <c r="AH4969" s="132"/>
      <c r="AI4969" s="97"/>
      <c r="AJ4969" s="96"/>
      <c r="AK4969" s="176"/>
      <c r="AL4969" s="169"/>
    </row>
    <row r="4970" spans="13:38" x14ac:dyDescent="0.45">
      <c r="M4970" s="96"/>
      <c r="N4970" s="103"/>
      <c r="R4970" s="108"/>
      <c r="S4970" s="98"/>
      <c r="T4970" s="105"/>
      <c r="V4970" s="171"/>
      <c r="W4970" s="95"/>
      <c r="X4970" s="129"/>
      <c r="Y4970" s="100"/>
      <c r="Z4970" s="99"/>
      <c r="AA4970" s="100"/>
      <c r="AB4970" s="99"/>
      <c r="AC4970" s="100"/>
      <c r="AD4970" s="105"/>
      <c r="AE4970" s="94"/>
      <c r="AF4970" s="105"/>
      <c r="AG4970" s="94"/>
      <c r="AH4970" s="132"/>
      <c r="AI4970" s="97"/>
      <c r="AJ4970" s="96"/>
      <c r="AK4970" s="176"/>
      <c r="AL4970" s="169"/>
    </row>
    <row r="4971" spans="13:38" x14ac:dyDescent="0.45">
      <c r="M4971" s="96"/>
      <c r="N4971" s="103"/>
      <c r="R4971" s="108"/>
      <c r="S4971" s="98"/>
      <c r="T4971" s="105"/>
      <c r="V4971" s="171"/>
      <c r="W4971" s="95"/>
      <c r="X4971" s="129"/>
      <c r="Y4971" s="100"/>
      <c r="Z4971" s="99"/>
      <c r="AA4971" s="100"/>
      <c r="AB4971" s="99"/>
      <c r="AC4971" s="100"/>
      <c r="AD4971" s="105"/>
      <c r="AE4971" s="94"/>
      <c r="AF4971" s="105"/>
      <c r="AG4971" s="94"/>
      <c r="AH4971" s="132"/>
      <c r="AI4971" s="97"/>
      <c r="AJ4971" s="96"/>
      <c r="AK4971" s="176"/>
      <c r="AL4971" s="169"/>
    </row>
    <row r="4972" spans="13:38" x14ac:dyDescent="0.45">
      <c r="M4972" s="96"/>
      <c r="N4972" s="103"/>
      <c r="R4972" s="108"/>
      <c r="S4972" s="98"/>
      <c r="T4972" s="105"/>
      <c r="V4972" s="171"/>
      <c r="W4972" s="95"/>
      <c r="X4972" s="129"/>
      <c r="Y4972" s="100"/>
      <c r="Z4972" s="99"/>
      <c r="AA4972" s="100"/>
      <c r="AB4972" s="99"/>
      <c r="AC4972" s="100"/>
      <c r="AD4972" s="105"/>
      <c r="AE4972" s="94"/>
      <c r="AF4972" s="105"/>
      <c r="AG4972" s="94"/>
      <c r="AH4972" s="132"/>
      <c r="AI4972" s="97"/>
      <c r="AJ4972" s="96"/>
      <c r="AK4972" s="176"/>
      <c r="AL4972" s="169"/>
    </row>
    <row r="4973" spans="13:38" x14ac:dyDescent="0.45">
      <c r="M4973" s="96"/>
      <c r="N4973" s="103"/>
      <c r="R4973" s="108"/>
      <c r="S4973" s="98"/>
      <c r="T4973" s="105"/>
      <c r="V4973" s="171"/>
      <c r="W4973" s="95"/>
      <c r="X4973" s="129"/>
      <c r="Y4973" s="100"/>
      <c r="Z4973" s="99"/>
      <c r="AA4973" s="100"/>
      <c r="AB4973" s="99"/>
      <c r="AC4973" s="100"/>
      <c r="AD4973" s="105"/>
      <c r="AE4973" s="94"/>
      <c r="AF4973" s="105"/>
      <c r="AG4973" s="94"/>
      <c r="AH4973" s="132"/>
      <c r="AI4973" s="97"/>
      <c r="AJ4973" s="96"/>
      <c r="AK4973" s="176"/>
      <c r="AL4973" s="169"/>
    </row>
    <row r="4974" spans="13:38" x14ac:dyDescent="0.45">
      <c r="M4974" s="96"/>
      <c r="N4974" s="103"/>
      <c r="R4974" s="108"/>
      <c r="S4974" s="98"/>
      <c r="T4974" s="105"/>
      <c r="V4974" s="171"/>
      <c r="W4974" s="95"/>
      <c r="X4974" s="129"/>
      <c r="Y4974" s="100"/>
      <c r="Z4974" s="99"/>
      <c r="AA4974" s="100"/>
      <c r="AB4974" s="99"/>
      <c r="AC4974" s="100"/>
      <c r="AD4974" s="105"/>
      <c r="AE4974" s="94"/>
      <c r="AF4974" s="105"/>
      <c r="AG4974" s="94"/>
      <c r="AH4974" s="132"/>
      <c r="AI4974" s="97"/>
      <c r="AJ4974" s="96"/>
      <c r="AK4974" s="176"/>
      <c r="AL4974" s="169"/>
    </row>
    <row r="4975" spans="13:38" x14ac:dyDescent="0.45">
      <c r="M4975" s="96"/>
      <c r="N4975" s="103"/>
      <c r="R4975" s="108"/>
      <c r="S4975" s="98"/>
      <c r="T4975" s="105"/>
      <c r="V4975" s="171"/>
      <c r="W4975" s="95"/>
      <c r="X4975" s="129"/>
      <c r="Y4975" s="100"/>
      <c r="Z4975" s="99"/>
      <c r="AA4975" s="100"/>
      <c r="AB4975" s="99"/>
      <c r="AC4975" s="100"/>
      <c r="AD4975" s="105"/>
      <c r="AE4975" s="94"/>
      <c r="AF4975" s="105"/>
      <c r="AG4975" s="94"/>
      <c r="AH4975" s="132"/>
      <c r="AI4975" s="97"/>
      <c r="AJ4975" s="96"/>
      <c r="AK4975" s="176"/>
      <c r="AL4975" s="169"/>
    </row>
    <row r="4976" spans="13:38" x14ac:dyDescent="0.45">
      <c r="M4976" s="96"/>
      <c r="N4976" s="103"/>
      <c r="R4976" s="108"/>
      <c r="S4976" s="98"/>
      <c r="T4976" s="105"/>
      <c r="V4976" s="171"/>
      <c r="W4976" s="95"/>
      <c r="X4976" s="129"/>
      <c r="Y4976" s="100"/>
      <c r="Z4976" s="99"/>
      <c r="AA4976" s="100"/>
      <c r="AB4976" s="99"/>
      <c r="AC4976" s="100"/>
      <c r="AD4976" s="105"/>
      <c r="AE4976" s="94"/>
      <c r="AF4976" s="105"/>
      <c r="AG4976" s="94"/>
      <c r="AH4976" s="132"/>
      <c r="AI4976" s="97"/>
      <c r="AJ4976" s="96"/>
      <c r="AK4976" s="176"/>
      <c r="AL4976" s="169"/>
    </row>
    <row r="4977" spans="13:38" x14ac:dyDescent="0.45">
      <c r="M4977" s="96"/>
      <c r="N4977" s="103"/>
      <c r="R4977" s="108"/>
      <c r="S4977" s="98"/>
      <c r="T4977" s="105"/>
      <c r="V4977" s="171"/>
      <c r="W4977" s="95"/>
      <c r="X4977" s="129"/>
      <c r="Y4977" s="100"/>
      <c r="Z4977" s="99"/>
      <c r="AA4977" s="100"/>
      <c r="AB4977" s="99"/>
      <c r="AC4977" s="100"/>
      <c r="AD4977" s="105"/>
      <c r="AE4977" s="94"/>
      <c r="AF4977" s="105"/>
      <c r="AG4977" s="94"/>
      <c r="AH4977" s="132"/>
      <c r="AI4977" s="97"/>
      <c r="AJ4977" s="96"/>
      <c r="AK4977" s="176"/>
      <c r="AL4977" s="169"/>
    </row>
    <row r="4978" spans="13:38" x14ac:dyDescent="0.45">
      <c r="M4978" s="96"/>
      <c r="N4978" s="103"/>
      <c r="R4978" s="108"/>
      <c r="S4978" s="98"/>
      <c r="T4978" s="105"/>
      <c r="V4978" s="171"/>
      <c r="W4978" s="95"/>
      <c r="X4978" s="129"/>
      <c r="Y4978" s="100"/>
      <c r="Z4978" s="99"/>
      <c r="AA4978" s="100"/>
      <c r="AB4978" s="99"/>
      <c r="AC4978" s="100"/>
      <c r="AD4978" s="105"/>
      <c r="AE4978" s="94"/>
      <c r="AF4978" s="105"/>
      <c r="AG4978" s="94"/>
      <c r="AH4978" s="132"/>
      <c r="AI4978" s="97"/>
      <c r="AJ4978" s="96"/>
      <c r="AK4978" s="176"/>
      <c r="AL4978" s="169"/>
    </row>
    <row r="4979" spans="13:38" x14ac:dyDescent="0.45">
      <c r="M4979" s="96"/>
      <c r="N4979" s="103"/>
      <c r="R4979" s="108"/>
      <c r="S4979" s="98"/>
      <c r="T4979" s="105"/>
      <c r="V4979" s="171"/>
      <c r="W4979" s="95"/>
      <c r="X4979" s="129"/>
      <c r="Y4979" s="100"/>
      <c r="Z4979" s="99"/>
      <c r="AA4979" s="100"/>
      <c r="AB4979" s="99"/>
      <c r="AC4979" s="100"/>
      <c r="AD4979" s="105"/>
      <c r="AE4979" s="94"/>
      <c r="AF4979" s="105"/>
      <c r="AG4979" s="94"/>
      <c r="AH4979" s="132"/>
      <c r="AI4979" s="97"/>
      <c r="AJ4979" s="96"/>
      <c r="AK4979" s="176"/>
      <c r="AL4979" s="169"/>
    </row>
    <row r="4980" spans="13:38" x14ac:dyDescent="0.45">
      <c r="M4980" s="96"/>
      <c r="N4980" s="103"/>
      <c r="R4980" s="108"/>
      <c r="S4980" s="98"/>
      <c r="T4980" s="105"/>
      <c r="V4980" s="171"/>
      <c r="W4980" s="95"/>
      <c r="X4980" s="129"/>
      <c r="Y4980" s="100"/>
      <c r="Z4980" s="99"/>
      <c r="AA4980" s="100"/>
      <c r="AB4980" s="99"/>
      <c r="AC4980" s="100"/>
      <c r="AD4980" s="105"/>
      <c r="AE4980" s="94"/>
      <c r="AF4980" s="105"/>
      <c r="AG4980" s="94"/>
      <c r="AH4980" s="132"/>
      <c r="AI4980" s="97"/>
      <c r="AJ4980" s="96"/>
      <c r="AK4980" s="176"/>
      <c r="AL4980" s="169"/>
    </row>
    <row r="4981" spans="13:38" x14ac:dyDescent="0.45">
      <c r="M4981" s="96"/>
      <c r="N4981" s="103"/>
      <c r="R4981" s="108"/>
      <c r="S4981" s="98"/>
      <c r="T4981" s="105"/>
      <c r="V4981" s="171"/>
      <c r="W4981" s="95"/>
      <c r="X4981" s="129"/>
      <c r="Y4981" s="100"/>
      <c r="Z4981" s="99"/>
      <c r="AA4981" s="100"/>
      <c r="AB4981" s="99"/>
      <c r="AC4981" s="100"/>
      <c r="AD4981" s="105"/>
      <c r="AE4981" s="94"/>
      <c r="AF4981" s="105"/>
      <c r="AG4981" s="94"/>
      <c r="AH4981" s="132"/>
      <c r="AI4981" s="97"/>
      <c r="AJ4981" s="96"/>
      <c r="AK4981" s="176"/>
      <c r="AL4981" s="169"/>
    </row>
    <row r="4982" spans="13:38" x14ac:dyDescent="0.45">
      <c r="M4982" s="96"/>
      <c r="N4982" s="103"/>
      <c r="R4982" s="108"/>
      <c r="S4982" s="98"/>
      <c r="T4982" s="105"/>
      <c r="V4982" s="171"/>
      <c r="W4982" s="95"/>
      <c r="X4982" s="129"/>
      <c r="Y4982" s="100"/>
      <c r="Z4982" s="99"/>
      <c r="AA4982" s="100"/>
      <c r="AB4982" s="99"/>
      <c r="AC4982" s="100"/>
      <c r="AD4982" s="105"/>
      <c r="AE4982" s="94"/>
      <c r="AF4982" s="105"/>
      <c r="AG4982" s="94"/>
      <c r="AH4982" s="132"/>
      <c r="AI4982" s="97"/>
      <c r="AJ4982" s="96"/>
      <c r="AK4982" s="176"/>
      <c r="AL4982" s="169"/>
    </row>
    <row r="4983" spans="13:38" x14ac:dyDescent="0.45">
      <c r="M4983" s="96"/>
      <c r="N4983" s="103"/>
      <c r="R4983" s="108"/>
      <c r="S4983" s="98"/>
      <c r="T4983" s="105"/>
      <c r="V4983" s="171"/>
      <c r="W4983" s="95"/>
      <c r="X4983" s="129"/>
      <c r="Y4983" s="100"/>
      <c r="Z4983" s="99"/>
      <c r="AA4983" s="100"/>
      <c r="AB4983" s="99"/>
      <c r="AC4983" s="100"/>
      <c r="AD4983" s="105"/>
      <c r="AE4983" s="94"/>
      <c r="AF4983" s="105"/>
      <c r="AG4983" s="94"/>
      <c r="AH4983" s="132"/>
      <c r="AI4983" s="97"/>
      <c r="AJ4983" s="96"/>
      <c r="AK4983" s="176"/>
      <c r="AL4983" s="169"/>
    </row>
    <row r="4984" spans="13:38" x14ac:dyDescent="0.45">
      <c r="M4984" s="96"/>
      <c r="N4984" s="103"/>
      <c r="R4984" s="108"/>
      <c r="S4984" s="98"/>
      <c r="T4984" s="105"/>
      <c r="V4984" s="171"/>
      <c r="W4984" s="95"/>
      <c r="X4984" s="129"/>
      <c r="Y4984" s="100"/>
      <c r="Z4984" s="99"/>
      <c r="AA4984" s="100"/>
      <c r="AB4984" s="99"/>
      <c r="AC4984" s="100"/>
      <c r="AD4984" s="105"/>
      <c r="AE4984" s="94"/>
      <c r="AF4984" s="105"/>
      <c r="AG4984" s="94"/>
      <c r="AH4984" s="132"/>
      <c r="AI4984" s="97"/>
      <c r="AJ4984" s="96"/>
      <c r="AK4984" s="176"/>
      <c r="AL4984" s="169"/>
    </row>
    <row r="4985" spans="13:38" x14ac:dyDescent="0.45">
      <c r="M4985" s="96"/>
      <c r="N4985" s="103"/>
      <c r="R4985" s="108"/>
      <c r="S4985" s="98"/>
      <c r="T4985" s="105"/>
      <c r="V4985" s="171"/>
      <c r="W4985" s="95"/>
      <c r="X4985" s="129"/>
      <c r="Y4985" s="100"/>
      <c r="Z4985" s="99"/>
      <c r="AA4985" s="100"/>
      <c r="AB4985" s="99"/>
      <c r="AC4985" s="100"/>
      <c r="AD4985" s="105"/>
      <c r="AE4985" s="94"/>
      <c r="AF4985" s="105"/>
      <c r="AG4985" s="94"/>
      <c r="AH4985" s="132"/>
      <c r="AI4985" s="97"/>
      <c r="AJ4985" s="96"/>
      <c r="AK4985" s="176"/>
      <c r="AL4985" s="169"/>
    </row>
    <row r="4986" spans="13:38" x14ac:dyDescent="0.45">
      <c r="M4986" s="96"/>
      <c r="N4986" s="103"/>
      <c r="R4986" s="108"/>
      <c r="S4986" s="98"/>
      <c r="T4986" s="105"/>
      <c r="V4986" s="171"/>
      <c r="W4986" s="95"/>
      <c r="X4986" s="129"/>
      <c r="Y4986" s="100"/>
      <c r="Z4986" s="99"/>
      <c r="AA4986" s="100"/>
      <c r="AB4986" s="99"/>
      <c r="AC4986" s="100"/>
      <c r="AD4986" s="105"/>
      <c r="AE4986" s="94"/>
      <c r="AF4986" s="105"/>
      <c r="AG4986" s="94"/>
      <c r="AH4986" s="132"/>
      <c r="AI4986" s="97"/>
      <c r="AJ4986" s="96"/>
      <c r="AK4986" s="176"/>
      <c r="AL4986" s="169"/>
    </row>
    <row r="4987" spans="13:38" x14ac:dyDescent="0.45">
      <c r="M4987" s="96"/>
      <c r="N4987" s="103"/>
      <c r="R4987" s="108"/>
      <c r="S4987" s="98"/>
      <c r="T4987" s="105"/>
      <c r="V4987" s="171"/>
      <c r="W4987" s="95"/>
      <c r="X4987" s="129"/>
      <c r="Y4987" s="100"/>
      <c r="Z4987" s="99"/>
      <c r="AA4987" s="100"/>
      <c r="AB4987" s="99"/>
      <c r="AC4987" s="100"/>
      <c r="AD4987" s="105"/>
      <c r="AE4987" s="94"/>
      <c r="AF4987" s="105"/>
      <c r="AG4987" s="94"/>
      <c r="AH4987" s="132"/>
      <c r="AI4987" s="97"/>
      <c r="AJ4987" s="96"/>
      <c r="AK4987" s="176"/>
      <c r="AL4987" s="169"/>
    </row>
    <row r="4988" spans="13:38" x14ac:dyDescent="0.45">
      <c r="M4988" s="96"/>
      <c r="N4988" s="103"/>
      <c r="R4988" s="108"/>
      <c r="S4988" s="98"/>
      <c r="T4988" s="105"/>
      <c r="V4988" s="171"/>
      <c r="W4988" s="95"/>
      <c r="X4988" s="129"/>
      <c r="Y4988" s="100"/>
      <c r="Z4988" s="99"/>
      <c r="AA4988" s="100"/>
      <c r="AB4988" s="99"/>
      <c r="AC4988" s="100"/>
      <c r="AD4988" s="105"/>
      <c r="AE4988" s="94"/>
      <c r="AF4988" s="105"/>
      <c r="AG4988" s="94"/>
      <c r="AH4988" s="132"/>
      <c r="AI4988" s="97"/>
      <c r="AJ4988" s="96"/>
      <c r="AK4988" s="176"/>
      <c r="AL4988" s="169"/>
    </row>
    <row r="4989" spans="13:38" x14ac:dyDescent="0.45">
      <c r="M4989" s="96"/>
      <c r="N4989" s="103"/>
      <c r="R4989" s="108"/>
      <c r="S4989" s="98"/>
      <c r="T4989" s="105"/>
      <c r="V4989" s="171"/>
      <c r="W4989" s="95"/>
      <c r="X4989" s="129"/>
      <c r="Y4989" s="100"/>
      <c r="Z4989" s="99"/>
      <c r="AA4989" s="100"/>
      <c r="AB4989" s="99"/>
      <c r="AC4989" s="100"/>
      <c r="AD4989" s="105"/>
      <c r="AE4989" s="94"/>
      <c r="AF4989" s="105"/>
      <c r="AG4989" s="94"/>
      <c r="AH4989" s="132"/>
      <c r="AI4989" s="97"/>
      <c r="AJ4989" s="96"/>
      <c r="AK4989" s="176"/>
      <c r="AL4989" s="169"/>
    </row>
    <row r="4990" spans="13:38" x14ac:dyDescent="0.45">
      <c r="M4990" s="96"/>
      <c r="N4990" s="103"/>
      <c r="R4990" s="108"/>
      <c r="S4990" s="98"/>
      <c r="T4990" s="105"/>
      <c r="V4990" s="171"/>
      <c r="W4990" s="95"/>
      <c r="X4990" s="129"/>
      <c r="Y4990" s="100"/>
      <c r="Z4990" s="99"/>
      <c r="AA4990" s="100"/>
      <c r="AB4990" s="99"/>
      <c r="AC4990" s="100"/>
      <c r="AD4990" s="105"/>
      <c r="AE4990" s="94"/>
      <c r="AF4990" s="105"/>
      <c r="AG4990" s="94"/>
      <c r="AH4990" s="132"/>
      <c r="AI4990" s="97"/>
      <c r="AJ4990" s="96"/>
      <c r="AK4990" s="176"/>
      <c r="AL4990" s="169"/>
    </row>
    <row r="4991" spans="13:38" x14ac:dyDescent="0.45">
      <c r="M4991" s="96"/>
      <c r="N4991" s="103"/>
      <c r="R4991" s="108"/>
      <c r="S4991" s="98"/>
      <c r="T4991" s="105"/>
      <c r="V4991" s="171"/>
      <c r="W4991" s="95"/>
      <c r="X4991" s="129"/>
      <c r="Y4991" s="100"/>
      <c r="Z4991" s="99"/>
      <c r="AA4991" s="100"/>
      <c r="AB4991" s="99"/>
      <c r="AC4991" s="100"/>
      <c r="AD4991" s="105"/>
      <c r="AE4991" s="94"/>
      <c r="AF4991" s="105"/>
      <c r="AG4991" s="94"/>
      <c r="AH4991" s="132"/>
      <c r="AI4991" s="97"/>
      <c r="AJ4991" s="96"/>
      <c r="AK4991" s="176"/>
      <c r="AL4991" s="169"/>
    </row>
    <row r="4992" spans="13:38" x14ac:dyDescent="0.45">
      <c r="M4992" s="96"/>
      <c r="N4992" s="103"/>
      <c r="R4992" s="108"/>
      <c r="S4992" s="98"/>
      <c r="T4992" s="105"/>
      <c r="V4992" s="171"/>
      <c r="W4992" s="95"/>
      <c r="X4992" s="129"/>
      <c r="Y4992" s="100"/>
      <c r="Z4992" s="99"/>
      <c r="AA4992" s="100"/>
      <c r="AB4992" s="99"/>
      <c r="AC4992" s="100"/>
      <c r="AD4992" s="105"/>
      <c r="AE4992" s="94"/>
      <c r="AF4992" s="105"/>
      <c r="AG4992" s="94"/>
      <c r="AH4992" s="132"/>
      <c r="AI4992" s="97"/>
      <c r="AJ4992" s="96"/>
      <c r="AK4992" s="176"/>
      <c r="AL4992" s="169"/>
    </row>
    <row r="4993" spans="13:38" x14ac:dyDescent="0.45">
      <c r="M4993" s="96"/>
      <c r="N4993" s="103"/>
      <c r="R4993" s="108"/>
      <c r="S4993" s="98"/>
      <c r="T4993" s="105"/>
      <c r="V4993" s="171"/>
      <c r="W4993" s="95"/>
      <c r="X4993" s="129"/>
      <c r="Y4993" s="100"/>
      <c r="Z4993" s="99"/>
      <c r="AA4993" s="100"/>
      <c r="AB4993" s="99"/>
      <c r="AC4993" s="100"/>
      <c r="AD4993" s="105"/>
      <c r="AE4993" s="94"/>
      <c r="AF4993" s="105"/>
      <c r="AG4993" s="94"/>
      <c r="AH4993" s="132"/>
      <c r="AI4993" s="97"/>
      <c r="AJ4993" s="96"/>
      <c r="AK4993" s="176"/>
      <c r="AL4993" s="169"/>
    </row>
    <row r="4994" spans="13:38" x14ac:dyDescent="0.45">
      <c r="M4994" s="96"/>
      <c r="N4994" s="103"/>
      <c r="R4994" s="108"/>
      <c r="S4994" s="98"/>
      <c r="T4994" s="105"/>
      <c r="V4994" s="171"/>
      <c r="W4994" s="95"/>
      <c r="X4994" s="129"/>
      <c r="Y4994" s="100"/>
      <c r="Z4994" s="99"/>
      <c r="AA4994" s="100"/>
      <c r="AB4994" s="99"/>
      <c r="AC4994" s="100"/>
      <c r="AD4994" s="105"/>
      <c r="AE4994" s="94"/>
      <c r="AF4994" s="105"/>
      <c r="AG4994" s="94"/>
      <c r="AH4994" s="132"/>
      <c r="AI4994" s="97"/>
      <c r="AJ4994" s="96"/>
      <c r="AK4994" s="176"/>
      <c r="AL4994" s="169"/>
    </row>
    <row r="4995" spans="13:38" x14ac:dyDescent="0.45">
      <c r="M4995" s="96"/>
      <c r="N4995" s="103"/>
      <c r="R4995" s="108"/>
      <c r="S4995" s="98"/>
      <c r="T4995" s="105"/>
      <c r="V4995" s="171"/>
      <c r="W4995" s="95"/>
      <c r="X4995" s="129"/>
      <c r="Y4995" s="100"/>
      <c r="Z4995" s="99"/>
      <c r="AA4995" s="100"/>
      <c r="AB4995" s="99"/>
      <c r="AC4995" s="100"/>
      <c r="AD4995" s="105"/>
      <c r="AE4995" s="94"/>
      <c r="AF4995" s="105"/>
      <c r="AG4995" s="94"/>
      <c r="AH4995" s="132"/>
      <c r="AI4995" s="97"/>
      <c r="AJ4995" s="96"/>
      <c r="AK4995" s="176"/>
      <c r="AL4995" s="169"/>
    </row>
    <row r="4996" spans="13:38" x14ac:dyDescent="0.45">
      <c r="M4996" s="96"/>
      <c r="N4996" s="103"/>
      <c r="R4996" s="108"/>
      <c r="S4996" s="98"/>
      <c r="T4996" s="105"/>
      <c r="V4996" s="171"/>
      <c r="W4996" s="95"/>
      <c r="X4996" s="129"/>
      <c r="Y4996" s="100"/>
      <c r="Z4996" s="99"/>
      <c r="AA4996" s="100"/>
      <c r="AB4996" s="99"/>
      <c r="AC4996" s="100"/>
      <c r="AD4996" s="105"/>
      <c r="AE4996" s="94"/>
      <c r="AF4996" s="105"/>
      <c r="AG4996" s="94"/>
      <c r="AH4996" s="132"/>
      <c r="AI4996" s="97"/>
      <c r="AJ4996" s="96"/>
      <c r="AK4996" s="176"/>
      <c r="AL4996" s="169"/>
    </row>
    <row r="4997" spans="13:38" x14ac:dyDescent="0.45">
      <c r="M4997" s="96"/>
      <c r="N4997" s="103"/>
      <c r="R4997" s="108"/>
      <c r="S4997" s="98"/>
      <c r="T4997" s="105"/>
      <c r="V4997" s="171"/>
      <c r="W4997" s="95"/>
      <c r="X4997" s="129"/>
      <c r="Y4997" s="100"/>
      <c r="Z4997" s="99"/>
      <c r="AA4997" s="100"/>
      <c r="AB4997" s="99"/>
      <c r="AC4997" s="100"/>
      <c r="AD4997" s="105"/>
      <c r="AE4997" s="94"/>
      <c r="AF4997" s="105"/>
      <c r="AG4997" s="94"/>
      <c r="AH4997" s="132"/>
      <c r="AI4997" s="97"/>
      <c r="AJ4997" s="96"/>
      <c r="AK4997" s="176"/>
      <c r="AL4997" s="169"/>
    </row>
    <row r="4998" spans="13:38" x14ac:dyDescent="0.45">
      <c r="M4998" s="96"/>
      <c r="N4998" s="103"/>
      <c r="R4998" s="108"/>
      <c r="S4998" s="98"/>
      <c r="T4998" s="105"/>
      <c r="V4998" s="171"/>
      <c r="W4998" s="95"/>
      <c r="X4998" s="129"/>
      <c r="Y4998" s="100"/>
      <c r="Z4998" s="99"/>
      <c r="AA4998" s="100"/>
      <c r="AB4998" s="99"/>
      <c r="AC4998" s="100"/>
      <c r="AD4998" s="105"/>
      <c r="AE4998" s="94"/>
      <c r="AF4998" s="105"/>
      <c r="AG4998" s="94"/>
      <c r="AH4998" s="132"/>
      <c r="AI4998" s="97"/>
      <c r="AJ4998" s="96"/>
      <c r="AK4998" s="176"/>
      <c r="AL4998" s="169"/>
    </row>
    <row r="4999" spans="13:38" x14ac:dyDescent="0.45">
      <c r="M4999" s="96"/>
      <c r="N4999" s="103"/>
      <c r="R4999" s="108"/>
      <c r="S4999" s="98"/>
      <c r="T4999" s="105"/>
      <c r="V4999" s="171"/>
      <c r="W4999" s="95"/>
      <c r="X4999" s="129"/>
      <c r="Y4999" s="100"/>
      <c r="Z4999" s="99"/>
      <c r="AA4999" s="100"/>
      <c r="AB4999" s="99"/>
      <c r="AC4999" s="100"/>
      <c r="AD4999" s="105"/>
      <c r="AE4999" s="94"/>
      <c r="AF4999" s="105"/>
      <c r="AG4999" s="94"/>
      <c r="AH4999" s="132"/>
      <c r="AI4999" s="97"/>
      <c r="AJ4999" s="96"/>
      <c r="AK4999" s="176"/>
      <c r="AL4999" s="169"/>
    </row>
    <row r="5000" spans="13:38" x14ac:dyDescent="0.45">
      <c r="M5000" s="96"/>
      <c r="N5000" s="103"/>
      <c r="R5000" s="108"/>
      <c r="S5000" s="98"/>
      <c r="T5000" s="105"/>
      <c r="V5000" s="171"/>
      <c r="W5000" s="95"/>
      <c r="X5000" s="129"/>
      <c r="Y5000" s="100"/>
      <c r="Z5000" s="99"/>
      <c r="AA5000" s="100"/>
      <c r="AB5000" s="99"/>
      <c r="AC5000" s="100"/>
      <c r="AD5000" s="105"/>
      <c r="AE5000" s="94"/>
      <c r="AF5000" s="105"/>
      <c r="AG5000" s="94"/>
      <c r="AH5000" s="132"/>
      <c r="AI5000" s="97"/>
      <c r="AJ5000" s="96"/>
      <c r="AK5000" s="176"/>
      <c r="AL5000" s="169"/>
    </row>
    <row r="5001" spans="13:38" x14ac:dyDescent="0.45">
      <c r="M5001" s="96"/>
      <c r="N5001" s="103"/>
      <c r="R5001" s="108"/>
      <c r="S5001" s="98"/>
      <c r="T5001" s="105"/>
      <c r="V5001" s="171"/>
      <c r="W5001" s="95"/>
      <c r="X5001" s="129"/>
      <c r="Y5001" s="100"/>
      <c r="Z5001" s="99"/>
      <c r="AA5001" s="100"/>
      <c r="AB5001" s="99"/>
      <c r="AC5001" s="100"/>
      <c r="AD5001" s="105"/>
      <c r="AE5001" s="94"/>
      <c r="AF5001" s="105"/>
      <c r="AG5001" s="94"/>
      <c r="AH5001" s="132"/>
      <c r="AI5001" s="97"/>
      <c r="AJ5001" s="96"/>
      <c r="AK5001" s="176"/>
      <c r="AL5001" s="169"/>
    </row>
    <row r="5002" spans="13:38" x14ac:dyDescent="0.45">
      <c r="M5002" s="96"/>
      <c r="N5002" s="103"/>
      <c r="R5002" s="108"/>
      <c r="S5002" s="98"/>
      <c r="T5002" s="105"/>
      <c r="V5002" s="171"/>
      <c r="W5002" s="95"/>
      <c r="X5002" s="129"/>
      <c r="Y5002" s="100"/>
      <c r="Z5002" s="99"/>
      <c r="AA5002" s="100"/>
      <c r="AB5002" s="99"/>
      <c r="AC5002" s="100"/>
      <c r="AD5002" s="105"/>
      <c r="AE5002" s="94"/>
      <c r="AF5002" s="105"/>
      <c r="AG5002" s="94"/>
      <c r="AH5002" s="132"/>
      <c r="AI5002" s="97"/>
      <c r="AJ5002" s="96"/>
      <c r="AK5002" s="176"/>
      <c r="AL5002" s="169"/>
    </row>
    <row r="5003" spans="13:38" x14ac:dyDescent="0.45">
      <c r="M5003" s="96"/>
      <c r="N5003" s="103"/>
      <c r="R5003" s="108"/>
      <c r="S5003" s="98"/>
      <c r="T5003" s="105"/>
      <c r="V5003" s="171"/>
      <c r="W5003" s="95"/>
      <c r="X5003" s="129"/>
      <c r="Y5003" s="100"/>
      <c r="Z5003" s="99"/>
      <c r="AA5003" s="100"/>
      <c r="AB5003" s="99"/>
      <c r="AC5003" s="100"/>
      <c r="AD5003" s="105"/>
      <c r="AE5003" s="94"/>
      <c r="AF5003" s="105"/>
      <c r="AG5003" s="94"/>
      <c r="AH5003" s="132"/>
      <c r="AI5003" s="97"/>
      <c r="AJ5003" s="96"/>
      <c r="AK5003" s="176"/>
      <c r="AL5003" s="169"/>
    </row>
    <row r="5004" spans="13:38" x14ac:dyDescent="0.45">
      <c r="M5004" s="96"/>
      <c r="N5004" s="103"/>
      <c r="R5004" s="108"/>
      <c r="S5004" s="98"/>
      <c r="T5004" s="105"/>
      <c r="V5004" s="171"/>
      <c r="W5004" s="95"/>
      <c r="X5004" s="129"/>
      <c r="Y5004" s="100"/>
      <c r="Z5004" s="99"/>
      <c r="AA5004" s="100"/>
      <c r="AB5004" s="99"/>
      <c r="AC5004" s="100"/>
      <c r="AD5004" s="105"/>
      <c r="AE5004" s="94"/>
      <c r="AF5004" s="105"/>
      <c r="AG5004" s="94"/>
      <c r="AH5004" s="132"/>
      <c r="AI5004" s="97"/>
      <c r="AJ5004" s="96"/>
      <c r="AK5004" s="176"/>
      <c r="AL5004" s="169"/>
    </row>
  </sheetData>
  <mergeCells count="3">
    <mergeCell ref="AI2:AM2"/>
    <mergeCell ref="B2:U2"/>
    <mergeCell ref="W2:AG2"/>
  </mergeCells>
  <conditionalFormatting sqref="B5:P504">
    <cfRule type="expression" dxfId="31" priority="104">
      <formula>$AK5="Rejected"</formula>
    </cfRule>
  </conditionalFormatting>
  <conditionalFormatting sqref="M505:N5004">
    <cfRule type="expression" dxfId="30" priority="75">
      <formula>AND(MOD(ROW(),2)=1,$B505&lt;&gt;"")</formula>
    </cfRule>
    <cfRule type="expression" dxfId="29" priority="76">
      <formula>$AK505="Rejected"</formula>
    </cfRule>
  </conditionalFormatting>
  <conditionalFormatting sqref="Q5:Q504">
    <cfRule type="expression" dxfId="28" priority="105">
      <formula>$B5&lt;&gt;""</formula>
    </cfRule>
  </conditionalFormatting>
  <conditionalFormatting sqref="S505:T5004">
    <cfRule type="expression" dxfId="27" priority="73">
      <formula>AND(MOD(ROW(),2)=1,$B505&lt;&gt;"")</formula>
    </cfRule>
  </conditionalFormatting>
  <conditionalFormatting sqref="V5:V5004">
    <cfRule type="expression" dxfId="26" priority="113">
      <formula>AND($B5&lt;&gt;"",ISNUMBER(V5),V5&gt;14)</formula>
    </cfRule>
    <cfRule type="expression" dxfId="25" priority="114">
      <formula>AND($B5&lt;&gt;"",ISNUMBER(V5),V5&gt;=7,V5&lt;=14)</formula>
    </cfRule>
  </conditionalFormatting>
  <conditionalFormatting sqref="W5:W5004">
    <cfRule type="cellIs" dxfId="24" priority="226" stopIfTrue="1" operator="equal">
      <formula>"Select"</formula>
    </cfRule>
    <cfRule type="cellIs" dxfId="23" priority="228" stopIfTrue="1" operator="equal">
      <formula>"Reject"</formula>
    </cfRule>
    <cfRule type="cellIs" dxfId="22" priority="230" stopIfTrue="1" operator="equal">
      <formula>"Hold"</formula>
    </cfRule>
    <cfRule type="cellIs" dxfId="21" priority="232" stopIfTrue="1" operator="equal">
      <formula>"Yet to begin"</formula>
    </cfRule>
    <cfRule type="expression" dxfId="20" priority="234">
      <formula>AND(MOD(ROW(),2)=1,$B5&lt;&gt;"")</formula>
    </cfRule>
  </conditionalFormatting>
  <conditionalFormatting sqref="Y5:Y5004 AA5:AA5004 AC5:AC5004 AE5:AE5004 AG5:AG5004">
    <cfRule type="cellIs" dxfId="19" priority="168" stopIfTrue="1" operator="equal">
      <formula>"Select"</formula>
    </cfRule>
    <cfRule type="cellIs" dxfId="18" priority="170" stopIfTrue="1" operator="equal">
      <formula>"Reject"</formula>
    </cfRule>
    <cfRule type="cellIs" dxfId="17" priority="172" stopIfTrue="1" operator="equal">
      <formula>"Hold"</formula>
    </cfRule>
    <cfRule type="expression" dxfId="16" priority="174" stopIfTrue="1">
      <formula>AND($B5&lt;&gt;"",W5="Reject")</formula>
    </cfRule>
    <cfRule type="expression" dxfId="15" priority="176">
      <formula>AND(MOD(ROW(),2)=1,$B5&lt;&gt;"")</formula>
    </cfRule>
  </conditionalFormatting>
  <conditionalFormatting sqref="AH299">
    <cfRule type="expression" dxfId="14" priority="129">
      <formula>AND($B299&lt;&gt;"",COUNTIF($W299:AE299,"No")&gt;0)</formula>
    </cfRule>
  </conditionalFormatting>
  <conditionalFormatting sqref="AI5:AI5004">
    <cfRule type="cellIs" dxfId="13" priority="256" stopIfTrue="1" operator="equal">
      <formula>"Offered"</formula>
    </cfRule>
    <cfRule type="cellIs" dxfId="12" priority="258" stopIfTrue="1" operator="equal">
      <formula>"Offer Drop"</formula>
    </cfRule>
    <cfRule type="cellIs" dxfId="11" priority="260" stopIfTrue="1" operator="equal">
      <formula>"Hold"</formula>
    </cfRule>
    <cfRule type="expression" dxfId="10" priority="262" stopIfTrue="1">
      <formula>AND($B5&lt;&gt;"",$AG5&lt;&gt;"Select")</formula>
    </cfRule>
    <cfRule type="expression" dxfId="9" priority="264">
      <formula>AND(MOD(ROW(),2)=1,$B5&lt;&gt;"")</formula>
    </cfRule>
  </conditionalFormatting>
  <conditionalFormatting sqref="AJ5:AJ5004">
    <cfRule type="cellIs" dxfId="8" priority="95" operator="equal">
      <formula>"Pending"</formula>
    </cfRule>
    <cfRule type="expression" dxfId="7" priority="109">
      <formula>AND($B5&lt;&gt;"",$AI5&lt;&gt;"Accepted")</formula>
    </cfRule>
  </conditionalFormatting>
  <conditionalFormatting sqref="AJ5:AK5004">
    <cfRule type="cellIs" dxfId="6" priority="93" operator="equal">
      <formula>"Joined"</formula>
    </cfRule>
    <cfRule type="cellIs" dxfId="5" priority="94" operator="equal">
      <formula>"No Show"</formula>
    </cfRule>
  </conditionalFormatting>
  <conditionalFormatting sqref="AK5:AK5004">
    <cfRule type="cellIs" dxfId="4" priority="97" operator="equal">
      <formula>"Rejected"</formula>
    </cfRule>
    <cfRule type="cellIs" dxfId="3" priority="98" operator="equal">
      <formula>"Offer Declined"</formula>
    </cfRule>
    <cfRule type="cellIs" dxfId="2" priority="100" operator="equal">
      <formula>"On Hold"</formula>
    </cfRule>
    <cfRule type="cellIs" dxfId="1" priority="101" operator="equal">
      <formula>"Active"</formula>
    </cfRule>
    <cfRule type="cellIs" dxfId="0" priority="102" operator="equal">
      <formula>"Not Started"</formula>
    </cfRule>
  </conditionalFormatting>
  <dataValidations count="10">
    <dataValidation type="list" allowBlank="1" showInputMessage="1" showErrorMessage="1" sqref="N5:N5004" xr:uid="{9A83B4AA-19E0-4D40-B588-6DD5E4CC4F92}">
      <formula1>"Naukri,LinkedIn,Referral,Internal,Instahyre,Indeed,Other"</formula1>
    </dataValidation>
    <dataValidation type="date" allowBlank="1" showInputMessage="1" showErrorMessage="1" errorTitle="Invalid date" error="Enter a valid date. Use slashes or hyphens, e.g. 22/04/2026 or 22-Apr-2026. Do NOT use dots (22.04.2026 is treated as text by Excel)." sqref="X5:X5004 AH5:AH5004 AF5:AF5004 AD5:AD5004 AB5:AB5004 Z5:Z5004" xr:uid="{15431CBE-4050-4A45-859F-8671959BF0D5}">
      <formula1>43831</formula1>
      <formula2>47848</formula2>
    </dataValidation>
    <dataValidation type="list" allowBlank="1" showInputMessage="1" showErrorMessage="1" errorTitle="Invalid entry" error="Only valid options are allowed, and the previous round must have been passed." sqref="AA5:AA5004" xr:uid="{518C6325-BD82-244C-8248-5D3A75027652}">
      <formula1>IF($Y5="Select",RoundOptions,"")</formula1>
    </dataValidation>
    <dataValidation type="list" allowBlank="1" showInputMessage="1" showErrorMessage="1" errorTitle="Invalid entry" error="Only valid options are allowed, and the previous round must have been passed." sqref="AC5:AC5004" xr:uid="{A0477DDC-0996-7143-8A8F-EFEACB675554}">
      <formula1>IF($AA5="Select",RoundOptions,"")</formula1>
    </dataValidation>
    <dataValidation type="list" allowBlank="1" showInputMessage="1" showErrorMessage="1" errorTitle="Invalid entry" error="Only valid options are allowed, and the previous round must have been passed." sqref="AE5:AE5004" xr:uid="{3015B085-BAD5-2240-8DBC-A17B3E3EBB70}">
      <formula1>IF($AC5="Select",RoundOptions,"")</formula1>
    </dataValidation>
    <dataValidation type="list" allowBlank="1" showInputMessage="1" showErrorMessage="1" errorTitle="Invalid entry" error="Only valid options are allowed, and Screening must be Select." sqref="Y5:Y5004" xr:uid="{DCBF068C-57FF-E24B-B08B-7BF564BC621D}">
      <formula1>IF($W5="Select",RoundOptions,"")</formula1>
    </dataValidation>
    <dataValidation type="list" allowBlank="1" showInputMessage="1" showErrorMessage="1" errorTitle="Invalid entry" error="Please pick Yet to begin / Select / Reject / Hold." sqref="W5:W5004" xr:uid="{700FE691-EF56-9840-B4B9-BC4EB6B40CC1}">
      <formula1>ScreeningOptions</formula1>
    </dataValidation>
    <dataValidation type="list" allowBlank="1" showInputMessage="1" showErrorMessage="1" errorTitle="Invalid entry" error="Only Joined or Backed out allowed, and Offer Status must be Offered." sqref="AJ5:AJ5004" xr:uid="{05C08622-8072-704B-B300-1490D31066F0}">
      <formula1>IF($AI5="Offered",JoiningOptions,"")</formula1>
    </dataValidation>
    <dataValidation type="list" allowBlank="1" showInputMessage="1" showErrorMessage="1" errorTitle="Invalid entry" error="Select/Reject/Hold only, and Final Round must be Select." sqref="AG5:AG5004" xr:uid="{B3E1548D-F1C1-C24D-822D-339C46631B51}">
      <formula1>IF($AE5="Select",RoundOptions,"")</formula1>
    </dataValidation>
    <dataValidation type="list" allowBlank="1" showInputMessage="1" showErrorMessage="1" errorTitle="Invalid entry" error="Offered/Offer Drop/Hold only, and HR Round must be Select." sqref="AI5:AI5004" xr:uid="{38A0EBF7-C4A9-8F4F-B018-9240FFE37B6B}">
      <formula1>IF($AG5="Select",HROptions,"")</formula1>
    </dataValidation>
  </dataValidations>
  <pageMargins left="0.75" right="0.75" top="1" bottom="1" header="0.511811023622047" footer="0.511811023622047"/>
  <pageSetup paperSize="9" orientation="portrait" horizontalDpi="300" verticalDpi="300"/>
  <legacyDrawing r:id="rId1"/>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Unknown Req ID" error="Pick an existing Req ID from Requisitions tab, or add it there first." xr:uid="{BC91CD61-321E-564F-8A68-AF60C22D0137}">
          <x14:formula1>
            <xm:f>'Requisitions'!$B$5:$B$20</xm:f>
          </x14:formula1>
          <xm:sqref>S9:S5004 S5:S7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02DD3-140A-4A72-8B4F-D4C48939963F}">
  <sheetPr>
    <tabColor rgb="FF8E44AD"/>
  </sheetPr>
  <dimension ref="B1:J49"/>
  <sheetViews>
    <sheetView showGridLines="0" topLeftCell="J1" workbookViewId="0">
      <selection sqref="A1:C1"/>
    </sheetView>
  </sheetViews>
  <sheetFormatPr defaultColWidth="8.73046875" defaultRowHeight="14.25" x14ac:dyDescent="0.45"/>
  <cols>
    <col min="1" max="1" width="4.73046875" style="217" customWidth="1"/>
    <col min="2" max="2" width="22" style="217" customWidth="1"/>
    <col min="3" max="3" width="25" style="217" customWidth="1"/>
    <col min="4" max="4" width="45" style="217" customWidth="1"/>
    <col min="5" max="16384" width="8.73046875" style="217"/>
  </cols>
  <sheetData>
    <row r="1" spans="2:10" x14ac:dyDescent="0.45">
      <c r="F1" s="217" t="s">
        <v>1489</v>
      </c>
      <c r="G1" s="217" t="s">
        <v>1490</v>
      </c>
      <c r="H1" s="217" t="s">
        <v>1491</v>
      </c>
      <c r="I1" s="217" t="s">
        <v>209</v>
      </c>
      <c r="J1" s="217" t="s">
        <v>1492</v>
      </c>
    </row>
    <row r="2" spans="2:10" ht="15" customHeight="1" x14ac:dyDescent="0.45">
      <c r="B2" s="218" t="s">
        <v>1493</v>
      </c>
      <c r="F2" s="217" t="s">
        <v>221</v>
      </c>
      <c r="G2" s="217" t="s">
        <v>34</v>
      </c>
      <c r="H2" s="217" t="s">
        <v>94</v>
      </c>
      <c r="I2" s="217" t="s">
        <v>1494</v>
      </c>
      <c r="J2" s="217" t="s">
        <v>1452</v>
      </c>
    </row>
    <row r="3" spans="2:10" ht="15" customHeight="1" x14ac:dyDescent="0.45">
      <c r="B3" s="219" t="s">
        <v>1495</v>
      </c>
      <c r="C3" s="219" t="s">
        <v>1496</v>
      </c>
      <c r="D3" s="219" t="s">
        <v>1497</v>
      </c>
      <c r="F3" s="217" t="s">
        <v>222</v>
      </c>
      <c r="G3" s="217" t="s">
        <v>104</v>
      </c>
      <c r="H3" s="217" t="s">
        <v>106</v>
      </c>
      <c r="I3" s="217" t="s">
        <v>102</v>
      </c>
      <c r="J3" s="217" t="s">
        <v>221</v>
      </c>
    </row>
    <row r="4" spans="2:10" ht="15" customHeight="1" x14ac:dyDescent="0.45">
      <c r="B4" s="220" t="s">
        <v>1498</v>
      </c>
      <c r="C4" s="220" t="s">
        <v>25</v>
      </c>
      <c r="D4" s="220" t="s">
        <v>1499</v>
      </c>
      <c r="F4" s="217" t="s">
        <v>320</v>
      </c>
      <c r="G4" s="217" t="s">
        <v>320</v>
      </c>
      <c r="J4" s="217" t="s">
        <v>222</v>
      </c>
    </row>
    <row r="5" spans="2:10" ht="15" customHeight="1" x14ac:dyDescent="0.45">
      <c r="B5" s="221" t="s">
        <v>1500</v>
      </c>
      <c r="C5" s="221" t="s">
        <v>197</v>
      </c>
      <c r="D5" s="221" t="s">
        <v>1501</v>
      </c>
      <c r="J5" s="217" t="s">
        <v>320</v>
      </c>
    </row>
    <row r="6" spans="2:10" ht="15" customHeight="1" x14ac:dyDescent="0.45">
      <c r="B6" s="220" t="s">
        <v>1502</v>
      </c>
      <c r="C6" s="220" t="s">
        <v>199</v>
      </c>
      <c r="D6" s="220" t="s">
        <v>1503</v>
      </c>
    </row>
    <row r="7" spans="2:10" ht="15" customHeight="1" x14ac:dyDescent="0.45">
      <c r="B7" s="221" t="s">
        <v>1504</v>
      </c>
      <c r="C7" s="221" t="s">
        <v>201</v>
      </c>
      <c r="D7" s="221" t="s">
        <v>1505</v>
      </c>
    </row>
    <row r="8" spans="2:10" ht="15" customHeight="1" x14ac:dyDescent="0.45">
      <c r="B8" s="220" t="s">
        <v>1506</v>
      </c>
      <c r="C8" s="220" t="s">
        <v>203</v>
      </c>
      <c r="D8" s="220" t="s">
        <v>1507</v>
      </c>
    </row>
    <row r="9" spans="2:10" ht="15" customHeight="1" x14ac:dyDescent="0.45">
      <c r="B9" s="221" t="s">
        <v>1508</v>
      </c>
      <c r="C9" s="221" t="s">
        <v>205</v>
      </c>
      <c r="D9" s="221" t="s">
        <v>1509</v>
      </c>
    </row>
    <row r="10" spans="2:10" ht="15" customHeight="1" x14ac:dyDescent="0.45">
      <c r="B10" s="220" t="s">
        <v>1510</v>
      </c>
      <c r="C10" s="220" t="s">
        <v>1511</v>
      </c>
      <c r="D10" s="220" t="s">
        <v>1512</v>
      </c>
    </row>
    <row r="11" spans="2:10" ht="15" customHeight="1" x14ac:dyDescent="0.45">
      <c r="B11" s="221" t="s">
        <v>1513</v>
      </c>
      <c r="C11" s="221" t="s">
        <v>35</v>
      </c>
      <c r="D11" s="221" t="s">
        <v>1514</v>
      </c>
    </row>
    <row r="12" spans="2:10" ht="15" customHeight="1" x14ac:dyDescent="0.45">
      <c r="B12" s="220" t="s">
        <v>1515</v>
      </c>
      <c r="C12" s="220" t="s">
        <v>94</v>
      </c>
      <c r="D12" s="220" t="s">
        <v>1516</v>
      </c>
    </row>
    <row r="14" spans="2:10" ht="15" customHeight="1" x14ac:dyDescent="0.45">
      <c r="B14" s="218" t="s">
        <v>1517</v>
      </c>
    </row>
    <row r="15" spans="2:10" ht="15" customHeight="1" x14ac:dyDescent="0.45">
      <c r="B15" s="219" t="s">
        <v>1495</v>
      </c>
      <c r="C15" s="219" t="s">
        <v>1496</v>
      </c>
      <c r="D15" s="219" t="s">
        <v>1497</v>
      </c>
    </row>
    <row r="16" spans="2:10" ht="15" customHeight="1" x14ac:dyDescent="0.45">
      <c r="B16" s="220" t="s">
        <v>1518</v>
      </c>
      <c r="C16" s="220" t="s">
        <v>1519</v>
      </c>
      <c r="D16" s="220" t="s">
        <v>1520</v>
      </c>
    </row>
    <row r="17" spans="2:4" ht="15" customHeight="1" x14ac:dyDescent="0.45">
      <c r="B17" s="221" t="s">
        <v>1521</v>
      </c>
      <c r="C17" s="221" t="s">
        <v>1522</v>
      </c>
      <c r="D17" s="221" t="s">
        <v>1523</v>
      </c>
    </row>
    <row r="18" spans="2:4" ht="15" customHeight="1" x14ac:dyDescent="0.45">
      <c r="B18" s="220" t="s">
        <v>1524</v>
      </c>
      <c r="C18" s="220" t="s">
        <v>1525</v>
      </c>
      <c r="D18" s="220" t="s">
        <v>1526</v>
      </c>
    </row>
    <row r="19" spans="2:4" ht="15" customHeight="1" x14ac:dyDescent="0.45">
      <c r="B19" s="221" t="s">
        <v>1527</v>
      </c>
      <c r="C19" s="221" t="s">
        <v>1528</v>
      </c>
      <c r="D19" s="221" t="s">
        <v>1529</v>
      </c>
    </row>
    <row r="20" spans="2:4" ht="15" customHeight="1" x14ac:dyDescent="0.45">
      <c r="B20" s="220" t="s">
        <v>1530</v>
      </c>
      <c r="C20" s="220" t="s">
        <v>1531</v>
      </c>
      <c r="D20" s="220" t="s">
        <v>1532</v>
      </c>
    </row>
    <row r="21" spans="2:4" ht="15" customHeight="1" x14ac:dyDescent="0.45">
      <c r="B21" s="221" t="s">
        <v>1533</v>
      </c>
      <c r="C21" s="221" t="s">
        <v>1534</v>
      </c>
      <c r="D21" s="221" t="s">
        <v>1535</v>
      </c>
    </row>
    <row r="22" spans="2:4" ht="15" customHeight="1" x14ac:dyDescent="0.45">
      <c r="B22" s="220" t="s">
        <v>1536</v>
      </c>
      <c r="C22" s="220" t="s">
        <v>1537</v>
      </c>
      <c r="D22" s="220" t="s">
        <v>1538</v>
      </c>
    </row>
    <row r="23" spans="2:4" ht="15" customHeight="1" x14ac:dyDescent="0.45">
      <c r="B23" s="221" t="s">
        <v>1539</v>
      </c>
      <c r="C23" s="221" t="s">
        <v>1540</v>
      </c>
      <c r="D23" s="221" t="s">
        <v>1541</v>
      </c>
    </row>
    <row r="25" spans="2:4" ht="15" customHeight="1" x14ac:dyDescent="0.45">
      <c r="B25" s="218" t="s">
        <v>14</v>
      </c>
    </row>
    <row r="26" spans="2:4" ht="15" customHeight="1" x14ac:dyDescent="0.45">
      <c r="B26" s="219" t="s">
        <v>16</v>
      </c>
      <c r="C26" s="219" t="s">
        <v>1497</v>
      </c>
    </row>
    <row r="27" spans="2:4" ht="15" customHeight="1" x14ac:dyDescent="0.45">
      <c r="B27" s="221" t="s">
        <v>24</v>
      </c>
      <c r="C27" s="221" t="s">
        <v>1542</v>
      </c>
    </row>
    <row r="28" spans="2:4" ht="15" customHeight="1" x14ac:dyDescent="0.45">
      <c r="B28" s="220" t="s">
        <v>98</v>
      </c>
      <c r="C28" s="220" t="s">
        <v>1543</v>
      </c>
    </row>
    <row r="29" spans="2:4" ht="15" customHeight="1" x14ac:dyDescent="0.45">
      <c r="B29" s="221" t="s">
        <v>27</v>
      </c>
      <c r="C29" s="221" t="s">
        <v>1544</v>
      </c>
    </row>
    <row r="30" spans="2:4" ht="15" customHeight="1" x14ac:dyDescent="0.45">
      <c r="B30" s="220" t="s">
        <v>29</v>
      </c>
      <c r="C30" s="220" t="s">
        <v>1545</v>
      </c>
    </row>
    <row r="32" spans="2:4" ht="15" customHeight="1" x14ac:dyDescent="0.45">
      <c r="B32" s="218" t="s">
        <v>1546</v>
      </c>
    </row>
    <row r="33" spans="2:3" ht="15" customHeight="1" x14ac:dyDescent="0.45">
      <c r="B33" s="219" t="s">
        <v>1547</v>
      </c>
      <c r="C33" s="219" t="s">
        <v>1548</v>
      </c>
    </row>
    <row r="34" spans="2:3" ht="15" customHeight="1" x14ac:dyDescent="0.45">
      <c r="B34" s="220" t="s">
        <v>42</v>
      </c>
      <c r="C34" s="220" t="s">
        <v>1549</v>
      </c>
    </row>
    <row r="35" spans="2:3" ht="15" customHeight="1" x14ac:dyDescent="0.45">
      <c r="B35" s="221" t="s">
        <v>44</v>
      </c>
      <c r="C35" s="221" t="s">
        <v>1550</v>
      </c>
    </row>
    <row r="36" spans="2:3" ht="15" customHeight="1" x14ac:dyDescent="0.45">
      <c r="B36" s="220" t="s">
        <v>46</v>
      </c>
      <c r="C36" s="220" t="s">
        <v>1551</v>
      </c>
    </row>
    <row r="37" spans="2:3" ht="15" customHeight="1" x14ac:dyDescent="0.45">
      <c r="B37" s="221" t="s">
        <v>48</v>
      </c>
      <c r="C37" s="221" t="s">
        <v>1552</v>
      </c>
    </row>
    <row r="39" spans="2:3" ht="15" customHeight="1" x14ac:dyDescent="0.45">
      <c r="B39" s="218" t="s">
        <v>1553</v>
      </c>
    </row>
    <row r="40" spans="2:3" ht="15" customHeight="1" x14ac:dyDescent="0.45">
      <c r="B40" s="219" t="s">
        <v>1554</v>
      </c>
    </row>
    <row r="41" spans="2:3" ht="15" customHeight="1" x14ac:dyDescent="0.45">
      <c r="B41" s="221" t="s">
        <v>58</v>
      </c>
    </row>
    <row r="42" spans="2:3" ht="15" customHeight="1" x14ac:dyDescent="0.45">
      <c r="B42" s="220" t="s">
        <v>60</v>
      </c>
    </row>
    <row r="43" spans="2:3" ht="15" customHeight="1" x14ac:dyDescent="0.45">
      <c r="B43" s="221" t="s">
        <v>61</v>
      </c>
    </row>
    <row r="44" spans="2:3" ht="15" customHeight="1" x14ac:dyDescent="0.45">
      <c r="B44" s="220" t="s">
        <v>62</v>
      </c>
    </row>
    <row r="45" spans="2:3" ht="15" customHeight="1" x14ac:dyDescent="0.45">
      <c r="B45" s="221" t="s">
        <v>63</v>
      </c>
    </row>
    <row r="46" spans="2:3" ht="15" customHeight="1" x14ac:dyDescent="0.45">
      <c r="B46" s="220" t="s">
        <v>64</v>
      </c>
    </row>
    <row r="47" spans="2:3" ht="15" customHeight="1" x14ac:dyDescent="0.45">
      <c r="B47" s="221" t="s">
        <v>65</v>
      </c>
    </row>
    <row r="48" spans="2:3" ht="15" customHeight="1" x14ac:dyDescent="0.45">
      <c r="B48" s="220" t="s">
        <v>1555</v>
      </c>
    </row>
    <row r="49" spans="2:2" ht="15" customHeight="1" x14ac:dyDescent="0.45">
      <c r="B49" s="221" t="s">
        <v>1556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7BD3D-E6CD-4EFF-AAF1-79D4300C3A8E}">
  <sheetPr>
    <tabColor rgb="FFF39C12"/>
  </sheetPr>
  <dimension ref="A1:C37"/>
  <sheetViews>
    <sheetView workbookViewId="0">
      <selection sqref="A1:C1"/>
    </sheetView>
  </sheetViews>
  <sheetFormatPr defaultColWidth="8.73046875" defaultRowHeight="14.25" x14ac:dyDescent="0.45"/>
  <cols>
    <col min="1" max="1" width="5" style="217" customWidth="1"/>
    <col min="2" max="2" width="30" style="217" customWidth="1"/>
    <col min="3" max="3" width="80" style="217" customWidth="1"/>
    <col min="4" max="16384" width="8.73046875" style="217"/>
  </cols>
  <sheetData>
    <row r="1" spans="1:3" ht="17.25" customHeight="1" x14ac:dyDescent="0.45">
      <c r="A1" s="285" t="s">
        <v>1557</v>
      </c>
      <c r="B1" s="285"/>
      <c r="C1" s="285"/>
    </row>
    <row r="3" spans="1:3" ht="13.9" customHeight="1" x14ac:dyDescent="0.45">
      <c r="A3" s="284" t="s">
        <v>1558</v>
      </c>
      <c r="B3" s="284"/>
      <c r="C3" s="284"/>
    </row>
    <row r="4" spans="1:3" ht="22.5" customHeight="1" x14ac:dyDescent="0.45">
      <c r="A4" s="222"/>
      <c r="B4" s="223" t="s">
        <v>1559</v>
      </c>
      <c r="C4" s="224" t="s">
        <v>1560</v>
      </c>
    </row>
    <row r="5" spans="1:3" ht="22.5" customHeight="1" x14ac:dyDescent="0.45">
      <c r="A5" s="222"/>
      <c r="B5" s="223" t="s">
        <v>1561</v>
      </c>
      <c r="C5" s="224" t="s">
        <v>1562</v>
      </c>
    </row>
    <row r="6" spans="1:3" ht="22.5" customHeight="1" x14ac:dyDescent="0.45">
      <c r="A6" s="222"/>
      <c r="B6" s="223" t="s">
        <v>1563</v>
      </c>
      <c r="C6" s="224" t="s">
        <v>1564</v>
      </c>
    </row>
    <row r="7" spans="1:3" ht="22.5" customHeight="1" x14ac:dyDescent="0.45">
      <c r="A7" s="222"/>
      <c r="B7" s="223" t="s">
        <v>1565</v>
      </c>
      <c r="C7" s="224" t="s">
        <v>1566</v>
      </c>
    </row>
    <row r="8" spans="1:3" ht="22.5" customHeight="1" x14ac:dyDescent="0.45">
      <c r="A8" s="222"/>
      <c r="B8" s="223" t="s">
        <v>1567</v>
      </c>
      <c r="C8" s="224" t="s">
        <v>1568</v>
      </c>
    </row>
    <row r="10" spans="1:3" ht="13.9" customHeight="1" x14ac:dyDescent="0.45">
      <c r="A10" s="284" t="s">
        <v>1569</v>
      </c>
      <c r="B10" s="284"/>
      <c r="C10" s="284"/>
    </row>
    <row r="11" spans="1:3" ht="22.5" customHeight="1" x14ac:dyDescent="0.45">
      <c r="A11" s="222"/>
      <c r="B11" s="223" t="s">
        <v>1570</v>
      </c>
      <c r="C11" s="224" t="s">
        <v>1571</v>
      </c>
    </row>
    <row r="12" spans="1:3" ht="22.5" customHeight="1" x14ac:dyDescent="0.45">
      <c r="A12" s="222"/>
      <c r="B12" s="223" t="s">
        <v>1572</v>
      </c>
      <c r="C12" s="224" t="s">
        <v>1573</v>
      </c>
    </row>
    <row r="13" spans="1:3" ht="22.5" customHeight="1" x14ac:dyDescent="0.45">
      <c r="A13" s="222"/>
      <c r="B13" s="223" t="s">
        <v>1574</v>
      </c>
      <c r="C13" s="224" t="s">
        <v>1575</v>
      </c>
    </row>
    <row r="14" spans="1:3" ht="22.5" customHeight="1" x14ac:dyDescent="0.45">
      <c r="A14" s="222"/>
      <c r="B14" s="223" t="s">
        <v>1576</v>
      </c>
      <c r="C14" s="224" t="s">
        <v>1577</v>
      </c>
    </row>
    <row r="15" spans="1:3" ht="22.5" customHeight="1" x14ac:dyDescent="0.45">
      <c r="A15" s="222"/>
      <c r="B15" s="223" t="s">
        <v>1578</v>
      </c>
      <c r="C15" s="224" t="s">
        <v>1579</v>
      </c>
    </row>
    <row r="16" spans="1:3" ht="22.5" customHeight="1" x14ac:dyDescent="0.45">
      <c r="A16" s="222"/>
      <c r="B16" s="223" t="s">
        <v>1580</v>
      </c>
      <c r="C16" s="224" t="s">
        <v>1581</v>
      </c>
    </row>
    <row r="18" spans="1:3" ht="13.9" customHeight="1" x14ac:dyDescent="0.45">
      <c r="A18" s="284" t="s">
        <v>1582</v>
      </c>
      <c r="B18" s="284"/>
      <c r="C18" s="284"/>
    </row>
    <row r="19" spans="1:3" ht="22.5" customHeight="1" x14ac:dyDescent="0.45">
      <c r="A19" s="222"/>
      <c r="B19" s="223" t="s">
        <v>1583</v>
      </c>
      <c r="C19" s="224" t="s">
        <v>1584</v>
      </c>
    </row>
    <row r="20" spans="1:3" ht="22.5" customHeight="1" x14ac:dyDescent="0.45">
      <c r="A20" s="222"/>
      <c r="B20" s="223" t="s">
        <v>1585</v>
      </c>
      <c r="C20" s="224" t="s">
        <v>1586</v>
      </c>
    </row>
    <row r="21" spans="1:3" ht="22.5" customHeight="1" x14ac:dyDescent="0.45">
      <c r="A21" s="222"/>
      <c r="B21" s="223" t="s">
        <v>1587</v>
      </c>
      <c r="C21" s="224" t="s">
        <v>1588</v>
      </c>
    </row>
    <row r="22" spans="1:3" ht="22.5" customHeight="1" x14ac:dyDescent="0.45">
      <c r="A22" s="222"/>
      <c r="B22" s="223" t="s">
        <v>1589</v>
      </c>
      <c r="C22" s="224" t="s">
        <v>1590</v>
      </c>
    </row>
    <row r="23" spans="1:3" ht="22.5" customHeight="1" x14ac:dyDescent="0.45">
      <c r="A23" s="222"/>
      <c r="B23" s="223" t="s">
        <v>1591</v>
      </c>
      <c r="C23" s="224" t="s">
        <v>1592</v>
      </c>
    </row>
    <row r="25" spans="1:3" ht="13.9" customHeight="1" x14ac:dyDescent="0.45">
      <c r="A25" s="284" t="s">
        <v>1593</v>
      </c>
      <c r="B25" s="284"/>
      <c r="C25" s="284"/>
    </row>
    <row r="26" spans="1:3" ht="22.5" customHeight="1" x14ac:dyDescent="0.45">
      <c r="A26" s="222"/>
      <c r="B26" s="223" t="s">
        <v>1594</v>
      </c>
      <c r="C26" s="224" t="s">
        <v>1595</v>
      </c>
    </row>
    <row r="27" spans="1:3" ht="22.5" customHeight="1" x14ac:dyDescent="0.45">
      <c r="A27" s="222"/>
      <c r="B27" s="223" t="s">
        <v>1596</v>
      </c>
      <c r="C27" s="224" t="s">
        <v>1597</v>
      </c>
    </row>
    <row r="28" spans="1:3" ht="22.5" customHeight="1" x14ac:dyDescent="0.45">
      <c r="A28" s="222"/>
      <c r="B28" s="223" t="s">
        <v>1598</v>
      </c>
      <c r="C28" s="224" t="s">
        <v>1599</v>
      </c>
    </row>
    <row r="29" spans="1:3" ht="22.5" customHeight="1" x14ac:dyDescent="0.45">
      <c r="A29" s="222"/>
      <c r="B29" s="223" t="s">
        <v>1600</v>
      </c>
      <c r="C29" s="224" t="s">
        <v>1601</v>
      </c>
    </row>
    <row r="30" spans="1:3" ht="22.5" customHeight="1" x14ac:dyDescent="0.45">
      <c r="A30" s="222"/>
      <c r="B30" s="223" t="s">
        <v>1602</v>
      </c>
      <c r="C30" s="224" t="s">
        <v>1603</v>
      </c>
    </row>
    <row r="31" spans="1:3" ht="22.5" customHeight="1" x14ac:dyDescent="0.45">
      <c r="A31" s="222"/>
      <c r="B31" s="223" t="s">
        <v>1604</v>
      </c>
      <c r="C31" s="224" t="s">
        <v>1605</v>
      </c>
    </row>
    <row r="33" spans="1:3" ht="13.9" customHeight="1" x14ac:dyDescent="0.45">
      <c r="A33" s="284" t="s">
        <v>1606</v>
      </c>
      <c r="B33" s="284"/>
      <c r="C33" s="284"/>
    </row>
    <row r="34" spans="1:3" ht="22.5" customHeight="1" x14ac:dyDescent="0.45">
      <c r="A34" s="222"/>
      <c r="B34" s="223" t="s">
        <v>1607</v>
      </c>
      <c r="C34" s="224" t="s">
        <v>1608</v>
      </c>
    </row>
    <row r="35" spans="1:3" ht="22.5" customHeight="1" x14ac:dyDescent="0.45">
      <c r="A35" s="222"/>
      <c r="B35" s="223" t="s">
        <v>1609</v>
      </c>
      <c r="C35" s="224" t="s">
        <v>1610</v>
      </c>
    </row>
    <row r="36" spans="1:3" ht="22.5" customHeight="1" x14ac:dyDescent="0.45">
      <c r="A36" s="222"/>
      <c r="B36" s="223" t="s">
        <v>1611</v>
      </c>
      <c r="C36" s="224" t="s">
        <v>1612</v>
      </c>
    </row>
    <row r="37" spans="1:3" ht="22.5" customHeight="1" x14ac:dyDescent="0.45">
      <c r="A37" s="222"/>
      <c r="B37" s="223" t="s">
        <v>1613</v>
      </c>
      <c r="C37" s="224" t="s">
        <v>1614</v>
      </c>
    </row>
  </sheetData>
  <mergeCells count="6">
    <mergeCell ref="A33:C33"/>
    <mergeCell ref="A1:C1"/>
    <mergeCell ref="A3:C3"/>
    <mergeCell ref="A10:C10"/>
    <mergeCell ref="A18:C18"/>
    <mergeCell ref="A25:C2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E44AD"/>
  </sheetPr>
  <dimension ref="B1:J49"/>
  <sheetViews>
    <sheetView showGridLines="0" topLeftCell="A28" zoomScaleNormal="100" workbookViewId="0">
      <selection activeCell="M11" sqref="M11"/>
    </sheetView>
  </sheetViews>
  <sheetFormatPr defaultColWidth="8.73046875" defaultRowHeight="14.25" x14ac:dyDescent="0.45"/>
  <cols>
    <col min="1" max="1" width="4.73046875" customWidth="1"/>
    <col min="2" max="2" width="22" customWidth="1"/>
    <col min="3" max="3" width="25" customWidth="1"/>
    <col min="4" max="4" width="45" customWidth="1"/>
    <col min="6" max="10" width="0" hidden="1" customWidth="1"/>
  </cols>
  <sheetData>
    <row r="1" spans="2:10" x14ac:dyDescent="0.45">
      <c r="F1" t="s">
        <v>1489</v>
      </c>
      <c r="G1" t="s">
        <v>1490</v>
      </c>
      <c r="H1" t="s">
        <v>1491</v>
      </c>
      <c r="I1" t="s">
        <v>209</v>
      </c>
      <c r="J1" t="s">
        <v>1492</v>
      </c>
    </row>
    <row r="2" spans="2:10" ht="15" customHeight="1" x14ac:dyDescent="0.45">
      <c r="B2" s="1" t="s">
        <v>1493</v>
      </c>
      <c r="F2" t="s">
        <v>221</v>
      </c>
      <c r="G2" t="s">
        <v>34</v>
      </c>
      <c r="H2" t="s">
        <v>94</v>
      </c>
      <c r="I2" t="s">
        <v>1494</v>
      </c>
      <c r="J2" t="s">
        <v>1452</v>
      </c>
    </row>
    <row r="3" spans="2:10" ht="15" customHeight="1" x14ac:dyDescent="0.45">
      <c r="B3" s="2" t="s">
        <v>1495</v>
      </c>
      <c r="C3" s="2" t="s">
        <v>1496</v>
      </c>
      <c r="D3" s="2" t="s">
        <v>1497</v>
      </c>
      <c r="F3" t="s">
        <v>222</v>
      </c>
      <c r="G3" t="s">
        <v>104</v>
      </c>
      <c r="H3" t="s">
        <v>106</v>
      </c>
      <c r="I3" t="s">
        <v>102</v>
      </c>
      <c r="J3" t="s">
        <v>221</v>
      </c>
    </row>
    <row r="4" spans="2:10" ht="15" customHeight="1" x14ac:dyDescent="0.45">
      <c r="B4" s="3" t="s">
        <v>1498</v>
      </c>
      <c r="C4" s="3" t="s">
        <v>25</v>
      </c>
      <c r="D4" s="3" t="s">
        <v>1499</v>
      </c>
      <c r="F4" t="s">
        <v>320</v>
      </c>
      <c r="G4" t="s">
        <v>320</v>
      </c>
      <c r="J4" t="s">
        <v>222</v>
      </c>
    </row>
    <row r="5" spans="2:10" ht="15" customHeight="1" x14ac:dyDescent="0.45">
      <c r="B5" s="4" t="s">
        <v>1500</v>
      </c>
      <c r="C5" s="4" t="s">
        <v>197</v>
      </c>
      <c r="D5" s="4" t="s">
        <v>1501</v>
      </c>
      <c r="J5" t="s">
        <v>320</v>
      </c>
    </row>
    <row r="6" spans="2:10" ht="15" customHeight="1" x14ac:dyDescent="0.45">
      <c r="B6" s="3" t="s">
        <v>1502</v>
      </c>
      <c r="C6" s="3" t="s">
        <v>199</v>
      </c>
      <c r="D6" s="3" t="s">
        <v>1503</v>
      </c>
    </row>
    <row r="7" spans="2:10" ht="15" customHeight="1" x14ac:dyDescent="0.45">
      <c r="B7" s="4" t="s">
        <v>1504</v>
      </c>
      <c r="C7" s="4" t="s">
        <v>201</v>
      </c>
      <c r="D7" s="4" t="s">
        <v>1505</v>
      </c>
    </row>
    <row r="8" spans="2:10" ht="15" customHeight="1" x14ac:dyDescent="0.45">
      <c r="B8" s="3" t="s">
        <v>1506</v>
      </c>
      <c r="C8" s="3" t="s">
        <v>203</v>
      </c>
      <c r="D8" s="3" t="s">
        <v>1507</v>
      </c>
    </row>
    <row r="9" spans="2:10" ht="15" customHeight="1" x14ac:dyDescent="0.45">
      <c r="B9" s="4" t="s">
        <v>1508</v>
      </c>
      <c r="C9" s="4" t="s">
        <v>205</v>
      </c>
      <c r="D9" s="4" t="s">
        <v>1509</v>
      </c>
    </row>
    <row r="10" spans="2:10" ht="15" customHeight="1" x14ac:dyDescent="0.45">
      <c r="B10" s="3" t="s">
        <v>1510</v>
      </c>
      <c r="C10" s="3" t="s">
        <v>1511</v>
      </c>
      <c r="D10" s="3" t="s">
        <v>1512</v>
      </c>
    </row>
    <row r="11" spans="2:10" ht="15" customHeight="1" x14ac:dyDescent="0.45">
      <c r="B11" s="4" t="s">
        <v>1513</v>
      </c>
      <c r="C11" s="4" t="s">
        <v>35</v>
      </c>
      <c r="D11" s="4" t="s">
        <v>1514</v>
      </c>
    </row>
    <row r="12" spans="2:10" ht="15" customHeight="1" x14ac:dyDescent="0.45">
      <c r="B12" s="3" t="s">
        <v>1515</v>
      </c>
      <c r="C12" s="3" t="s">
        <v>94</v>
      </c>
      <c r="D12" s="3" t="s">
        <v>1516</v>
      </c>
    </row>
    <row r="14" spans="2:10" ht="15" customHeight="1" x14ac:dyDescent="0.45">
      <c r="B14" s="1" t="s">
        <v>1517</v>
      </c>
    </row>
    <row r="15" spans="2:10" ht="15" customHeight="1" x14ac:dyDescent="0.45">
      <c r="B15" s="2" t="s">
        <v>1495</v>
      </c>
      <c r="C15" s="2" t="s">
        <v>1496</v>
      </c>
      <c r="D15" s="2" t="s">
        <v>1497</v>
      </c>
    </row>
    <row r="16" spans="2:10" ht="15" customHeight="1" x14ac:dyDescent="0.45">
      <c r="B16" s="3" t="s">
        <v>1518</v>
      </c>
      <c r="C16" s="3" t="s">
        <v>1519</v>
      </c>
      <c r="D16" s="3" t="s">
        <v>1520</v>
      </c>
    </row>
    <row r="17" spans="2:4" ht="15" customHeight="1" x14ac:dyDescent="0.45">
      <c r="B17" s="4" t="s">
        <v>1521</v>
      </c>
      <c r="C17" s="4" t="s">
        <v>1522</v>
      </c>
      <c r="D17" s="4" t="s">
        <v>1523</v>
      </c>
    </row>
    <row r="18" spans="2:4" ht="15" customHeight="1" x14ac:dyDescent="0.45">
      <c r="B18" s="3" t="s">
        <v>1524</v>
      </c>
      <c r="C18" s="3" t="s">
        <v>1525</v>
      </c>
      <c r="D18" s="3" t="s">
        <v>1526</v>
      </c>
    </row>
    <row r="19" spans="2:4" ht="15" customHeight="1" x14ac:dyDescent="0.45">
      <c r="B19" s="4" t="s">
        <v>1527</v>
      </c>
      <c r="C19" s="4" t="s">
        <v>1528</v>
      </c>
      <c r="D19" s="4" t="s">
        <v>1529</v>
      </c>
    </row>
    <row r="20" spans="2:4" ht="15" customHeight="1" x14ac:dyDescent="0.45">
      <c r="B20" s="3" t="s">
        <v>1530</v>
      </c>
      <c r="C20" s="3" t="s">
        <v>1531</v>
      </c>
      <c r="D20" s="3" t="s">
        <v>1532</v>
      </c>
    </row>
    <row r="21" spans="2:4" ht="15" customHeight="1" x14ac:dyDescent="0.45">
      <c r="B21" s="4" t="s">
        <v>1533</v>
      </c>
      <c r="C21" s="4" t="s">
        <v>1534</v>
      </c>
      <c r="D21" s="4" t="s">
        <v>1535</v>
      </c>
    </row>
    <row r="22" spans="2:4" ht="15" customHeight="1" x14ac:dyDescent="0.45">
      <c r="B22" s="3" t="s">
        <v>1536</v>
      </c>
      <c r="C22" s="3" t="s">
        <v>1537</v>
      </c>
      <c r="D22" s="3" t="s">
        <v>1538</v>
      </c>
    </row>
    <row r="23" spans="2:4" ht="15" customHeight="1" x14ac:dyDescent="0.45">
      <c r="B23" s="4" t="s">
        <v>1539</v>
      </c>
      <c r="C23" s="4" t="s">
        <v>1540</v>
      </c>
      <c r="D23" s="4" t="s">
        <v>1541</v>
      </c>
    </row>
    <row r="25" spans="2:4" ht="15" customHeight="1" x14ac:dyDescent="0.45">
      <c r="B25" s="1" t="s">
        <v>14</v>
      </c>
    </row>
    <row r="26" spans="2:4" ht="15" customHeight="1" x14ac:dyDescent="0.45">
      <c r="B26" s="2" t="s">
        <v>16</v>
      </c>
      <c r="C26" s="2" t="s">
        <v>1497</v>
      </c>
    </row>
    <row r="27" spans="2:4" ht="15" customHeight="1" x14ac:dyDescent="0.45">
      <c r="B27" s="4" t="s">
        <v>24</v>
      </c>
      <c r="C27" s="4" t="s">
        <v>1542</v>
      </c>
    </row>
    <row r="28" spans="2:4" ht="15" customHeight="1" x14ac:dyDescent="0.45">
      <c r="B28" s="3" t="s">
        <v>98</v>
      </c>
      <c r="C28" s="3" t="s">
        <v>1543</v>
      </c>
    </row>
    <row r="29" spans="2:4" ht="15" customHeight="1" x14ac:dyDescent="0.45">
      <c r="B29" s="4" t="s">
        <v>27</v>
      </c>
      <c r="C29" s="4" t="s">
        <v>1544</v>
      </c>
    </row>
    <row r="30" spans="2:4" ht="15" customHeight="1" x14ac:dyDescent="0.45">
      <c r="B30" s="3" t="s">
        <v>29</v>
      </c>
      <c r="C30" s="3" t="s">
        <v>1545</v>
      </c>
    </row>
    <row r="32" spans="2:4" ht="15" customHeight="1" x14ac:dyDescent="0.45">
      <c r="B32" s="1" t="s">
        <v>1546</v>
      </c>
    </row>
    <row r="33" spans="2:3" ht="15" customHeight="1" x14ac:dyDescent="0.45">
      <c r="B33" s="2" t="s">
        <v>1547</v>
      </c>
      <c r="C33" s="2" t="s">
        <v>1548</v>
      </c>
    </row>
    <row r="34" spans="2:3" ht="15" customHeight="1" x14ac:dyDescent="0.45">
      <c r="B34" s="3" t="s">
        <v>42</v>
      </c>
      <c r="C34" s="3" t="s">
        <v>1549</v>
      </c>
    </row>
    <row r="35" spans="2:3" ht="15" customHeight="1" x14ac:dyDescent="0.45">
      <c r="B35" s="4" t="s">
        <v>44</v>
      </c>
      <c r="C35" s="4" t="s">
        <v>1550</v>
      </c>
    </row>
    <row r="36" spans="2:3" ht="15" customHeight="1" x14ac:dyDescent="0.45">
      <c r="B36" s="3" t="s">
        <v>46</v>
      </c>
      <c r="C36" s="3" t="s">
        <v>1551</v>
      </c>
    </row>
    <row r="37" spans="2:3" ht="15" customHeight="1" x14ac:dyDescent="0.45">
      <c r="B37" s="4" t="s">
        <v>48</v>
      </c>
      <c r="C37" s="4" t="s">
        <v>1552</v>
      </c>
    </row>
    <row r="39" spans="2:3" ht="15" customHeight="1" x14ac:dyDescent="0.45">
      <c r="B39" s="1" t="s">
        <v>1553</v>
      </c>
    </row>
    <row r="40" spans="2:3" ht="15" customHeight="1" x14ac:dyDescent="0.45">
      <c r="B40" s="2" t="s">
        <v>1554</v>
      </c>
    </row>
    <row r="41" spans="2:3" ht="15" customHeight="1" x14ac:dyDescent="0.45">
      <c r="B41" s="4" t="s">
        <v>58</v>
      </c>
    </row>
    <row r="42" spans="2:3" ht="15" customHeight="1" x14ac:dyDescent="0.45">
      <c r="B42" s="3" t="s">
        <v>60</v>
      </c>
    </row>
    <row r="43" spans="2:3" ht="15" customHeight="1" x14ac:dyDescent="0.45">
      <c r="B43" s="4" t="s">
        <v>61</v>
      </c>
    </row>
    <row r="44" spans="2:3" ht="15" customHeight="1" x14ac:dyDescent="0.45">
      <c r="B44" s="3" t="s">
        <v>62</v>
      </c>
    </row>
    <row r="45" spans="2:3" ht="15" customHeight="1" x14ac:dyDescent="0.45">
      <c r="B45" s="4" t="s">
        <v>63</v>
      </c>
    </row>
    <row r="46" spans="2:3" ht="15" customHeight="1" x14ac:dyDescent="0.45">
      <c r="B46" s="3" t="s">
        <v>64</v>
      </c>
    </row>
    <row r="47" spans="2:3" ht="15" customHeight="1" x14ac:dyDescent="0.45">
      <c r="B47" s="4" t="s">
        <v>65</v>
      </c>
    </row>
    <row r="48" spans="2:3" ht="15" customHeight="1" x14ac:dyDescent="0.45">
      <c r="B48" s="3" t="s">
        <v>1555</v>
      </c>
    </row>
    <row r="49" spans="2:2" ht="15" customHeight="1" x14ac:dyDescent="0.45">
      <c r="B49" s="4" t="s">
        <v>1556</v>
      </c>
    </row>
  </sheetData>
  <pageMargins left="0.75" right="0.75" top="1" bottom="1" header="0.511811023622047" footer="0.511811023622047"/>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39C12"/>
  </sheetPr>
  <dimension ref="A1:C37"/>
  <sheetViews>
    <sheetView topLeftCell="A9" zoomScaleNormal="100" workbookViewId="0">
      <selection activeCell="B4" sqref="B4"/>
    </sheetView>
  </sheetViews>
  <sheetFormatPr defaultColWidth="8.73046875" defaultRowHeight="14.25" x14ac:dyDescent="0.45"/>
  <cols>
    <col min="1" max="1" width="5" customWidth="1"/>
    <col min="2" max="2" width="30" customWidth="1"/>
    <col min="3" max="3" width="80" customWidth="1"/>
  </cols>
  <sheetData>
    <row r="1" spans="1:3" ht="34.5" customHeight="1" x14ac:dyDescent="0.45">
      <c r="A1" s="287" t="s">
        <v>1557</v>
      </c>
      <c r="B1" s="287"/>
      <c r="C1" s="287"/>
    </row>
    <row r="3" spans="1:3" ht="27.75" customHeight="1" x14ac:dyDescent="0.45">
      <c r="A3" s="286" t="s">
        <v>1558</v>
      </c>
      <c r="B3" s="286"/>
      <c r="C3" s="286"/>
    </row>
    <row r="4" spans="1:3" ht="45" customHeight="1" x14ac:dyDescent="0.45">
      <c r="A4" s="5"/>
      <c r="B4" s="6" t="s">
        <v>1559</v>
      </c>
      <c r="C4" s="7" t="s">
        <v>1560</v>
      </c>
    </row>
    <row r="5" spans="1:3" ht="45" customHeight="1" x14ac:dyDescent="0.45">
      <c r="A5" s="5"/>
      <c r="B5" s="6" t="s">
        <v>1561</v>
      </c>
      <c r="C5" s="7" t="s">
        <v>1562</v>
      </c>
    </row>
    <row r="6" spans="1:3" ht="45" customHeight="1" x14ac:dyDescent="0.45">
      <c r="A6" s="5"/>
      <c r="B6" s="6" t="s">
        <v>1563</v>
      </c>
      <c r="C6" s="7" t="s">
        <v>1564</v>
      </c>
    </row>
    <row r="7" spans="1:3" ht="45" customHeight="1" x14ac:dyDescent="0.45">
      <c r="A7" s="5"/>
      <c r="B7" s="6" t="s">
        <v>1565</v>
      </c>
      <c r="C7" s="7" t="s">
        <v>1566</v>
      </c>
    </row>
    <row r="8" spans="1:3" ht="45" customHeight="1" x14ac:dyDescent="0.45">
      <c r="A8" s="5"/>
      <c r="B8" s="6" t="s">
        <v>1567</v>
      </c>
      <c r="C8" s="7" t="s">
        <v>1568</v>
      </c>
    </row>
    <row r="10" spans="1:3" ht="27.75" customHeight="1" x14ac:dyDescent="0.45">
      <c r="A10" s="286" t="s">
        <v>1569</v>
      </c>
      <c r="B10" s="286"/>
      <c r="C10" s="286"/>
    </row>
    <row r="11" spans="1:3" ht="45" customHeight="1" x14ac:dyDescent="0.45">
      <c r="A11" s="5"/>
      <c r="B11" s="6" t="s">
        <v>1570</v>
      </c>
      <c r="C11" s="7" t="s">
        <v>1571</v>
      </c>
    </row>
    <row r="12" spans="1:3" ht="45" customHeight="1" x14ac:dyDescent="0.45">
      <c r="A12" s="5"/>
      <c r="B12" s="6" t="s">
        <v>1572</v>
      </c>
      <c r="C12" s="7" t="s">
        <v>1573</v>
      </c>
    </row>
    <row r="13" spans="1:3" ht="45" customHeight="1" x14ac:dyDescent="0.45">
      <c r="A13" s="5"/>
      <c r="B13" s="6" t="s">
        <v>1574</v>
      </c>
      <c r="C13" s="7" t="s">
        <v>1575</v>
      </c>
    </row>
    <row r="14" spans="1:3" ht="45" customHeight="1" x14ac:dyDescent="0.45">
      <c r="A14" s="5"/>
      <c r="B14" s="6" t="s">
        <v>1576</v>
      </c>
      <c r="C14" s="7" t="s">
        <v>1577</v>
      </c>
    </row>
    <row r="15" spans="1:3" ht="45" customHeight="1" x14ac:dyDescent="0.45">
      <c r="A15" s="5"/>
      <c r="B15" s="6" t="s">
        <v>1578</v>
      </c>
      <c r="C15" s="7" t="s">
        <v>1579</v>
      </c>
    </row>
    <row r="16" spans="1:3" ht="45" customHeight="1" x14ac:dyDescent="0.45">
      <c r="A16" s="5"/>
      <c r="B16" s="6" t="s">
        <v>1580</v>
      </c>
      <c r="C16" s="7" t="s">
        <v>1581</v>
      </c>
    </row>
    <row r="18" spans="1:3" ht="27.75" customHeight="1" x14ac:dyDescent="0.45">
      <c r="A18" s="286" t="s">
        <v>1582</v>
      </c>
      <c r="B18" s="286"/>
      <c r="C18" s="286"/>
    </row>
    <row r="19" spans="1:3" ht="45" customHeight="1" x14ac:dyDescent="0.45">
      <c r="A19" s="5"/>
      <c r="B19" s="6" t="s">
        <v>1583</v>
      </c>
      <c r="C19" s="7" t="s">
        <v>1584</v>
      </c>
    </row>
    <row r="20" spans="1:3" ht="45" customHeight="1" x14ac:dyDescent="0.45">
      <c r="A20" s="5"/>
      <c r="B20" s="6" t="s">
        <v>1585</v>
      </c>
      <c r="C20" s="7" t="s">
        <v>1586</v>
      </c>
    </row>
    <row r="21" spans="1:3" ht="45" customHeight="1" x14ac:dyDescent="0.45">
      <c r="A21" s="5"/>
      <c r="B21" s="6" t="s">
        <v>1587</v>
      </c>
      <c r="C21" s="7" t="s">
        <v>1588</v>
      </c>
    </row>
    <row r="22" spans="1:3" ht="45" customHeight="1" x14ac:dyDescent="0.45">
      <c r="A22" s="5"/>
      <c r="B22" s="6" t="s">
        <v>1589</v>
      </c>
      <c r="C22" s="7" t="s">
        <v>1590</v>
      </c>
    </row>
    <row r="23" spans="1:3" ht="45" customHeight="1" x14ac:dyDescent="0.45">
      <c r="A23" s="5"/>
      <c r="B23" s="6" t="s">
        <v>1591</v>
      </c>
      <c r="C23" s="7" t="s">
        <v>1592</v>
      </c>
    </row>
    <row r="25" spans="1:3" ht="27.75" customHeight="1" x14ac:dyDescent="0.45">
      <c r="A25" s="286" t="s">
        <v>1593</v>
      </c>
      <c r="B25" s="286"/>
      <c r="C25" s="286"/>
    </row>
    <row r="26" spans="1:3" ht="45" customHeight="1" x14ac:dyDescent="0.45">
      <c r="A26" s="5"/>
      <c r="B26" s="6" t="s">
        <v>1594</v>
      </c>
      <c r="C26" s="7" t="s">
        <v>1595</v>
      </c>
    </row>
    <row r="27" spans="1:3" ht="45" customHeight="1" x14ac:dyDescent="0.45">
      <c r="A27" s="5"/>
      <c r="B27" s="6" t="s">
        <v>1596</v>
      </c>
      <c r="C27" s="7" t="s">
        <v>1597</v>
      </c>
    </row>
    <row r="28" spans="1:3" ht="45" customHeight="1" x14ac:dyDescent="0.45">
      <c r="A28" s="5"/>
      <c r="B28" s="6" t="s">
        <v>1598</v>
      </c>
      <c r="C28" s="7" t="s">
        <v>1599</v>
      </c>
    </row>
    <row r="29" spans="1:3" ht="45" customHeight="1" x14ac:dyDescent="0.45">
      <c r="A29" s="5"/>
      <c r="B29" s="6" t="s">
        <v>1600</v>
      </c>
      <c r="C29" s="7" t="s">
        <v>1601</v>
      </c>
    </row>
    <row r="30" spans="1:3" ht="45" customHeight="1" x14ac:dyDescent="0.45">
      <c r="A30" s="5"/>
      <c r="B30" s="6" t="s">
        <v>1602</v>
      </c>
      <c r="C30" s="7" t="s">
        <v>1603</v>
      </c>
    </row>
    <row r="31" spans="1:3" ht="45" customHeight="1" x14ac:dyDescent="0.45">
      <c r="A31" s="5"/>
      <c r="B31" s="6" t="s">
        <v>1604</v>
      </c>
      <c r="C31" s="7" t="s">
        <v>1605</v>
      </c>
    </row>
    <row r="33" spans="1:3" ht="27.75" customHeight="1" x14ac:dyDescent="0.45">
      <c r="A33" s="286" t="s">
        <v>1606</v>
      </c>
      <c r="B33" s="286"/>
      <c r="C33" s="286"/>
    </row>
    <row r="34" spans="1:3" ht="45" customHeight="1" x14ac:dyDescent="0.45">
      <c r="A34" s="5"/>
      <c r="B34" s="6" t="s">
        <v>1607</v>
      </c>
      <c r="C34" s="7" t="s">
        <v>1608</v>
      </c>
    </row>
    <row r="35" spans="1:3" ht="45" customHeight="1" x14ac:dyDescent="0.45">
      <c r="A35" s="5"/>
      <c r="B35" s="6" t="s">
        <v>1609</v>
      </c>
      <c r="C35" s="7" t="s">
        <v>1610</v>
      </c>
    </row>
    <row r="36" spans="1:3" ht="45" customHeight="1" x14ac:dyDescent="0.45">
      <c r="A36" s="5"/>
      <c r="B36" s="6" t="s">
        <v>1611</v>
      </c>
      <c r="C36" s="7" t="s">
        <v>1612</v>
      </c>
    </row>
    <row r="37" spans="1:3" ht="45" customHeight="1" x14ac:dyDescent="0.45">
      <c r="A37" s="5"/>
      <c r="B37" s="6" t="s">
        <v>1613</v>
      </c>
      <c r="C37" s="7" t="s">
        <v>1614</v>
      </c>
    </row>
  </sheetData>
  <mergeCells count="6">
    <mergeCell ref="A33:C33"/>
    <mergeCell ref="A1:C1"/>
    <mergeCell ref="A3:C3"/>
    <mergeCell ref="A10:C10"/>
    <mergeCell ref="A18:C18"/>
    <mergeCell ref="A25:C25"/>
  </mergeCells>
  <pageMargins left="0.75" right="0.75" top="1" bottom="1"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Dashboard</vt:lpstr>
      <vt:lpstr>Today's Interviews</vt:lpstr>
      <vt:lpstr>Requisitions</vt:lpstr>
      <vt:lpstr>Candidate Pipeline</vt:lpstr>
      <vt:lpstr>Reference Data (2)</vt:lpstr>
      <vt:lpstr>Recommendations (2)</vt:lpstr>
      <vt:lpstr>Reference Data</vt:lpstr>
      <vt:lpstr>Recommendations</vt:lpstr>
      <vt:lpstr>HROptions</vt:lpstr>
      <vt:lpstr>JoiningOptions</vt:lpstr>
      <vt:lpstr>OfferStatusOptions</vt:lpstr>
      <vt:lpstr>Dashboard!Print_Area</vt:lpstr>
      <vt:lpstr>RoundOptions</vt:lpstr>
      <vt:lpstr>ScreeningOptions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Anurag Singh Tomar</cp:lastModifiedBy>
  <cp:revision>0</cp:revision>
  <dcterms:created xsi:type="dcterms:W3CDTF">2026-04-13T17:01:44Z</dcterms:created>
  <dcterms:modified xsi:type="dcterms:W3CDTF">2026-06-15T04:13:19Z</dcterms:modified>
  <cp:category/>
  <cp:contentStatus/>
</cp:coreProperties>
</file>